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rver-semcid\arquivos\06_ OBRAS PUBLICAS\02_PROJETOS-OBRAS\ESCOLAS\MUNICIPAIS\ESCOLA MORADA DO BOSQUE II\Orçamento\"/>
    </mc:Choice>
  </mc:AlternateContent>
  <bookViews>
    <workbookView xWindow="-15" yWindow="-15" windowWidth="14520" windowHeight="12855" tabRatio="930"/>
  </bookViews>
  <sheets>
    <sheet name="Capa" sheetId="6" r:id="rId1"/>
    <sheet name="Orçamento" sheetId="1" r:id="rId2"/>
    <sheet name="Resumo" sheetId="2" r:id="rId3"/>
    <sheet name="Cronograma" sheetId="24" r:id="rId4"/>
    <sheet name="BDI - Serviços" sheetId="4" r:id="rId5"/>
    <sheet name="BDI-Equipamentos" sheetId="10" r:id="rId6"/>
    <sheet name="Composição" sheetId="9" r:id="rId7"/>
    <sheet name="Mapa de cotação" sheetId="27" r:id="rId8"/>
    <sheet name="Mem. Calculo Quadra" sheetId="31" state="hidden" r:id="rId9"/>
    <sheet name="Mem. Calculo Pergolados" sheetId="34" state="hidden" r:id="rId10"/>
    <sheet name="Mem. Calculo Refeitório" sheetId="30" state="hidden" r:id="rId11"/>
    <sheet name="Mem. Calculo Bloco Educacional" sheetId="26" state="hidden" r:id="rId12"/>
    <sheet name="Quadro de Áreas" sheetId="28" state="hidden" r:id="rId13"/>
    <sheet name="Terraplenagem" sheetId="33" state="hidden" r:id="rId14"/>
    <sheet name="Quadro de Esquadrias Geral" sheetId="29" state="hidden" r:id="rId15"/>
  </sheets>
  <externalReferences>
    <externalReference r:id="rId16"/>
    <externalReference r:id="rId17"/>
    <externalReference r:id="rId18"/>
    <externalReference r:id="rId19"/>
    <externalReference r:id="rId20"/>
    <externalReference r:id="rId21"/>
    <externalReference r:id="rId22"/>
  </externalReferences>
  <definedNames>
    <definedName name="_xlnm._FilterDatabase" localSheetId="1" hidden="1">Orçamento!$A$1:$A$1037</definedName>
    <definedName name="_ind100" localSheetId="3">#REF!</definedName>
    <definedName name="_ind100" localSheetId="7">#REF!</definedName>
    <definedName name="_ind100" localSheetId="9">#REF!</definedName>
    <definedName name="_ind100" localSheetId="10">#REF!</definedName>
    <definedName name="_ind100">#REF!</definedName>
    <definedName name="_mem2">'[1]Mat Asf'!$H$37</definedName>
    <definedName name="_prd1" localSheetId="3">#REF!</definedName>
    <definedName name="_prd1" localSheetId="7">#REF!</definedName>
    <definedName name="_prd1" localSheetId="9">#REF!</definedName>
    <definedName name="_prd1" localSheetId="10">#REF!</definedName>
    <definedName name="_prd1">#REF!</definedName>
    <definedName name="_prt1" localSheetId="3">#REF!</definedName>
    <definedName name="_prt1" localSheetId="7">#REF!</definedName>
    <definedName name="_prt1" localSheetId="9">#REF!</definedName>
    <definedName name="_prt1" localSheetId="10">#REF!</definedName>
    <definedName name="_prt1">#REF!</definedName>
    <definedName name="_RET1" localSheetId="3">#REF!</definedName>
    <definedName name="_RET1" localSheetId="7">#REF!</definedName>
    <definedName name="_RET1" localSheetId="9">#REF!</definedName>
    <definedName name="_RET1" localSheetId="10">#REF!</definedName>
    <definedName name="_RET1">#REF!</definedName>
    <definedName name="abc" localSheetId="3">'[2]Aterro PonteSul'!#REF!</definedName>
    <definedName name="abc" localSheetId="7">'[2]Aterro PonteSul'!#REF!</definedName>
    <definedName name="abc" localSheetId="9">'[2]Aterro PonteSul'!#REF!</definedName>
    <definedName name="abc" localSheetId="10">'[2]Aterro PonteSul'!#REF!</definedName>
    <definedName name="abc">'[2]Aterro PonteSul'!#REF!</definedName>
    <definedName name="_xlnm.Print_Area" localSheetId="4">'BDI - Serviços'!$A$1:$J$39</definedName>
    <definedName name="_xlnm.Print_Area" localSheetId="5">'BDI-Equipamentos'!$A$1:$J$32</definedName>
    <definedName name="_xlnm.Print_Area" localSheetId="0">Capa!$A$1:$D$49</definedName>
    <definedName name="_xlnm.Print_Area" localSheetId="6">Composição!$A$1:$H$1747</definedName>
    <definedName name="_xlnm.Print_Area" localSheetId="3">Cronograma!$A$1:$AP$81</definedName>
    <definedName name="_xlnm.Print_Area" localSheetId="7">'Mapa de cotação'!$A$1:$J$517</definedName>
    <definedName name="_xlnm.Print_Area" localSheetId="9">#REF!</definedName>
    <definedName name="_xlnm.Print_Area" localSheetId="10">#REF!</definedName>
    <definedName name="_xlnm.Print_Area" localSheetId="1">Orçamento!$A$1:$J$1033</definedName>
    <definedName name="_xlnm.Print_Area" localSheetId="2">Resumo!$A$1:$I$82</definedName>
    <definedName name="_xlnm.Print_Area" localSheetId="13">Terraplenagem!$A$1:$H$70</definedName>
    <definedName name="_xlnm.Print_Area">#REF!</definedName>
    <definedName name="areafog" localSheetId="3">#REF!</definedName>
    <definedName name="areafog" localSheetId="7">#REF!</definedName>
    <definedName name="areafog" localSheetId="9">#REF!</definedName>
    <definedName name="areafog" localSheetId="10">#REF!</definedName>
    <definedName name="areafog">#REF!</definedName>
    <definedName name="areatsd" localSheetId="3">#REF!</definedName>
    <definedName name="areatsd" localSheetId="7">#REF!</definedName>
    <definedName name="areatsd" localSheetId="9">#REF!</definedName>
    <definedName name="areatsd" localSheetId="10">#REF!</definedName>
    <definedName name="areatsd">#REF!</definedName>
    <definedName name="areatss" localSheetId="3">#REF!</definedName>
    <definedName name="areatss" localSheetId="7">#REF!</definedName>
    <definedName name="areatss" localSheetId="9">#REF!</definedName>
    <definedName name="areatss" localSheetId="10">#REF!</definedName>
    <definedName name="areatss">#REF!</definedName>
    <definedName name="aterro" localSheetId="3">'[2]Aterro PonteSul'!#REF!</definedName>
    <definedName name="aterro" localSheetId="7">'[2]Aterro PonteSul'!#REF!</definedName>
    <definedName name="aterro" localSheetId="9">'[2]Aterro PonteSul'!#REF!</definedName>
    <definedName name="aterro" localSheetId="10">'[2]Aterro PonteSul'!#REF!</definedName>
    <definedName name="aterro">'[2]Aterro PonteSul'!#REF!</definedName>
    <definedName name="bacia" localSheetId="3">#REF!</definedName>
    <definedName name="bacia" localSheetId="7">#REF!</definedName>
    <definedName name="bacia" localSheetId="9">#REF!</definedName>
    <definedName name="bacia" localSheetId="10">#REF!</definedName>
    <definedName name="bacia">#REF!</definedName>
    <definedName name="bbdcc15" localSheetId="3">#REF!</definedName>
    <definedName name="bbdcc15" localSheetId="7">#REF!</definedName>
    <definedName name="bbdcc15" localSheetId="9">#REF!</definedName>
    <definedName name="bbdcc15" localSheetId="10">#REF!</definedName>
    <definedName name="bbdcc15">#REF!</definedName>
    <definedName name="bbdcc20" localSheetId="3">#REF!</definedName>
    <definedName name="bbdcc20" localSheetId="7">#REF!</definedName>
    <definedName name="bbdcc20" localSheetId="9">#REF!</definedName>
    <definedName name="bbdcc20" localSheetId="10">#REF!</definedName>
    <definedName name="bbdcc20">#REF!</definedName>
    <definedName name="bbdcc25" localSheetId="3">#REF!</definedName>
    <definedName name="bbdcc25" localSheetId="7">#REF!</definedName>
    <definedName name="bbdcc25" localSheetId="9">#REF!</definedName>
    <definedName name="bbdcc25" localSheetId="10">#REF!</definedName>
    <definedName name="bbdcc25">#REF!</definedName>
    <definedName name="bbdcc30" localSheetId="3">#REF!</definedName>
    <definedName name="bbdcc30" localSheetId="7">#REF!</definedName>
    <definedName name="bbdcc30" localSheetId="9">#REF!</definedName>
    <definedName name="bbdcc30" localSheetId="10">#REF!</definedName>
    <definedName name="bbdcc30">#REF!</definedName>
    <definedName name="bbdtc04" localSheetId="3">#REF!</definedName>
    <definedName name="bbdtc04" localSheetId="7">#REF!</definedName>
    <definedName name="bbdtc04" localSheetId="9">#REF!</definedName>
    <definedName name="bbdtc04" localSheetId="10">#REF!</definedName>
    <definedName name="bbdtc04">#REF!</definedName>
    <definedName name="bbdtc06" localSheetId="3">#REF!</definedName>
    <definedName name="bbdtc06" localSheetId="7">#REF!</definedName>
    <definedName name="bbdtc06" localSheetId="9">#REF!</definedName>
    <definedName name="bbdtc06" localSheetId="10">#REF!</definedName>
    <definedName name="bbdtc06">#REF!</definedName>
    <definedName name="bbdtc08" localSheetId="3">#REF!</definedName>
    <definedName name="bbdtc08" localSheetId="7">#REF!</definedName>
    <definedName name="bbdtc08" localSheetId="9">#REF!</definedName>
    <definedName name="bbdtc08" localSheetId="10">#REF!</definedName>
    <definedName name="bbdtc08">#REF!</definedName>
    <definedName name="bbdtc10" localSheetId="3">#REF!</definedName>
    <definedName name="bbdtc10" localSheetId="7">#REF!</definedName>
    <definedName name="bbdtc10" localSheetId="9">#REF!</definedName>
    <definedName name="bbdtc10" localSheetId="10">#REF!</definedName>
    <definedName name="bbdtc10">#REF!</definedName>
    <definedName name="bbdtc12" localSheetId="3">#REF!</definedName>
    <definedName name="bbdtc12" localSheetId="7">#REF!</definedName>
    <definedName name="bbdtc12" localSheetId="9">#REF!</definedName>
    <definedName name="bbdtc12" localSheetId="10">#REF!</definedName>
    <definedName name="bbdtc12">#REF!</definedName>
    <definedName name="bbdtc15" localSheetId="3">#REF!</definedName>
    <definedName name="bbdtc15" localSheetId="7">#REF!</definedName>
    <definedName name="bbdtc15" localSheetId="9">#REF!</definedName>
    <definedName name="bbdtc15" localSheetId="10">#REF!</definedName>
    <definedName name="bbdtc15">#REF!</definedName>
    <definedName name="bbscc15" localSheetId="3">#REF!</definedName>
    <definedName name="bbscc15" localSheetId="7">#REF!</definedName>
    <definedName name="bbscc15" localSheetId="9">#REF!</definedName>
    <definedName name="bbscc15" localSheetId="10">#REF!</definedName>
    <definedName name="bbscc15">#REF!</definedName>
    <definedName name="bbscc20" localSheetId="3">#REF!</definedName>
    <definedName name="bbscc20" localSheetId="7">#REF!</definedName>
    <definedName name="bbscc20" localSheetId="9">#REF!</definedName>
    <definedName name="bbscc20" localSheetId="10">#REF!</definedName>
    <definedName name="bbscc20">#REF!</definedName>
    <definedName name="bbscc25" localSheetId="3">#REF!</definedName>
    <definedName name="bbscc25" localSheetId="7">#REF!</definedName>
    <definedName name="bbscc25" localSheetId="9">#REF!</definedName>
    <definedName name="bbscc25" localSheetId="10">#REF!</definedName>
    <definedName name="bbscc25">#REF!</definedName>
    <definedName name="bbscc30" localSheetId="3">#REF!</definedName>
    <definedName name="bbscc30" localSheetId="7">#REF!</definedName>
    <definedName name="bbscc30" localSheetId="9">#REF!</definedName>
    <definedName name="bbscc30" localSheetId="10">#REF!</definedName>
    <definedName name="bbscc30">#REF!</definedName>
    <definedName name="bbstc04" localSheetId="3">#REF!</definedName>
    <definedName name="bbstc04" localSheetId="7">#REF!</definedName>
    <definedName name="bbstc04" localSheetId="9">#REF!</definedName>
    <definedName name="bbstc04" localSheetId="10">#REF!</definedName>
    <definedName name="bbstc04">#REF!</definedName>
    <definedName name="bbstc06" localSheetId="3">#REF!</definedName>
    <definedName name="bbstc06" localSheetId="7">#REF!</definedName>
    <definedName name="bbstc06" localSheetId="9">#REF!</definedName>
    <definedName name="bbstc06" localSheetId="10">#REF!</definedName>
    <definedName name="bbstc06">#REF!</definedName>
    <definedName name="bbstc08" localSheetId="3">#REF!</definedName>
    <definedName name="bbstc08" localSheetId="7">#REF!</definedName>
    <definedName name="bbstc08" localSheetId="9">#REF!</definedName>
    <definedName name="bbstc08" localSheetId="10">#REF!</definedName>
    <definedName name="bbstc08">#REF!</definedName>
    <definedName name="bbstc10" localSheetId="3">#REF!</definedName>
    <definedName name="bbstc10" localSheetId="7">#REF!</definedName>
    <definedName name="bbstc10" localSheetId="9">#REF!</definedName>
    <definedName name="bbstc10" localSheetId="10">#REF!</definedName>
    <definedName name="bbstc10">#REF!</definedName>
    <definedName name="bbstc12" localSheetId="3">#REF!</definedName>
    <definedName name="bbstc12" localSheetId="7">#REF!</definedName>
    <definedName name="bbstc12" localSheetId="9">#REF!</definedName>
    <definedName name="bbstc12" localSheetId="10">#REF!</definedName>
    <definedName name="bbstc12">#REF!</definedName>
    <definedName name="bbstc15" localSheetId="3">#REF!</definedName>
    <definedName name="bbstc15" localSheetId="7">#REF!</definedName>
    <definedName name="bbstc15" localSheetId="9">#REF!</definedName>
    <definedName name="bbstc15" localSheetId="10">#REF!</definedName>
    <definedName name="bbstc15">#REF!</definedName>
    <definedName name="bbtcc15" localSheetId="3">[2]DMT_EV!#REF!</definedName>
    <definedName name="bbtcc15" localSheetId="7">[2]DMT_EV!#REF!</definedName>
    <definedName name="bbtcc15" localSheetId="9">[2]DMT_EV!#REF!</definedName>
    <definedName name="bbtcc15" localSheetId="10">[2]DMT_EV!#REF!</definedName>
    <definedName name="bbtcc15">[2]DMT_EV!#REF!</definedName>
    <definedName name="bbtcc20" localSheetId="3">[2]DMT_EV!#REF!</definedName>
    <definedName name="bbtcc20" localSheetId="7">[2]DMT_EV!#REF!</definedName>
    <definedName name="bbtcc20" localSheetId="9">[2]DMT_EV!#REF!</definedName>
    <definedName name="bbtcc20" localSheetId="10">[2]DMT_EV!#REF!</definedName>
    <definedName name="bbtcc20">[2]DMT_EV!#REF!</definedName>
    <definedName name="bbtcc25" localSheetId="3">[2]DMT_EV!#REF!</definedName>
    <definedName name="bbtcc25" localSheetId="9">[2]DMT_EV!#REF!</definedName>
    <definedName name="bbtcc25" localSheetId="10">[2]DMT_EV!#REF!</definedName>
    <definedName name="bbtcc25">[2]DMT_EV!#REF!</definedName>
    <definedName name="bbtcc30" localSheetId="3">[2]DMT_EV!#REF!</definedName>
    <definedName name="bbtcc30" localSheetId="9">[2]DMT_EV!#REF!</definedName>
    <definedName name="bbtcc30" localSheetId="10">[2]DMT_EV!#REF!</definedName>
    <definedName name="bbtcc30">[2]DMT_EV!#REF!</definedName>
    <definedName name="bbttc04" localSheetId="3">#REF!</definedName>
    <definedName name="bbttc04" localSheetId="7">#REF!</definedName>
    <definedName name="bbttc04" localSheetId="9">#REF!</definedName>
    <definedName name="bbttc04" localSheetId="10">#REF!</definedName>
    <definedName name="bbttc04">#REF!</definedName>
    <definedName name="bbttc06" localSheetId="3">#REF!</definedName>
    <definedName name="bbttc06" localSheetId="7">#REF!</definedName>
    <definedName name="bbttc06" localSheetId="9">#REF!</definedName>
    <definedName name="bbttc06" localSheetId="10">#REF!</definedName>
    <definedName name="bbttc06">#REF!</definedName>
    <definedName name="bbttc08" localSheetId="3">#REF!</definedName>
    <definedName name="bbttc08" localSheetId="7">#REF!</definedName>
    <definedName name="bbttc08" localSheetId="9">#REF!</definedName>
    <definedName name="bbttc08" localSheetId="10">#REF!</definedName>
    <definedName name="bbttc08">#REF!</definedName>
    <definedName name="bbttc10" localSheetId="3">#REF!</definedName>
    <definedName name="bbttc10" localSheetId="7">#REF!</definedName>
    <definedName name="bbttc10" localSheetId="9">#REF!</definedName>
    <definedName name="bbttc10" localSheetId="10">#REF!</definedName>
    <definedName name="bbttc10">#REF!</definedName>
    <definedName name="bbttc12" localSheetId="3">#REF!</definedName>
    <definedName name="bbttc12" localSheetId="7">#REF!</definedName>
    <definedName name="bbttc12" localSheetId="9">#REF!</definedName>
    <definedName name="bbttc12" localSheetId="10">#REF!</definedName>
    <definedName name="bbttc12">#REF!</definedName>
    <definedName name="bbttc15" localSheetId="3">#REF!</definedName>
    <definedName name="bbttc15" localSheetId="7">#REF!</definedName>
    <definedName name="bbttc15" localSheetId="9">#REF!</definedName>
    <definedName name="bbttc15" localSheetId="10">#REF!</definedName>
    <definedName name="bbttc15">#REF!</definedName>
    <definedName name="betume" localSheetId="3">#REF!</definedName>
    <definedName name="betume" localSheetId="7">#REF!</definedName>
    <definedName name="betume" localSheetId="9">#REF!</definedName>
    <definedName name="betume" localSheetId="10">#REF!</definedName>
    <definedName name="betume">#REF!</definedName>
    <definedName name="cabeca" localSheetId="3">#REF!</definedName>
    <definedName name="cabeca" localSheetId="7">#REF!</definedName>
    <definedName name="cabeca" localSheetId="9">#REF!</definedName>
    <definedName name="cabeca" localSheetId="10">#REF!</definedName>
    <definedName name="cabeca">#REF!</definedName>
    <definedName name="cabeca1" localSheetId="3">#REF!</definedName>
    <definedName name="cabeca1" localSheetId="7">#REF!</definedName>
    <definedName name="cabeca1" localSheetId="9">#REF!</definedName>
    <definedName name="cabeca1" localSheetId="10">#REF!</definedName>
    <definedName name="cabeca1">#REF!</definedName>
    <definedName name="cabeçalho" localSheetId="3">#REF!</definedName>
    <definedName name="cabeçalho" localSheetId="7">#REF!</definedName>
    <definedName name="cabeçalho" localSheetId="9">#REF!</definedName>
    <definedName name="cabeçalho" localSheetId="10">#REF!</definedName>
    <definedName name="cabeçalho">#REF!</definedName>
    <definedName name="cabeçalho1" localSheetId="3">#REF!</definedName>
    <definedName name="cabeçalho1" localSheetId="7">#REF!</definedName>
    <definedName name="cabeçalho1" localSheetId="9">#REF!</definedName>
    <definedName name="cabeçalho1" localSheetId="10">#REF!</definedName>
    <definedName name="cabeçalho1">#REF!</definedName>
    <definedName name="cbdcc15" localSheetId="3">#REF!</definedName>
    <definedName name="cbdcc15" localSheetId="7">#REF!</definedName>
    <definedName name="cbdcc15" localSheetId="9">#REF!</definedName>
    <definedName name="cbdcc15" localSheetId="10">#REF!</definedName>
    <definedName name="cbdcc15">#REF!</definedName>
    <definedName name="cbdcc20" localSheetId="3">#REF!</definedName>
    <definedName name="cbdcc20" localSheetId="7">#REF!</definedName>
    <definedName name="cbdcc20" localSheetId="9">#REF!</definedName>
    <definedName name="cbdcc20" localSheetId="10">#REF!</definedName>
    <definedName name="cbdcc20">#REF!</definedName>
    <definedName name="cbdcc25" localSheetId="3">#REF!</definedName>
    <definedName name="cbdcc25" localSheetId="7">#REF!</definedName>
    <definedName name="cbdcc25" localSheetId="9">#REF!</definedName>
    <definedName name="cbdcc25" localSheetId="10">#REF!</definedName>
    <definedName name="cbdcc25">#REF!</definedName>
    <definedName name="cbdcc30" localSheetId="3">#REF!</definedName>
    <definedName name="cbdcc30" localSheetId="7">#REF!</definedName>
    <definedName name="cbdcc30" localSheetId="9">#REF!</definedName>
    <definedName name="cbdcc30" localSheetId="10">#REF!</definedName>
    <definedName name="cbdcc30">#REF!</definedName>
    <definedName name="cbdtc04" localSheetId="3">#REF!</definedName>
    <definedName name="cbdtc04" localSheetId="7">#REF!</definedName>
    <definedName name="cbdtc04" localSheetId="9">#REF!</definedName>
    <definedName name="cbdtc04" localSheetId="10">#REF!</definedName>
    <definedName name="cbdtc04">#REF!</definedName>
    <definedName name="cbdtc06" localSheetId="3">#REF!</definedName>
    <definedName name="cbdtc06" localSheetId="7">#REF!</definedName>
    <definedName name="cbdtc06" localSheetId="9">#REF!</definedName>
    <definedName name="cbdtc06" localSheetId="10">#REF!</definedName>
    <definedName name="cbdtc06">#REF!</definedName>
    <definedName name="cbdtc08" localSheetId="3">#REF!</definedName>
    <definedName name="cbdtc08" localSheetId="7">#REF!</definedName>
    <definedName name="cbdtc08" localSheetId="9">#REF!</definedName>
    <definedName name="cbdtc08" localSheetId="10">#REF!</definedName>
    <definedName name="cbdtc08">#REF!</definedName>
    <definedName name="cbdtc10" localSheetId="3">#REF!</definedName>
    <definedName name="cbdtc10" localSheetId="7">#REF!</definedName>
    <definedName name="cbdtc10" localSheetId="9">#REF!</definedName>
    <definedName name="cbdtc10" localSheetId="10">#REF!</definedName>
    <definedName name="cbdtc10">#REF!</definedName>
    <definedName name="cbdtc12" localSheetId="3">#REF!</definedName>
    <definedName name="cbdtc12" localSheetId="7">#REF!</definedName>
    <definedName name="cbdtc12" localSheetId="9">#REF!</definedName>
    <definedName name="cbdtc12" localSheetId="10">#REF!</definedName>
    <definedName name="cbdtc12">#REF!</definedName>
    <definedName name="cbdtc15" localSheetId="3">#REF!</definedName>
    <definedName name="cbdtc15" localSheetId="7">#REF!</definedName>
    <definedName name="cbdtc15" localSheetId="9">#REF!</definedName>
    <definedName name="cbdtc15" localSheetId="10">#REF!</definedName>
    <definedName name="cbdtc15">#REF!</definedName>
    <definedName name="cbscc15" localSheetId="3">#REF!</definedName>
    <definedName name="cbscc15" localSheetId="7">#REF!</definedName>
    <definedName name="cbscc15" localSheetId="9">#REF!</definedName>
    <definedName name="cbscc15" localSheetId="10">#REF!</definedName>
    <definedName name="cbscc15">#REF!</definedName>
    <definedName name="cbscc20" localSheetId="3">#REF!</definedName>
    <definedName name="cbscc20" localSheetId="7">#REF!</definedName>
    <definedName name="cbscc20" localSheetId="9">#REF!</definedName>
    <definedName name="cbscc20" localSheetId="10">#REF!</definedName>
    <definedName name="cbscc20">#REF!</definedName>
    <definedName name="cbscc25" localSheetId="3">#REF!</definedName>
    <definedName name="cbscc25" localSheetId="7">#REF!</definedName>
    <definedName name="cbscc25" localSheetId="9">#REF!</definedName>
    <definedName name="cbscc25" localSheetId="10">#REF!</definedName>
    <definedName name="cbscc25">#REF!</definedName>
    <definedName name="cbscc30" localSheetId="3">#REF!</definedName>
    <definedName name="cbscc30" localSheetId="7">#REF!</definedName>
    <definedName name="cbscc30" localSheetId="9">#REF!</definedName>
    <definedName name="cbscc30" localSheetId="10">#REF!</definedName>
    <definedName name="cbscc30">#REF!</definedName>
    <definedName name="cbstc04" localSheetId="3">#REF!</definedName>
    <definedName name="cbstc04" localSheetId="7">#REF!</definedName>
    <definedName name="cbstc04" localSheetId="9">#REF!</definedName>
    <definedName name="cbstc04" localSheetId="10">#REF!</definedName>
    <definedName name="cbstc04">#REF!</definedName>
    <definedName name="cbstc06" localSheetId="3">#REF!</definedName>
    <definedName name="cbstc06" localSheetId="7">#REF!</definedName>
    <definedName name="cbstc06" localSheetId="9">#REF!</definedName>
    <definedName name="cbstc06" localSheetId="10">#REF!</definedName>
    <definedName name="cbstc06">#REF!</definedName>
    <definedName name="cbstc08" localSheetId="3">#REF!</definedName>
    <definedName name="cbstc08" localSheetId="7">#REF!</definedName>
    <definedName name="cbstc08" localSheetId="9">#REF!</definedName>
    <definedName name="cbstc08" localSheetId="10">#REF!</definedName>
    <definedName name="cbstc08">#REF!</definedName>
    <definedName name="cbstc10" localSheetId="3">#REF!</definedName>
    <definedName name="cbstc10" localSheetId="7">#REF!</definedName>
    <definedName name="cbstc10" localSheetId="9">#REF!</definedName>
    <definedName name="cbstc10" localSheetId="10">#REF!</definedName>
    <definedName name="cbstc10">#REF!</definedName>
    <definedName name="cbstc12" localSheetId="3">#REF!</definedName>
    <definedName name="cbstc12" localSheetId="7">#REF!</definedName>
    <definedName name="cbstc12" localSheetId="9">#REF!</definedName>
    <definedName name="cbstc12" localSheetId="10">#REF!</definedName>
    <definedName name="cbstc12">#REF!</definedName>
    <definedName name="cbstc15" localSheetId="3">#REF!</definedName>
    <definedName name="cbstc15" localSheetId="7">#REF!</definedName>
    <definedName name="cbstc15" localSheetId="9">#REF!</definedName>
    <definedName name="cbstc15" localSheetId="10">#REF!</definedName>
    <definedName name="cbstc15">#REF!</definedName>
    <definedName name="cbtcc15" localSheetId="3">[2]DMT_EV!#REF!</definedName>
    <definedName name="cbtcc15" localSheetId="7">[2]DMT_EV!#REF!</definedName>
    <definedName name="cbtcc15" localSheetId="9">[2]DMT_EV!#REF!</definedName>
    <definedName name="cbtcc15" localSheetId="10">[2]DMT_EV!#REF!</definedName>
    <definedName name="cbtcc15">[2]DMT_EV!#REF!</definedName>
    <definedName name="cbtcc20" localSheetId="3">[2]DMT_EV!#REF!</definedName>
    <definedName name="cbtcc20" localSheetId="7">[2]DMT_EV!#REF!</definedName>
    <definedName name="cbtcc20" localSheetId="9">[2]DMT_EV!#REF!</definedName>
    <definedName name="cbtcc20" localSheetId="10">[2]DMT_EV!#REF!</definedName>
    <definedName name="cbtcc20">[2]DMT_EV!#REF!</definedName>
    <definedName name="cbtcc25" localSheetId="3">[2]DMT_EV!#REF!</definedName>
    <definedName name="cbtcc25" localSheetId="9">[2]DMT_EV!#REF!</definedName>
    <definedName name="cbtcc25" localSheetId="10">[2]DMT_EV!#REF!</definedName>
    <definedName name="cbtcc25">[2]DMT_EV!#REF!</definedName>
    <definedName name="cbtcc30" localSheetId="3">[2]DMT_EV!#REF!</definedName>
    <definedName name="cbtcc30" localSheetId="9">[2]DMT_EV!#REF!</definedName>
    <definedName name="cbtcc30" localSheetId="10">[2]DMT_EV!#REF!</definedName>
    <definedName name="cbtcc30">[2]DMT_EV!#REF!</definedName>
    <definedName name="cbttc04" localSheetId="3">#REF!</definedName>
    <definedName name="cbttc04" localSheetId="7">#REF!</definedName>
    <definedName name="cbttc04" localSheetId="9">#REF!</definedName>
    <definedName name="cbttc04" localSheetId="10">#REF!</definedName>
    <definedName name="cbttc04">#REF!</definedName>
    <definedName name="cbttc06" localSheetId="3">#REF!</definedName>
    <definedName name="cbttc06" localSheetId="7">#REF!</definedName>
    <definedName name="cbttc06" localSheetId="9">#REF!</definedName>
    <definedName name="cbttc06" localSheetId="10">#REF!</definedName>
    <definedName name="cbttc06">#REF!</definedName>
    <definedName name="cbttc08" localSheetId="3">#REF!</definedName>
    <definedName name="cbttc08" localSheetId="7">#REF!</definedName>
    <definedName name="cbttc08" localSheetId="9">#REF!</definedName>
    <definedName name="cbttc08" localSheetId="10">#REF!</definedName>
    <definedName name="cbttc08">#REF!</definedName>
    <definedName name="cbttc10" localSheetId="3">#REF!</definedName>
    <definedName name="cbttc10" localSheetId="7">#REF!</definedName>
    <definedName name="cbttc10" localSheetId="9">#REF!</definedName>
    <definedName name="cbttc10" localSheetId="10">#REF!</definedName>
    <definedName name="cbttc10">#REF!</definedName>
    <definedName name="cbttc12" localSheetId="3">#REF!</definedName>
    <definedName name="cbttc12" localSheetId="7">#REF!</definedName>
    <definedName name="cbttc12" localSheetId="9">#REF!</definedName>
    <definedName name="cbttc12" localSheetId="10">#REF!</definedName>
    <definedName name="cbttc12">#REF!</definedName>
    <definedName name="cbttc15" localSheetId="3">#REF!</definedName>
    <definedName name="cbttc15" localSheetId="7">#REF!</definedName>
    <definedName name="cbttc15" localSheetId="9">#REF!</definedName>
    <definedName name="cbttc15" localSheetId="10">#REF!</definedName>
    <definedName name="cbttc15">#REF!</definedName>
    <definedName name="ccerca" localSheetId="3">#REF!</definedName>
    <definedName name="ccerca" localSheetId="7">#REF!</definedName>
    <definedName name="ccerca" localSheetId="9">#REF!</definedName>
    <definedName name="ccerca" localSheetId="10">#REF!</definedName>
    <definedName name="ccerca">#REF!</definedName>
    <definedName name="cesar" localSheetId="3">#REF!</definedName>
    <definedName name="cesar" localSheetId="7">#REF!</definedName>
    <definedName name="cesar" localSheetId="9">#REF!</definedName>
    <definedName name="cesar" localSheetId="10">#REF!</definedName>
    <definedName name="cesar">#REF!</definedName>
    <definedName name="cm_30" localSheetId="3">#REF!</definedName>
    <definedName name="cm_30" localSheetId="7">#REF!</definedName>
    <definedName name="cm_30" localSheetId="9">#REF!</definedName>
    <definedName name="cm_30" localSheetId="10">#REF!</definedName>
    <definedName name="cm_30">#REF!</definedName>
    <definedName name="comp100" localSheetId="3">#REF!</definedName>
    <definedName name="comp100" localSheetId="7">#REF!</definedName>
    <definedName name="comp100" localSheetId="9">#REF!</definedName>
    <definedName name="comp100" localSheetId="10">#REF!</definedName>
    <definedName name="comp100">#REF!</definedName>
    <definedName name="comp95" localSheetId="3">#REF!</definedName>
    <definedName name="comp95" localSheetId="7">#REF!</definedName>
    <definedName name="comp95" localSheetId="9">#REF!</definedName>
    <definedName name="comp95" localSheetId="10">#REF!</definedName>
    <definedName name="comp95">#REF!</definedName>
    <definedName name="compala" localSheetId="3">#REF!</definedName>
    <definedName name="compala" localSheetId="7">#REF!</definedName>
    <definedName name="compala" localSheetId="9">#REF!</definedName>
    <definedName name="compala" localSheetId="10">#REF!</definedName>
    <definedName name="compala">#REF!</definedName>
    <definedName name="COMPOS">[3]Plan1!$A$2:$D$4073</definedName>
    <definedName name="conap" localSheetId="3">#REF!</definedName>
    <definedName name="conap" localSheetId="7">#REF!</definedName>
    <definedName name="conap" localSheetId="9">#REF!</definedName>
    <definedName name="conap" localSheetId="10">#REF!</definedName>
    <definedName name="conap">#REF!</definedName>
    <definedName name="conass" localSheetId="3">#REF!</definedName>
    <definedName name="conass" localSheetId="7">#REF!</definedName>
    <definedName name="conass" localSheetId="9">#REF!</definedName>
    <definedName name="conass" localSheetId="10">#REF!</definedName>
    <definedName name="conass">#REF!</definedName>
    <definedName name="connum" localSheetId="3">#REF!</definedName>
    <definedName name="connum" localSheetId="7">#REF!</definedName>
    <definedName name="connum" localSheetId="9">#REF!</definedName>
    <definedName name="connum" localSheetId="10">#REF!</definedName>
    <definedName name="connum">#REF!</definedName>
    <definedName name="conpro" localSheetId="3">#REF!</definedName>
    <definedName name="conpro" localSheetId="7">#REF!</definedName>
    <definedName name="conpro" localSheetId="9">#REF!</definedName>
    <definedName name="conpro" localSheetId="10">#REF!</definedName>
    <definedName name="conpro">#REF!</definedName>
    <definedName name="contrato" localSheetId="3">#REF!</definedName>
    <definedName name="contrato" localSheetId="7">#REF!</definedName>
    <definedName name="contrato" localSheetId="9">#REF!</definedName>
    <definedName name="contrato" localSheetId="10">#REF!</definedName>
    <definedName name="contrato">#REF!</definedName>
    <definedName name="corte" localSheetId="3">#REF!</definedName>
    <definedName name="corte" localSheetId="7">#REF!</definedName>
    <definedName name="corte" localSheetId="9">#REF!</definedName>
    <definedName name="corte" localSheetId="10">#REF!</definedName>
    <definedName name="corte">#REF!</definedName>
    <definedName name="DATA" localSheetId="3">#REF!</definedName>
    <definedName name="DATA" localSheetId="7">#REF!</definedName>
    <definedName name="DATA" localSheetId="9">#REF!</definedName>
    <definedName name="DATA" localSheetId="10">#REF!</definedName>
    <definedName name="DATA">#REF!</definedName>
    <definedName name="defensa" localSheetId="3">#REF!</definedName>
    <definedName name="defensa" localSheetId="7">#REF!</definedName>
    <definedName name="defensa" localSheetId="9">#REF!</definedName>
    <definedName name="defensa" localSheetId="10">#REF!</definedName>
    <definedName name="defensa">#REF!</definedName>
    <definedName name="dmt_1000" localSheetId="3">#REF!</definedName>
    <definedName name="dmt_1000" localSheetId="7">#REF!</definedName>
    <definedName name="dmt_1000" localSheetId="9">#REF!</definedName>
    <definedName name="dmt_1000" localSheetId="10">#REF!</definedName>
    <definedName name="dmt_1000">#REF!</definedName>
    <definedName name="dmt_1200" localSheetId="3">#REF!</definedName>
    <definedName name="dmt_1200" localSheetId="7">#REF!</definedName>
    <definedName name="dmt_1200" localSheetId="9">#REF!</definedName>
    <definedName name="dmt_1200" localSheetId="10">#REF!</definedName>
    <definedName name="dmt_1200">#REF!</definedName>
    <definedName name="dmt_1400" localSheetId="3">#REF!</definedName>
    <definedName name="dmt_1400" localSheetId="7">#REF!</definedName>
    <definedName name="dmt_1400" localSheetId="9">#REF!</definedName>
    <definedName name="dmt_1400" localSheetId="10">#REF!</definedName>
    <definedName name="dmt_1400">#REF!</definedName>
    <definedName name="dmt_200" localSheetId="3">#REF!</definedName>
    <definedName name="dmt_200" localSheetId="7">#REF!</definedName>
    <definedName name="dmt_200" localSheetId="9">#REF!</definedName>
    <definedName name="dmt_200" localSheetId="10">#REF!</definedName>
    <definedName name="dmt_200">#REF!</definedName>
    <definedName name="dmt_400" localSheetId="3">#REF!</definedName>
    <definedName name="dmt_400" localSheetId="7">#REF!</definedName>
    <definedName name="dmt_400" localSheetId="9">#REF!</definedName>
    <definedName name="dmt_400" localSheetId="10">#REF!</definedName>
    <definedName name="dmt_400">#REF!</definedName>
    <definedName name="dmt_50" localSheetId="3">#REF!</definedName>
    <definedName name="dmt_50" localSheetId="7">#REF!</definedName>
    <definedName name="dmt_50" localSheetId="9">#REF!</definedName>
    <definedName name="dmt_50" localSheetId="10">#REF!</definedName>
    <definedName name="dmt_50">#REF!</definedName>
    <definedName name="dmt_600" localSheetId="3">#REF!</definedName>
    <definedName name="dmt_600" localSheetId="7">#REF!</definedName>
    <definedName name="dmt_600" localSheetId="9">#REF!</definedName>
    <definedName name="dmt_600" localSheetId="10">#REF!</definedName>
    <definedName name="dmt_600">#REF!</definedName>
    <definedName name="dmt_800" localSheetId="3">#REF!</definedName>
    <definedName name="dmt_800" localSheetId="7">#REF!</definedName>
    <definedName name="dmt_800" localSheetId="9">#REF!</definedName>
    <definedName name="dmt_800" localSheetId="10">#REF!</definedName>
    <definedName name="dmt_800">#REF!</definedName>
    <definedName name="drena" localSheetId="3">#REF!</definedName>
    <definedName name="drena" localSheetId="7">#REF!</definedName>
    <definedName name="drena" localSheetId="9">#REF!</definedName>
    <definedName name="drena" localSheetId="10">#REF!</definedName>
    <definedName name="drena">#REF!</definedName>
    <definedName name="dreno" localSheetId="3">#REF!</definedName>
    <definedName name="dreno" localSheetId="7">#REF!</definedName>
    <definedName name="dreno" localSheetId="9">#REF!</definedName>
    <definedName name="dreno" localSheetId="10">#REF!</definedName>
    <definedName name="dreno">#REF!</definedName>
    <definedName name="dtipo1" localSheetId="3">#REF!</definedName>
    <definedName name="dtipo1" localSheetId="7">#REF!</definedName>
    <definedName name="dtipo1" localSheetId="9">#REF!</definedName>
    <definedName name="dtipo1" localSheetId="10">#REF!</definedName>
    <definedName name="dtipo1">#REF!</definedName>
    <definedName name="dtipo2" localSheetId="3">#REF!</definedName>
    <definedName name="dtipo2" localSheetId="7">#REF!</definedName>
    <definedName name="dtipo2" localSheetId="9">#REF!</definedName>
    <definedName name="dtipo2" localSheetId="10">#REF!</definedName>
    <definedName name="dtipo2">#REF!</definedName>
    <definedName name="empo2" localSheetId="3">#REF!</definedName>
    <definedName name="empo2" localSheetId="7">#REF!</definedName>
    <definedName name="empo2" localSheetId="9">#REF!</definedName>
    <definedName name="empo2" localSheetId="10">#REF!</definedName>
    <definedName name="empo2">#REF!</definedName>
    <definedName name="Empola2" localSheetId="3">#REF!</definedName>
    <definedName name="Empola2" localSheetId="7">#REF!</definedName>
    <definedName name="Empola2" localSheetId="9">#REF!</definedName>
    <definedName name="Empola2" localSheetId="10">#REF!</definedName>
    <definedName name="Empola2">#REF!</definedName>
    <definedName name="Empolo2" localSheetId="3">#REF!</definedName>
    <definedName name="Empolo2" localSheetId="7">#REF!</definedName>
    <definedName name="Empolo2" localSheetId="9">#REF!</definedName>
    <definedName name="Empolo2" localSheetId="10">#REF!</definedName>
    <definedName name="Empolo2">#REF!</definedName>
    <definedName name="empolo3" localSheetId="3">#REF!</definedName>
    <definedName name="empolo3" localSheetId="7">#REF!</definedName>
    <definedName name="empolo3" localSheetId="9">#REF!</definedName>
    <definedName name="empolo3" localSheetId="10">#REF!</definedName>
    <definedName name="empolo3">#REF!</definedName>
    <definedName name="eng">'[1]Mat Asf'!$C$36</definedName>
    <definedName name="engfiscal" localSheetId="3">#REF!</definedName>
    <definedName name="engfiscal" localSheetId="7">#REF!</definedName>
    <definedName name="engfiscal" localSheetId="9">#REF!</definedName>
    <definedName name="engfiscal" localSheetId="10">#REF!</definedName>
    <definedName name="engfiscal">#REF!</definedName>
    <definedName name="engm1" localSheetId="3">#REF!</definedName>
    <definedName name="engm1" localSheetId="7">#REF!</definedName>
    <definedName name="engm1" localSheetId="9">#REF!</definedName>
    <definedName name="engm1" localSheetId="10">#REF!</definedName>
    <definedName name="engm1">#REF!</definedName>
    <definedName name="engm2" localSheetId="3">#REF!</definedName>
    <definedName name="engm2" localSheetId="7">#REF!</definedName>
    <definedName name="engm2" localSheetId="9">#REF!</definedName>
    <definedName name="engm2" localSheetId="10">#REF!</definedName>
    <definedName name="engm2">#REF!</definedName>
    <definedName name="engmds" localSheetId="3">#REF!</definedName>
    <definedName name="engmds" localSheetId="7">#REF!</definedName>
    <definedName name="engmds" localSheetId="9">#REF!</definedName>
    <definedName name="engmds" localSheetId="10">#REF!</definedName>
    <definedName name="engmds">#REF!</definedName>
    <definedName name="escavd" localSheetId="3">#REF!</definedName>
    <definedName name="escavd" localSheetId="7">#REF!</definedName>
    <definedName name="escavd" localSheetId="9">#REF!</definedName>
    <definedName name="escavd" localSheetId="10">#REF!</definedName>
    <definedName name="escavd">#REF!</definedName>
    <definedName name="escavgd" localSheetId="3">#REF!</definedName>
    <definedName name="escavgd" localSheetId="7">#REF!</definedName>
    <definedName name="escavgd" localSheetId="9">#REF!</definedName>
    <definedName name="escavgd" localSheetId="10">#REF!</definedName>
    <definedName name="escavgd">#REF!</definedName>
    <definedName name="escavgs" localSheetId="3">#REF!</definedName>
    <definedName name="escavgs" localSheetId="7">#REF!</definedName>
    <definedName name="escavgs" localSheetId="9">#REF!</definedName>
    <definedName name="escavgs" localSheetId="10">#REF!</definedName>
    <definedName name="escavgs">#REF!</definedName>
    <definedName name="escavgt" localSheetId="3">[2]DMT_EV!#REF!</definedName>
    <definedName name="escavgt" localSheetId="7">[2]DMT_EV!#REF!</definedName>
    <definedName name="escavgt" localSheetId="9">[2]DMT_EV!#REF!</definedName>
    <definedName name="escavgt" localSheetId="10">[2]DMT_EV!#REF!</definedName>
    <definedName name="escavgt">[2]DMT_EV!#REF!</definedName>
    <definedName name="escavs" localSheetId="3">#REF!</definedName>
    <definedName name="escavs" localSheetId="7">#REF!</definedName>
    <definedName name="escavs" localSheetId="9">#REF!</definedName>
    <definedName name="escavs" localSheetId="10">#REF!</definedName>
    <definedName name="escavs">#REF!</definedName>
    <definedName name="escavt" localSheetId="3">#REF!</definedName>
    <definedName name="escavt" localSheetId="7">#REF!</definedName>
    <definedName name="escavt" localSheetId="9">#REF!</definedName>
    <definedName name="escavt" localSheetId="10">#REF!</definedName>
    <definedName name="escavt">#REF!</definedName>
    <definedName name="etipo1" localSheetId="3">#REF!</definedName>
    <definedName name="etipo1" localSheetId="7">#REF!</definedName>
    <definedName name="etipo1" localSheetId="9">#REF!</definedName>
    <definedName name="etipo1" localSheetId="10">#REF!</definedName>
    <definedName name="etipo1">#REF!</definedName>
    <definedName name="etipo2" localSheetId="3">#REF!</definedName>
    <definedName name="etipo2" localSheetId="7">#REF!</definedName>
    <definedName name="etipo2" localSheetId="9">#REF!</definedName>
    <definedName name="etipo2" localSheetId="10">#REF!</definedName>
    <definedName name="etipo2">#REF!</definedName>
    <definedName name="faixa" localSheetId="3">#REF!</definedName>
    <definedName name="faixa" localSheetId="7">#REF!</definedName>
    <definedName name="faixa" localSheetId="9">#REF!</definedName>
    <definedName name="faixa" localSheetId="10">#REF!</definedName>
    <definedName name="faixa">#REF!</definedName>
    <definedName name="fator100" localSheetId="3">#REF!</definedName>
    <definedName name="fator100" localSheetId="7">#REF!</definedName>
    <definedName name="fator100" localSheetId="9">#REF!</definedName>
    <definedName name="fator100" localSheetId="10">#REF!</definedName>
    <definedName name="fator100">#REF!</definedName>
    <definedName name="fator50" localSheetId="3">#REF!</definedName>
    <definedName name="fator50" localSheetId="7">#REF!</definedName>
    <definedName name="fator50" localSheetId="9">#REF!</definedName>
    <definedName name="fator50" localSheetId="10">#REF!</definedName>
    <definedName name="fator50">#REF!</definedName>
    <definedName name="fdreno" localSheetId="3">#REF!</definedName>
    <definedName name="fdreno" localSheetId="7">#REF!</definedName>
    <definedName name="fdreno" localSheetId="9">#REF!</definedName>
    <definedName name="fdreno" localSheetId="10">#REF!</definedName>
    <definedName name="fdreno">#REF!</definedName>
    <definedName name="fir">[4]RELATÓRIO!$B$12</definedName>
    <definedName name="firma" localSheetId="3">#REF!</definedName>
    <definedName name="firma" localSheetId="7">#REF!</definedName>
    <definedName name="firma" localSheetId="9">#REF!</definedName>
    <definedName name="firma" localSheetId="10">#REF!</definedName>
    <definedName name="firma">#REF!</definedName>
    <definedName name="foac" localSheetId="3">#REF!</definedName>
    <definedName name="foac" localSheetId="7">#REF!</definedName>
    <definedName name="foac" localSheetId="9">#REF!</definedName>
    <definedName name="foac" localSheetId="10">#REF!</definedName>
    <definedName name="foac">#REF!</definedName>
    <definedName name="foae" localSheetId="3">#REF!</definedName>
    <definedName name="foae" localSheetId="7">#REF!</definedName>
    <definedName name="foae" localSheetId="9">#REF!</definedName>
    <definedName name="foae" localSheetId="10">#REF!</definedName>
    <definedName name="foae">#REF!</definedName>
    <definedName name="foc" localSheetId="3">#REF!</definedName>
    <definedName name="foc" localSheetId="7">#REF!</definedName>
    <definedName name="foc" localSheetId="9">#REF!</definedName>
    <definedName name="foc" localSheetId="10">#REF!</definedName>
    <definedName name="foc">#REF!</definedName>
    <definedName name="FOG" localSheetId="3">#REF!</definedName>
    <definedName name="FOG" localSheetId="7">#REF!</definedName>
    <definedName name="FOG" localSheetId="9">#REF!</definedName>
    <definedName name="FOG" localSheetId="10">#REF!</definedName>
    <definedName name="FOG">#REF!</definedName>
    <definedName name="fpavi" localSheetId="3">#REF!</definedName>
    <definedName name="fpavi" localSheetId="7">#REF!</definedName>
    <definedName name="fpavi" localSheetId="9">#REF!</definedName>
    <definedName name="fpavi" localSheetId="10">#REF!</definedName>
    <definedName name="fpavi">#REF!</definedName>
    <definedName name="fsinal" localSheetId="3">#REF!</definedName>
    <definedName name="fsinal" localSheetId="7">#REF!</definedName>
    <definedName name="fsinal" localSheetId="9">#REF!</definedName>
    <definedName name="fsinal" localSheetId="10">#REF!</definedName>
    <definedName name="fsinal">#REF!</definedName>
    <definedName name="fterra" localSheetId="3">#REF!</definedName>
    <definedName name="fterra" localSheetId="7">#REF!</definedName>
    <definedName name="fterra" localSheetId="9">#REF!</definedName>
    <definedName name="fterra" localSheetId="10">#REF!</definedName>
    <definedName name="fterra">#REF!</definedName>
    <definedName name="grama" localSheetId="3">#REF!</definedName>
    <definedName name="grama" localSheetId="7">#REF!</definedName>
    <definedName name="grama" localSheetId="9">#REF!</definedName>
    <definedName name="grama" localSheetId="10">#REF!</definedName>
    <definedName name="grama">#REF!</definedName>
    <definedName name="_xlnm.Recorder" localSheetId="3">#REF!</definedName>
    <definedName name="_xlnm.Recorder" localSheetId="7">#REF!</definedName>
    <definedName name="_xlnm.Recorder" localSheetId="9">#REF!</definedName>
    <definedName name="_xlnm.Recorder" localSheetId="10">#REF!</definedName>
    <definedName name="_xlnm.Recorder">#REF!</definedName>
    <definedName name="Guias" localSheetId="3">#REF!</definedName>
    <definedName name="Guias" localSheetId="7">#REF!</definedName>
    <definedName name="Guias" localSheetId="9">#REF!</definedName>
    <definedName name="Guias" localSheetId="10">#REF!</definedName>
    <definedName name="Guias">#REF!</definedName>
    <definedName name="horad6" localSheetId="3">#REF!</definedName>
    <definedName name="horad6" localSheetId="7">#REF!</definedName>
    <definedName name="horad6" localSheetId="9">#REF!</definedName>
    <definedName name="horad6" localSheetId="10">#REF!</definedName>
    <definedName name="horad6">#REF!</definedName>
    <definedName name="horad8" localSheetId="3">#REF!</definedName>
    <definedName name="horad8" localSheetId="7">#REF!</definedName>
    <definedName name="horad8" localSheetId="9">#REF!</definedName>
    <definedName name="horad8" localSheetId="10">#REF!</definedName>
    <definedName name="horad8">#REF!</definedName>
    <definedName name="imparea" localSheetId="3">#REF!</definedName>
    <definedName name="imparea" localSheetId="7">#REF!</definedName>
    <definedName name="imparea" localSheetId="9">#REF!</definedName>
    <definedName name="imparea" localSheetId="10">#REF!</definedName>
    <definedName name="imparea">#REF!</definedName>
    <definedName name="ksinal" localSheetId="3">'[5]Indice de Reajuste'!#REF!</definedName>
    <definedName name="ksinal" localSheetId="7">'[5]Indice de Reajuste'!#REF!</definedName>
    <definedName name="ksinal" localSheetId="9">'[5]Indice de Reajuste'!#REF!</definedName>
    <definedName name="ksinal" localSheetId="10">'[5]Indice de Reajuste'!#REF!</definedName>
    <definedName name="ksinal">'[5]Indice de Reajuste'!#REF!</definedName>
    <definedName name="licerra" localSheetId="3">#REF!</definedName>
    <definedName name="licerra" localSheetId="7">#REF!</definedName>
    <definedName name="licerra" localSheetId="9">#REF!</definedName>
    <definedName name="licerra" localSheetId="10">#REF!</definedName>
    <definedName name="licerra">#REF!</definedName>
    <definedName name="limata" localSheetId="3">#REF!</definedName>
    <definedName name="limata" localSheetId="7">#REF!</definedName>
    <definedName name="limata" localSheetId="9">#REF!</definedName>
    <definedName name="limata" localSheetId="10">#REF!</definedName>
    <definedName name="limata">#REF!</definedName>
    <definedName name="luis">'[4]REAJU (2)'!$H$35</definedName>
    <definedName name="marco" localSheetId="3">#REF!</definedName>
    <definedName name="marco" localSheetId="7">#REF!</definedName>
    <definedName name="marco" localSheetId="9">#REF!</definedName>
    <definedName name="marco" localSheetId="10">#REF!</definedName>
    <definedName name="marco">#REF!</definedName>
    <definedName name="mds" localSheetId="3">#REF!</definedName>
    <definedName name="mds" localSheetId="7">#REF!</definedName>
    <definedName name="mds" localSheetId="9">#REF!</definedName>
    <definedName name="mds" localSheetId="10">#REF!</definedName>
    <definedName name="mds">#REF!</definedName>
    <definedName name="Mem">'[1]Mat Asf'!$C$37</definedName>
    <definedName name="mo_base" localSheetId="3">#REF!</definedName>
    <definedName name="mo_base" localSheetId="7">#REF!</definedName>
    <definedName name="mo_base" localSheetId="9">#REF!</definedName>
    <definedName name="mo_base" localSheetId="10">#REF!</definedName>
    <definedName name="mo_base">#REF!</definedName>
    <definedName name="mo_sub_base" localSheetId="3">#REF!</definedName>
    <definedName name="mo_sub_base" localSheetId="7">#REF!</definedName>
    <definedName name="mo_sub_base" localSheetId="9">#REF!</definedName>
    <definedName name="mo_sub_base" localSheetId="10">#REF!</definedName>
    <definedName name="mo_sub_base">#REF!</definedName>
    <definedName name="mobase" localSheetId="3">#REF!</definedName>
    <definedName name="mobase" localSheetId="7">#REF!</definedName>
    <definedName name="mobase" localSheetId="9">#REF!</definedName>
    <definedName name="mobase" localSheetId="10">#REF!</definedName>
    <definedName name="mobase">#REF!</definedName>
    <definedName name="mocomercial" localSheetId="3">#REF!</definedName>
    <definedName name="mocomercial" localSheetId="7">#REF!</definedName>
    <definedName name="mocomercial" localSheetId="9">#REF!</definedName>
    <definedName name="mocomercial" localSheetId="10">#REF!</definedName>
    <definedName name="mocomercial">#REF!</definedName>
    <definedName name="molocal" localSheetId="3">#REF!</definedName>
    <definedName name="molocal" localSheetId="7">#REF!</definedName>
    <definedName name="molocal" localSheetId="9">#REF!</definedName>
    <definedName name="molocal" localSheetId="10">#REF!</definedName>
    <definedName name="molocal">#REF!</definedName>
    <definedName name="mosub" localSheetId="3">#REF!</definedName>
    <definedName name="mosub" localSheetId="7">#REF!</definedName>
    <definedName name="mosub" localSheetId="9">#REF!</definedName>
    <definedName name="mosub" localSheetId="10">#REF!</definedName>
    <definedName name="mosub">#REF!</definedName>
    <definedName name="muro" localSheetId="3">#REF!</definedName>
    <definedName name="muro" localSheetId="7">#REF!</definedName>
    <definedName name="muro" localSheetId="9">#REF!</definedName>
    <definedName name="muro" localSheetId="10">#REF!</definedName>
    <definedName name="muro">#REF!</definedName>
    <definedName name="nÁID" localSheetId="3">'[2]Aterro PonteSul'!#REF!</definedName>
    <definedName name="nÁID" localSheetId="7">'[2]Aterro PonteSul'!#REF!</definedName>
    <definedName name="nÁID" localSheetId="9">'[2]Aterro PonteSul'!#REF!</definedName>
    <definedName name="nÁID" localSheetId="10">'[2]Aterro PonteSul'!#REF!</definedName>
    <definedName name="nÁID">'[2]Aterro PonteSul'!#REF!</definedName>
    <definedName name="OAC" localSheetId="3">#REF!</definedName>
    <definedName name="OAC" localSheetId="7">#REF!</definedName>
    <definedName name="OAC" localSheetId="9">#REF!</definedName>
    <definedName name="OAC" localSheetId="10">#REF!</definedName>
    <definedName name="OAC">#REF!</definedName>
    <definedName name="OAE" localSheetId="3">#REF!</definedName>
    <definedName name="OAE" localSheetId="7">#REF!</definedName>
    <definedName name="OAE" localSheetId="9">#REF!</definedName>
    <definedName name="OAE" localSheetId="10">#REF!</definedName>
    <definedName name="OAE">#REF!</definedName>
    <definedName name="obra" localSheetId="3">#REF!</definedName>
    <definedName name="obra" localSheetId="7">#REF!</definedName>
    <definedName name="obra" localSheetId="9">#REF!</definedName>
    <definedName name="obra" localSheetId="10">#REF!</definedName>
    <definedName name="obra">#REF!</definedName>
    <definedName name="OCOM" localSheetId="3">#REF!</definedName>
    <definedName name="OCOM" localSheetId="7">#REF!</definedName>
    <definedName name="OCOM" localSheetId="9">#REF!</definedName>
    <definedName name="OCOM" localSheetId="10">#REF!</definedName>
    <definedName name="OCOM">#REF!</definedName>
    <definedName name="Orçamento" localSheetId="3">#REF!</definedName>
    <definedName name="Orçamento" localSheetId="7">#REF!</definedName>
    <definedName name="Orçamento" localSheetId="9">#REF!</definedName>
    <definedName name="Orçamento" localSheetId="10">#REF!</definedName>
    <definedName name="Orçamento">#REF!</definedName>
    <definedName name="ordem" localSheetId="3">#REF!</definedName>
    <definedName name="ordem" localSheetId="7">#REF!</definedName>
    <definedName name="ordem" localSheetId="9">#REF!</definedName>
    <definedName name="ordem" localSheetId="10">#REF!</definedName>
    <definedName name="ordem">#REF!</definedName>
    <definedName name="orlando" localSheetId="3">#REF!</definedName>
    <definedName name="orlando" localSheetId="7">#REF!</definedName>
    <definedName name="orlando" localSheetId="9">#REF!</definedName>
    <definedName name="orlando" localSheetId="10">#REF!</definedName>
    <definedName name="orlando">#REF!</definedName>
    <definedName name="pal1x1" localSheetId="3">#REF!</definedName>
    <definedName name="pal1x1" localSheetId="7">#REF!</definedName>
    <definedName name="pal1x1" localSheetId="9">#REF!</definedName>
    <definedName name="pal1x1" localSheetId="10">#REF!</definedName>
    <definedName name="pal1x1">#REF!</definedName>
    <definedName name="patrolamento" localSheetId="3">#REF!</definedName>
    <definedName name="patrolamento" localSheetId="7">#REF!</definedName>
    <definedName name="patrolamento" localSheetId="9">#REF!</definedName>
    <definedName name="patrolamento" localSheetId="10">#REF!</definedName>
    <definedName name="patrolamento">#REF!</definedName>
    <definedName name="pavi" localSheetId="3">#REF!</definedName>
    <definedName name="pavi" localSheetId="7">#REF!</definedName>
    <definedName name="pavi" localSheetId="9">#REF!</definedName>
    <definedName name="pavi" localSheetId="10">#REF!</definedName>
    <definedName name="pavi">#REF!</definedName>
    <definedName name="pcat" localSheetId="3">#REF!</definedName>
    <definedName name="pcat" localSheetId="7">#REF!</definedName>
    <definedName name="pcat" localSheetId="9">#REF!</definedName>
    <definedName name="pcat" localSheetId="10">#REF!</definedName>
    <definedName name="pcat">#REF!</definedName>
    <definedName name="pdmt" localSheetId="3">#REF!</definedName>
    <definedName name="pdmt" localSheetId="7">#REF!</definedName>
    <definedName name="pdmt" localSheetId="9">#REF!</definedName>
    <definedName name="pdmt" localSheetId="10">#REF!</definedName>
    <definedName name="pdmt">#REF!</definedName>
    <definedName name="pdmt1000" localSheetId="3">#REF!</definedName>
    <definedName name="pdmt1000" localSheetId="7">#REF!</definedName>
    <definedName name="pdmt1000" localSheetId="9">#REF!</definedName>
    <definedName name="pdmt1000" localSheetId="10">#REF!</definedName>
    <definedName name="pdmt1000">#REF!</definedName>
    <definedName name="pdmt1200" localSheetId="3">#REF!</definedName>
    <definedName name="pdmt1200" localSheetId="7">#REF!</definedName>
    <definedName name="pdmt1200" localSheetId="9">#REF!</definedName>
    <definedName name="pdmt1200" localSheetId="10">#REF!</definedName>
    <definedName name="pdmt1200">#REF!</definedName>
    <definedName name="pdmt200" localSheetId="3">#REF!</definedName>
    <definedName name="pdmt200" localSheetId="7">#REF!</definedName>
    <definedName name="pdmt200" localSheetId="9">#REF!</definedName>
    <definedName name="pdmt200" localSheetId="10">#REF!</definedName>
    <definedName name="pdmt200">#REF!</definedName>
    <definedName name="pdmt400" localSheetId="3">#REF!</definedName>
    <definedName name="pdmt400" localSheetId="7">#REF!</definedName>
    <definedName name="pdmt400" localSheetId="9">#REF!</definedName>
    <definedName name="pdmt400" localSheetId="10">#REF!</definedName>
    <definedName name="pdmt400">#REF!</definedName>
    <definedName name="pdmt50" localSheetId="3">#REF!</definedName>
    <definedName name="pdmt50" localSheetId="7">#REF!</definedName>
    <definedName name="pdmt50" localSheetId="9">#REF!</definedName>
    <definedName name="pdmt50" localSheetId="10">#REF!</definedName>
    <definedName name="pdmt50">#REF!</definedName>
    <definedName name="pdmt600" localSheetId="3">#REF!</definedName>
    <definedName name="pdmt600" localSheetId="7">#REF!</definedName>
    <definedName name="pdmt600" localSheetId="9">#REF!</definedName>
    <definedName name="pdmt600" localSheetId="10">#REF!</definedName>
    <definedName name="pdmt600">#REF!</definedName>
    <definedName name="pdmt800" localSheetId="3">#REF!</definedName>
    <definedName name="pdmt800" localSheetId="7">#REF!</definedName>
    <definedName name="pdmt800" localSheetId="9">#REF!</definedName>
    <definedName name="pdmt800" localSheetId="10">#REF!</definedName>
    <definedName name="pdmt800">#REF!</definedName>
    <definedName name="PEDREIRA" localSheetId="3">#REF!</definedName>
    <definedName name="PEDREIRA" localSheetId="7">#REF!</definedName>
    <definedName name="PEDREIRA" localSheetId="9">#REF!</definedName>
    <definedName name="PEDREIRA" localSheetId="10">#REF!</definedName>
    <definedName name="PEDREIRA">#REF!</definedName>
    <definedName name="perac" localSheetId="3">#REF!</definedName>
    <definedName name="perac" localSheetId="7">#REF!</definedName>
    <definedName name="perac" localSheetId="9">#REF!</definedName>
    <definedName name="perac" localSheetId="10">#REF!</definedName>
    <definedName name="perac">#REF!</definedName>
    <definedName name="persim" localSheetId="3">#REF!</definedName>
    <definedName name="persim" localSheetId="7">#REF!</definedName>
    <definedName name="persim" localSheetId="9">#REF!</definedName>
    <definedName name="persim" localSheetId="10">#REF!</definedName>
    <definedName name="persim">#REF!</definedName>
    <definedName name="pil2x05" localSheetId="3">#REF!</definedName>
    <definedName name="pil2x05" localSheetId="7">#REF!</definedName>
    <definedName name="pil2x05" localSheetId="9">#REF!</definedName>
    <definedName name="pil2x05" localSheetId="10">#REF!</definedName>
    <definedName name="pil2x05">#REF!</definedName>
    <definedName name="pil2x1" localSheetId="3">#REF!</definedName>
    <definedName name="pil2x1" localSheetId="7">#REF!</definedName>
    <definedName name="pil2x1" localSheetId="9">#REF!</definedName>
    <definedName name="pil2x1" localSheetId="10">#REF!</definedName>
    <definedName name="pil2x1">#REF!</definedName>
    <definedName name="pir" localSheetId="3">#REF!</definedName>
    <definedName name="pir" localSheetId="7">#REF!</definedName>
    <definedName name="pir" localSheetId="9">#REF!</definedName>
    <definedName name="pir" localSheetId="10">#REF!</definedName>
    <definedName name="pir">#REF!</definedName>
    <definedName name="portfiscal" localSheetId="3">#REF!</definedName>
    <definedName name="portfiscal" localSheetId="7">#REF!</definedName>
    <definedName name="portfiscal" localSheetId="9">#REF!</definedName>
    <definedName name="portfiscal" localSheetId="10">#REF!</definedName>
    <definedName name="portfiscal">#REF!</definedName>
    <definedName name="portm1" localSheetId="3">#REF!</definedName>
    <definedName name="portm1" localSheetId="7">#REF!</definedName>
    <definedName name="portm1" localSheetId="9">#REF!</definedName>
    <definedName name="portm1" localSheetId="10">#REF!</definedName>
    <definedName name="portm1">#REF!</definedName>
    <definedName name="portm2" localSheetId="3">#REF!</definedName>
    <definedName name="portm2" localSheetId="7">#REF!</definedName>
    <definedName name="portm2" localSheetId="9">#REF!</definedName>
    <definedName name="portm2" localSheetId="10">#REF!</definedName>
    <definedName name="portm2">#REF!</definedName>
    <definedName name="pro" localSheetId="3">#REF!</definedName>
    <definedName name="pro" localSheetId="7">#REF!</definedName>
    <definedName name="pro" localSheetId="9">#REF!</definedName>
    <definedName name="pro" localSheetId="10">#REF!</definedName>
    <definedName name="pro">#REF!</definedName>
    <definedName name="pz" localSheetId="3">#REF!</definedName>
    <definedName name="pz" localSheetId="7">#REF!</definedName>
    <definedName name="pz" localSheetId="9">#REF!</definedName>
    <definedName name="pz" localSheetId="10">#REF!</definedName>
    <definedName name="pz">#REF!</definedName>
    <definedName name="rdreno" localSheetId="3">#REF!</definedName>
    <definedName name="rdreno" localSheetId="7">#REF!</definedName>
    <definedName name="rdreno" localSheetId="9">#REF!</definedName>
    <definedName name="rdreno" localSheetId="10">#REF!</definedName>
    <definedName name="rdreno">#REF!</definedName>
    <definedName name="reatd" localSheetId="3">#REF!</definedName>
    <definedName name="reatd" localSheetId="7">#REF!</definedName>
    <definedName name="reatd" localSheetId="9">#REF!</definedName>
    <definedName name="reatd" localSheetId="10">#REF!</definedName>
    <definedName name="reatd">#REF!</definedName>
    <definedName name="reatgd" localSheetId="3">#REF!</definedName>
    <definedName name="reatgd" localSheetId="7">#REF!</definedName>
    <definedName name="reatgd" localSheetId="9">#REF!</definedName>
    <definedName name="reatgd" localSheetId="10">#REF!</definedName>
    <definedName name="reatgd">#REF!</definedName>
    <definedName name="reatgs" localSheetId="3">#REF!</definedName>
    <definedName name="reatgs" localSheetId="7">#REF!</definedName>
    <definedName name="reatgs" localSheetId="9">#REF!</definedName>
    <definedName name="reatgs" localSheetId="10">#REF!</definedName>
    <definedName name="reatgs">#REF!</definedName>
    <definedName name="reatgt" localSheetId="3">[2]DMT_EV!#REF!</definedName>
    <definedName name="reatgt" localSheetId="7">[2]DMT_EV!#REF!</definedName>
    <definedName name="reatgt" localSheetId="9">[2]DMT_EV!#REF!</definedName>
    <definedName name="reatgt" localSheetId="10">[2]DMT_EV!#REF!</definedName>
    <definedName name="reatgt">[2]DMT_EV!#REF!</definedName>
    <definedName name="reats" localSheetId="3">#REF!</definedName>
    <definedName name="reats" localSheetId="7">#REF!</definedName>
    <definedName name="reats" localSheetId="9">#REF!</definedName>
    <definedName name="reats" localSheetId="10">#REF!</definedName>
    <definedName name="reats">#REF!</definedName>
    <definedName name="reatt" localSheetId="3">#REF!</definedName>
    <definedName name="reatt" localSheetId="7">#REF!</definedName>
    <definedName name="reatt" localSheetId="9">#REF!</definedName>
    <definedName name="reatt" localSheetId="10">#REF!</definedName>
    <definedName name="reatt">#REF!</definedName>
    <definedName name="referência" localSheetId="3">#REF!</definedName>
    <definedName name="referência" localSheetId="7">#REF!</definedName>
    <definedName name="referência" localSheetId="9">#REF!</definedName>
    <definedName name="referência" localSheetId="10">#REF!</definedName>
    <definedName name="referência">#REF!</definedName>
    <definedName name="REGULA" localSheetId="3">#REF!</definedName>
    <definedName name="REGULA" localSheetId="7">#REF!</definedName>
    <definedName name="REGULA" localSheetId="9">#REF!</definedName>
    <definedName name="REGULA" localSheetId="10">#REF!</definedName>
    <definedName name="REGULA">#REF!</definedName>
    <definedName name="REMOÇÃO" localSheetId="3">#REF!</definedName>
    <definedName name="REMOÇÃO" localSheetId="7">#REF!</definedName>
    <definedName name="REMOÇÃO" localSheetId="9">#REF!</definedName>
    <definedName name="REMOÇÃO" localSheetId="10">#REF!</definedName>
    <definedName name="REMOÇÃO">#REF!</definedName>
    <definedName name="roac" localSheetId="3">#REF!</definedName>
    <definedName name="roac" localSheetId="7">#REF!</definedName>
    <definedName name="roac" localSheetId="9">#REF!</definedName>
    <definedName name="roac" localSheetId="10">#REF!</definedName>
    <definedName name="roac">#REF!</definedName>
    <definedName name="roae" localSheetId="3">#REF!</definedName>
    <definedName name="roae" localSheetId="7">#REF!</definedName>
    <definedName name="roae" localSheetId="9">#REF!</definedName>
    <definedName name="roae" localSheetId="10">#REF!</definedName>
    <definedName name="roae">#REF!</definedName>
    <definedName name="roc" localSheetId="3">#REF!</definedName>
    <definedName name="roc" localSheetId="7">#REF!</definedName>
    <definedName name="roc" localSheetId="9">#REF!</definedName>
    <definedName name="roc" localSheetId="10">#REF!</definedName>
    <definedName name="roc">#REF!</definedName>
    <definedName name="rodovia" localSheetId="3">#REF!</definedName>
    <definedName name="rodovia" localSheetId="7">#REF!</definedName>
    <definedName name="rodovia" localSheetId="9">#REF!</definedName>
    <definedName name="rodovia" localSheetId="10">#REF!</definedName>
    <definedName name="rodovia">#REF!</definedName>
    <definedName name="rpavi" localSheetId="3">#REF!</definedName>
    <definedName name="rpavi" localSheetId="7">#REF!</definedName>
    <definedName name="rpavi" localSheetId="9">#REF!</definedName>
    <definedName name="rpavi" localSheetId="10">#REF!</definedName>
    <definedName name="rpavi">#REF!</definedName>
    <definedName name="RR_2C" localSheetId="3">#REF!</definedName>
    <definedName name="RR_2C" localSheetId="7">#REF!</definedName>
    <definedName name="RR_2C" localSheetId="9">#REF!</definedName>
    <definedName name="RR_2C" localSheetId="10">#REF!</definedName>
    <definedName name="RR_2C">#REF!</definedName>
    <definedName name="rrcerca" localSheetId="3">#REF!</definedName>
    <definedName name="rrcerca" localSheetId="7">#REF!</definedName>
    <definedName name="rrcerca" localSheetId="9">#REF!</definedName>
    <definedName name="rrcerca" localSheetId="10">#REF!</definedName>
    <definedName name="rrcerca">#REF!</definedName>
    <definedName name="rsinal" localSheetId="3">#REF!</definedName>
    <definedName name="rsinal" localSheetId="7">#REF!</definedName>
    <definedName name="rsinal" localSheetId="9">#REF!</definedName>
    <definedName name="rsinal" localSheetId="10">#REF!</definedName>
    <definedName name="rsinal">#REF!</definedName>
    <definedName name="rterra" localSheetId="3">#REF!</definedName>
    <definedName name="rterra" localSheetId="7">#REF!</definedName>
    <definedName name="rterra" localSheetId="9">#REF!</definedName>
    <definedName name="rterra" localSheetId="10">#REF!</definedName>
    <definedName name="rterra">#REF!</definedName>
    <definedName name="saterro" localSheetId="3">#REF!</definedName>
    <definedName name="saterro" localSheetId="7">#REF!</definedName>
    <definedName name="saterro" localSheetId="9">#REF!</definedName>
    <definedName name="saterro" localSheetId="10">#REF!</definedName>
    <definedName name="saterro">#REF!</definedName>
    <definedName name="scat" localSheetId="3">#REF!</definedName>
    <definedName name="scat" localSheetId="7">#REF!</definedName>
    <definedName name="scat" localSheetId="9">#REF!</definedName>
    <definedName name="scat" localSheetId="10">#REF!</definedName>
    <definedName name="scat">#REF!</definedName>
    <definedName name="scorte" localSheetId="3">#REF!</definedName>
    <definedName name="scorte" localSheetId="7">#REF!</definedName>
    <definedName name="scorte" localSheetId="9">#REF!</definedName>
    <definedName name="scorte" localSheetId="10">#REF!</definedName>
    <definedName name="scorte">#REF!</definedName>
    <definedName name="sdmt" localSheetId="3">#REF!</definedName>
    <definedName name="sdmt" localSheetId="7">#REF!</definedName>
    <definedName name="sdmt" localSheetId="9">#REF!</definedName>
    <definedName name="sdmt" localSheetId="10">#REF!</definedName>
    <definedName name="sdmt">#REF!</definedName>
    <definedName name="sdmt1000" localSheetId="3">#REF!</definedName>
    <definedName name="sdmt1000" localSheetId="7">#REF!</definedName>
    <definedName name="sdmt1000" localSheetId="9">#REF!</definedName>
    <definedName name="sdmt1000" localSheetId="10">#REF!</definedName>
    <definedName name="sdmt1000">#REF!</definedName>
    <definedName name="sdmt1200" localSheetId="3">#REF!</definedName>
    <definedName name="sdmt1200" localSheetId="7">#REF!</definedName>
    <definedName name="sdmt1200" localSheetId="9">#REF!</definedName>
    <definedName name="sdmt1200" localSheetId="10">#REF!</definedName>
    <definedName name="sdmt1200">#REF!</definedName>
    <definedName name="sdmt200" localSheetId="3">#REF!</definedName>
    <definedName name="sdmt200" localSheetId="7">#REF!</definedName>
    <definedName name="sdmt200" localSheetId="9">#REF!</definedName>
    <definedName name="sdmt200" localSheetId="10">#REF!</definedName>
    <definedName name="sdmt200">#REF!</definedName>
    <definedName name="sdmt400" localSheetId="3">#REF!</definedName>
    <definedName name="sdmt400" localSheetId="7">#REF!</definedName>
    <definedName name="sdmt400" localSheetId="9">#REF!</definedName>
    <definedName name="sdmt400" localSheetId="10">#REF!</definedName>
    <definedName name="sdmt400">#REF!</definedName>
    <definedName name="sdmt50" localSheetId="3">#REF!</definedName>
    <definedName name="sdmt50" localSheetId="7">#REF!</definedName>
    <definedName name="sdmt50" localSheetId="9">#REF!</definedName>
    <definedName name="sdmt50" localSheetId="10">#REF!</definedName>
    <definedName name="sdmt50">#REF!</definedName>
    <definedName name="sdmt600" localSheetId="3">#REF!</definedName>
    <definedName name="sdmt600" localSheetId="7">#REF!</definedName>
    <definedName name="sdmt600" localSheetId="9">#REF!</definedName>
    <definedName name="sdmt600" localSheetId="10">#REF!</definedName>
    <definedName name="sdmt600">#REF!</definedName>
    <definedName name="sdmt800" localSheetId="3">#REF!</definedName>
    <definedName name="sdmt800" localSheetId="7">#REF!</definedName>
    <definedName name="sdmt800" localSheetId="9">#REF!</definedName>
    <definedName name="sdmt800" localSheetId="10">#REF!</definedName>
    <definedName name="sdmt800">#REF!</definedName>
    <definedName name="Serviços">[6]Serviços!$A$3:$E$1403</definedName>
    <definedName name="Serviços_1">[7]Serviços!$A$3:$AE$2694</definedName>
    <definedName name="Serviços_10">[7]Serviços!$A$3:$AE$2694</definedName>
    <definedName name="Serviços_11">[7]Serviços!$A$3:$AE$2694</definedName>
    <definedName name="Serviços_12">[7]Serviços!$A$3:$AE$2694</definedName>
    <definedName name="Serviços_2">[7]Serviços!$A$3:$AE$2694</definedName>
    <definedName name="Serviços_3">[7]Serviços!$A$3:$AE$2694</definedName>
    <definedName name="Serviços_4">[7]Serviços!$A$3:$AE$2694</definedName>
    <definedName name="Serviços_5">[7]Serviços!$A$3:$AE$2694</definedName>
    <definedName name="Serviços_6">[7]Serviços!$A$3:$AE$2694</definedName>
    <definedName name="Serviços_7">[7]Serviços!$A$3:$AE$2694</definedName>
    <definedName name="Serviços_8">[7]Serviços!$A$3:$AE$2694</definedName>
    <definedName name="Serviços_9">[7]Serviços!$A$3:$AE$2694</definedName>
    <definedName name="SINALI" localSheetId="3">#REF!</definedName>
    <definedName name="SINALI" localSheetId="7">#REF!</definedName>
    <definedName name="SINALI" localSheetId="9">#REF!</definedName>
    <definedName name="SINALI" localSheetId="10">#REF!</definedName>
    <definedName name="SINALI">#REF!</definedName>
    <definedName name="subrog" localSheetId="3">#REF!</definedName>
    <definedName name="subrog" localSheetId="7">#REF!</definedName>
    <definedName name="subrog" localSheetId="9">#REF!</definedName>
    <definedName name="subrog" localSheetId="10">#REF!</definedName>
    <definedName name="subrog">#REF!</definedName>
    <definedName name="tcat" localSheetId="3">#REF!</definedName>
    <definedName name="tcat" localSheetId="7">#REF!</definedName>
    <definedName name="tcat" localSheetId="9">#REF!</definedName>
    <definedName name="tcat" localSheetId="10">#REF!</definedName>
    <definedName name="tcat">#REF!</definedName>
    <definedName name="terra" localSheetId="3">#REF!</definedName>
    <definedName name="terra" localSheetId="7">#REF!</definedName>
    <definedName name="terra" localSheetId="9">#REF!</definedName>
    <definedName name="terra" localSheetId="10">#REF!</definedName>
    <definedName name="terra">#REF!</definedName>
    <definedName name="teste" localSheetId="3">#REF!</definedName>
    <definedName name="teste" localSheetId="7">#REF!</definedName>
    <definedName name="teste" localSheetId="9">#REF!</definedName>
    <definedName name="teste" localSheetId="10">#REF!</definedName>
    <definedName name="teste">#REF!</definedName>
    <definedName name="teste2" localSheetId="3">#REF!</definedName>
    <definedName name="teste2" localSheetId="7">#REF!</definedName>
    <definedName name="teste2" localSheetId="9">#REF!</definedName>
    <definedName name="teste2" localSheetId="10">#REF!</definedName>
    <definedName name="teste2">#REF!</definedName>
    <definedName name="_xlnm.Print_Titles" localSheetId="6">Composição!$1:$2</definedName>
    <definedName name="_xlnm.Print_Titles" localSheetId="3">Cronograma!$A:$I</definedName>
    <definedName name="_xlnm.Print_Titles" localSheetId="1">Orçamento!$1:$10</definedName>
    <definedName name="_xlnm.Print_Titles" localSheetId="2">Resumo!$1:$9</definedName>
    <definedName name="trecho" localSheetId="3">#REF!</definedName>
    <definedName name="trecho" localSheetId="7">#REF!</definedName>
    <definedName name="trecho" localSheetId="9">#REF!</definedName>
    <definedName name="trecho" localSheetId="10">#REF!</definedName>
    <definedName name="trecho">#REF!</definedName>
    <definedName name="TSD" localSheetId="3">#REF!</definedName>
    <definedName name="TSD" localSheetId="7">#REF!</definedName>
    <definedName name="TSD" localSheetId="9">#REF!</definedName>
    <definedName name="TSD" localSheetId="10">#REF!</definedName>
    <definedName name="TSD">#REF!</definedName>
    <definedName name="TSs" localSheetId="3">#REF!</definedName>
    <definedName name="TSs" localSheetId="7">#REF!</definedName>
    <definedName name="TSs" localSheetId="9">#REF!</definedName>
    <definedName name="TSs" localSheetId="10">#REF!</definedName>
    <definedName name="TSs">#REF!</definedName>
    <definedName name="valeta" localSheetId="3">#REF!</definedName>
    <definedName name="valeta" localSheetId="7">#REF!</definedName>
    <definedName name="valeta" localSheetId="9">#REF!</definedName>
    <definedName name="valeta" localSheetId="10">#REF!</definedName>
    <definedName name="valeta">#REF!</definedName>
    <definedName name="volbase" localSheetId="3">#REF!</definedName>
    <definedName name="volbase" localSheetId="7">#REF!</definedName>
    <definedName name="volbase" localSheetId="9">#REF!</definedName>
    <definedName name="volbase" localSheetId="10">#REF!</definedName>
    <definedName name="volbase">#REF!</definedName>
    <definedName name="volsub" localSheetId="3">#REF!</definedName>
    <definedName name="volsub" localSheetId="7">#REF!</definedName>
    <definedName name="volsub" localSheetId="9">#REF!</definedName>
    <definedName name="volsub" localSheetId="10">#REF!</definedName>
    <definedName name="volsub">#REF!</definedName>
    <definedName name="zebra" localSheetId="3">#REF!</definedName>
    <definedName name="zebra" localSheetId="7">#REF!</definedName>
    <definedName name="zebra" localSheetId="9">#REF!</definedName>
    <definedName name="zebra" localSheetId="10">#REF!</definedName>
    <definedName name="zebra">#REF!</definedName>
    <definedName name="zenil" localSheetId="3">#REF!</definedName>
    <definedName name="zenil" localSheetId="7">#REF!</definedName>
    <definedName name="zenil" localSheetId="9">#REF!</definedName>
    <definedName name="zenil" localSheetId="10">#REF!</definedName>
    <definedName name="zenil">#REF!</definedName>
  </definedNames>
  <calcPr calcId="162913" fullPrecision="0"/>
</workbook>
</file>

<file path=xl/calcChain.xml><?xml version="1.0" encoding="utf-8"?>
<calcChain xmlns="http://schemas.openxmlformats.org/spreadsheetml/2006/main">
  <c r="AN81" i="24" l="1"/>
  <c r="F25" i="1" l="1"/>
  <c r="F27" i="1" l="1"/>
  <c r="F1002" i="1" l="1"/>
  <c r="F1003" i="1" s="1"/>
  <c r="L79" i="24"/>
  <c r="O79" i="24" s="1"/>
  <c r="R79" i="24" s="1"/>
  <c r="U79" i="24" s="1"/>
  <c r="X79" i="24" s="1"/>
  <c r="AA79" i="24" s="1"/>
  <c r="AD79" i="24" s="1"/>
  <c r="AG79" i="24" s="1"/>
  <c r="AJ79" i="24" s="1"/>
  <c r="AM79" i="24" s="1"/>
  <c r="AP79" i="24" s="1"/>
  <c r="L77" i="24"/>
  <c r="O77" i="24" s="1"/>
  <c r="R77" i="24" s="1"/>
  <c r="U77" i="24" s="1"/>
  <c r="X77" i="24" s="1"/>
  <c r="AA77" i="24" s="1"/>
  <c r="AD77" i="24" s="1"/>
  <c r="AG77" i="24" s="1"/>
  <c r="AJ77" i="24" s="1"/>
  <c r="AM77" i="24" s="1"/>
  <c r="AP77" i="24" s="1"/>
  <c r="L75" i="24"/>
  <c r="O75" i="24" s="1"/>
  <c r="R75" i="24" s="1"/>
  <c r="U75" i="24" s="1"/>
  <c r="X75" i="24" s="1"/>
  <c r="AA75" i="24" s="1"/>
  <c r="AD75" i="24" s="1"/>
  <c r="AG75" i="24" s="1"/>
  <c r="AJ75" i="24" s="1"/>
  <c r="AM75" i="24" s="1"/>
  <c r="AP75" i="24" s="1"/>
  <c r="L74" i="24"/>
  <c r="O74" i="24" s="1"/>
  <c r="R74" i="24" s="1"/>
  <c r="U74" i="24" s="1"/>
  <c r="X74" i="24" s="1"/>
  <c r="AA74" i="24" s="1"/>
  <c r="AD74" i="24" s="1"/>
  <c r="AG74" i="24" s="1"/>
  <c r="AJ74" i="24" s="1"/>
  <c r="AM74" i="24" s="1"/>
  <c r="AP74" i="24" s="1"/>
  <c r="L73" i="24"/>
  <c r="O73" i="24" s="1"/>
  <c r="R73" i="24" s="1"/>
  <c r="U73" i="24" s="1"/>
  <c r="X73" i="24" s="1"/>
  <c r="AA73" i="24" s="1"/>
  <c r="AD73" i="24" s="1"/>
  <c r="AG73" i="24" s="1"/>
  <c r="AJ73" i="24" s="1"/>
  <c r="AM73" i="24" s="1"/>
  <c r="AP73" i="24" s="1"/>
  <c r="L71" i="24"/>
  <c r="O71" i="24" s="1"/>
  <c r="R71" i="24" s="1"/>
  <c r="U71" i="24" s="1"/>
  <c r="X71" i="24" s="1"/>
  <c r="AA71" i="24" s="1"/>
  <c r="AD71" i="24" s="1"/>
  <c r="AG71" i="24" s="1"/>
  <c r="AJ71" i="24" s="1"/>
  <c r="AM71" i="24" s="1"/>
  <c r="AP71" i="24" s="1"/>
  <c r="O70" i="24"/>
  <c r="R70" i="24" s="1"/>
  <c r="U70" i="24" s="1"/>
  <c r="X70" i="24" s="1"/>
  <c r="AA70" i="24" s="1"/>
  <c r="AD70" i="24" s="1"/>
  <c r="AG70" i="24" s="1"/>
  <c r="AJ70" i="24" s="1"/>
  <c r="AM70" i="24" s="1"/>
  <c r="AP70" i="24" s="1"/>
  <c r="L70" i="24"/>
  <c r="L69" i="24"/>
  <c r="O69" i="24" s="1"/>
  <c r="R69" i="24" s="1"/>
  <c r="U69" i="24" s="1"/>
  <c r="X69" i="24" s="1"/>
  <c r="AA69" i="24" s="1"/>
  <c r="AD69" i="24" s="1"/>
  <c r="AG69" i="24" s="1"/>
  <c r="AJ69" i="24" s="1"/>
  <c r="AM69" i="24" s="1"/>
  <c r="AP69" i="24" s="1"/>
  <c r="L68" i="24"/>
  <c r="O68" i="24" s="1"/>
  <c r="R68" i="24" s="1"/>
  <c r="U68" i="24" s="1"/>
  <c r="X68" i="24" s="1"/>
  <c r="AA68" i="24" s="1"/>
  <c r="AD68" i="24" s="1"/>
  <c r="AG68" i="24" s="1"/>
  <c r="AJ68" i="24" s="1"/>
  <c r="AM68" i="24" s="1"/>
  <c r="AP68" i="24" s="1"/>
  <c r="L67" i="24"/>
  <c r="O67" i="24" s="1"/>
  <c r="R67" i="24" s="1"/>
  <c r="U67" i="24" s="1"/>
  <c r="X67" i="24" s="1"/>
  <c r="AA67" i="24" s="1"/>
  <c r="AD67" i="24" s="1"/>
  <c r="AG67" i="24" s="1"/>
  <c r="AJ67" i="24" s="1"/>
  <c r="AM67" i="24" s="1"/>
  <c r="AP67" i="24" s="1"/>
  <c r="L66" i="24"/>
  <c r="O66" i="24" s="1"/>
  <c r="R66" i="24" s="1"/>
  <c r="U66" i="24" s="1"/>
  <c r="X66" i="24" s="1"/>
  <c r="AA66" i="24" s="1"/>
  <c r="AD66" i="24" s="1"/>
  <c r="AG66" i="24" s="1"/>
  <c r="AJ66" i="24" s="1"/>
  <c r="AM66" i="24" s="1"/>
  <c r="AP66" i="24" s="1"/>
  <c r="L65" i="24"/>
  <c r="O65" i="24" s="1"/>
  <c r="R65" i="24" s="1"/>
  <c r="U65" i="24" s="1"/>
  <c r="X65" i="24" s="1"/>
  <c r="AA65" i="24" s="1"/>
  <c r="AD65" i="24" s="1"/>
  <c r="AG65" i="24" s="1"/>
  <c r="AJ65" i="24" s="1"/>
  <c r="AM65" i="24" s="1"/>
  <c r="AP65" i="24" s="1"/>
  <c r="L63" i="24"/>
  <c r="O63" i="24" s="1"/>
  <c r="R63" i="24" s="1"/>
  <c r="U63" i="24" s="1"/>
  <c r="X63" i="24" s="1"/>
  <c r="AA63" i="24" s="1"/>
  <c r="AD63" i="24" s="1"/>
  <c r="AG63" i="24" s="1"/>
  <c r="AJ63" i="24" s="1"/>
  <c r="AM63" i="24" s="1"/>
  <c r="AP63" i="24" s="1"/>
  <c r="L62" i="24"/>
  <c r="O62" i="24" s="1"/>
  <c r="R62" i="24" s="1"/>
  <c r="U62" i="24" s="1"/>
  <c r="X62" i="24" s="1"/>
  <c r="AA62" i="24" s="1"/>
  <c r="AD62" i="24" s="1"/>
  <c r="AG62" i="24" s="1"/>
  <c r="AJ62" i="24" s="1"/>
  <c r="AM62" i="24" s="1"/>
  <c r="AP62" i="24" s="1"/>
  <c r="L61" i="24"/>
  <c r="O61" i="24" s="1"/>
  <c r="R61" i="24" s="1"/>
  <c r="U61" i="24" s="1"/>
  <c r="X61" i="24" s="1"/>
  <c r="AA61" i="24" s="1"/>
  <c r="AD61" i="24" s="1"/>
  <c r="AG61" i="24" s="1"/>
  <c r="AJ61" i="24" s="1"/>
  <c r="AM61" i="24" s="1"/>
  <c r="AP61" i="24" s="1"/>
  <c r="L60" i="24"/>
  <c r="O60" i="24" s="1"/>
  <c r="R60" i="24" s="1"/>
  <c r="U60" i="24" s="1"/>
  <c r="X60" i="24" s="1"/>
  <c r="AA60" i="24" s="1"/>
  <c r="AD60" i="24" s="1"/>
  <c r="AG60" i="24" s="1"/>
  <c r="AJ60" i="24" s="1"/>
  <c r="AM60" i="24" s="1"/>
  <c r="AP60" i="24" s="1"/>
  <c r="L59" i="24"/>
  <c r="O59" i="24" s="1"/>
  <c r="R59" i="24" s="1"/>
  <c r="U59" i="24" s="1"/>
  <c r="X59" i="24" s="1"/>
  <c r="AA59" i="24" s="1"/>
  <c r="AD59" i="24" s="1"/>
  <c r="AG59" i="24" s="1"/>
  <c r="AJ59" i="24" s="1"/>
  <c r="AM59" i="24" s="1"/>
  <c r="AP59" i="24" s="1"/>
  <c r="L58" i="24"/>
  <c r="O58" i="24" s="1"/>
  <c r="R58" i="24" s="1"/>
  <c r="U58" i="24" s="1"/>
  <c r="X58" i="24" s="1"/>
  <c r="AA58" i="24" s="1"/>
  <c r="AD58" i="24" s="1"/>
  <c r="AG58" i="24" s="1"/>
  <c r="AJ58" i="24" s="1"/>
  <c r="AM58" i="24" s="1"/>
  <c r="AP58" i="24" s="1"/>
  <c r="L57" i="24"/>
  <c r="O57" i="24" s="1"/>
  <c r="R57" i="24" s="1"/>
  <c r="U57" i="24" s="1"/>
  <c r="X57" i="24" s="1"/>
  <c r="AA57" i="24" s="1"/>
  <c r="AD57" i="24" s="1"/>
  <c r="AG57" i="24" s="1"/>
  <c r="AJ57" i="24" s="1"/>
  <c r="AM57" i="24" s="1"/>
  <c r="AP57" i="24" s="1"/>
  <c r="L56" i="24"/>
  <c r="O56" i="24" s="1"/>
  <c r="R56" i="24" s="1"/>
  <c r="U56" i="24" s="1"/>
  <c r="X56" i="24" s="1"/>
  <c r="AA56" i="24" s="1"/>
  <c r="AD56" i="24" s="1"/>
  <c r="AG56" i="24" s="1"/>
  <c r="AJ56" i="24" s="1"/>
  <c r="AM56" i="24" s="1"/>
  <c r="AP56" i="24" s="1"/>
  <c r="L55" i="24"/>
  <c r="O55" i="24" s="1"/>
  <c r="R55" i="24" s="1"/>
  <c r="U55" i="24" s="1"/>
  <c r="X55" i="24" s="1"/>
  <c r="AA55" i="24" s="1"/>
  <c r="AD55" i="24" s="1"/>
  <c r="AG55" i="24" s="1"/>
  <c r="AJ55" i="24" s="1"/>
  <c r="AM55" i="24" s="1"/>
  <c r="AP55" i="24" s="1"/>
  <c r="L54" i="24"/>
  <c r="O54" i="24" s="1"/>
  <c r="R54" i="24" s="1"/>
  <c r="U54" i="24" s="1"/>
  <c r="X54" i="24" s="1"/>
  <c r="AA54" i="24" s="1"/>
  <c r="AD54" i="24" s="1"/>
  <c r="AG54" i="24" s="1"/>
  <c r="AJ54" i="24" s="1"/>
  <c r="AM54" i="24" s="1"/>
  <c r="AP54" i="24" s="1"/>
  <c r="L53" i="24"/>
  <c r="O53" i="24" s="1"/>
  <c r="R53" i="24" s="1"/>
  <c r="U53" i="24" s="1"/>
  <c r="X53" i="24" s="1"/>
  <c r="AA53" i="24" s="1"/>
  <c r="AD53" i="24" s="1"/>
  <c r="AG53" i="24" s="1"/>
  <c r="AJ53" i="24" s="1"/>
  <c r="AM53" i="24" s="1"/>
  <c r="AP53" i="24" s="1"/>
  <c r="L52" i="24"/>
  <c r="O52" i="24" s="1"/>
  <c r="R52" i="24" s="1"/>
  <c r="U52" i="24" s="1"/>
  <c r="X52" i="24" s="1"/>
  <c r="AA52" i="24" s="1"/>
  <c r="AD52" i="24" s="1"/>
  <c r="AG52" i="24" s="1"/>
  <c r="AJ52" i="24" s="1"/>
  <c r="AM52" i="24" s="1"/>
  <c r="AP52" i="24" s="1"/>
  <c r="L51" i="24"/>
  <c r="O51" i="24" s="1"/>
  <c r="R51" i="24" s="1"/>
  <c r="U51" i="24" s="1"/>
  <c r="X51" i="24" s="1"/>
  <c r="AA51" i="24" s="1"/>
  <c r="AD51" i="24" s="1"/>
  <c r="AG51" i="24" s="1"/>
  <c r="AJ51" i="24" s="1"/>
  <c r="AM51" i="24" s="1"/>
  <c r="AP51" i="24" s="1"/>
  <c r="L50" i="24"/>
  <c r="O50" i="24" s="1"/>
  <c r="R50" i="24" s="1"/>
  <c r="U50" i="24" s="1"/>
  <c r="X50" i="24" s="1"/>
  <c r="AA50" i="24" s="1"/>
  <c r="AD50" i="24" s="1"/>
  <c r="AG50" i="24" s="1"/>
  <c r="AJ50" i="24" s="1"/>
  <c r="AM50" i="24" s="1"/>
  <c r="AP50" i="24" s="1"/>
  <c r="L49" i="24"/>
  <c r="O49" i="24" s="1"/>
  <c r="R49" i="24" s="1"/>
  <c r="U49" i="24" s="1"/>
  <c r="X49" i="24" s="1"/>
  <c r="AA49" i="24" s="1"/>
  <c r="AD49" i="24" s="1"/>
  <c r="AG49" i="24" s="1"/>
  <c r="AJ49" i="24" s="1"/>
  <c r="AM49" i="24" s="1"/>
  <c r="AP49" i="24" s="1"/>
  <c r="J515" i="27"/>
  <c r="J511" i="27"/>
  <c r="J507" i="27"/>
  <c r="J503" i="27"/>
  <c r="J499" i="27"/>
  <c r="J495" i="27"/>
  <c r="J491" i="27"/>
  <c r="J487" i="27"/>
  <c r="J483" i="27"/>
  <c r="J479" i="27"/>
  <c r="J475" i="27"/>
  <c r="J471" i="27"/>
  <c r="J467" i="27"/>
  <c r="J463" i="27"/>
  <c r="J459" i="27"/>
  <c r="L30" i="24" l="1"/>
  <c r="O30" i="24" s="1"/>
  <c r="R30" i="24" s="1"/>
  <c r="U30" i="24" s="1"/>
  <c r="X30" i="24" s="1"/>
  <c r="AA30" i="24" s="1"/>
  <c r="AD30" i="24" s="1"/>
  <c r="AG30" i="24" s="1"/>
  <c r="AJ30" i="24" s="1"/>
  <c r="AM30" i="24" s="1"/>
  <c r="AP30" i="24" s="1"/>
  <c r="L29" i="24"/>
  <c r="O29" i="24" s="1"/>
  <c r="R29" i="24" s="1"/>
  <c r="U29" i="24" s="1"/>
  <c r="X29" i="24" s="1"/>
  <c r="AA29" i="24" s="1"/>
  <c r="AD29" i="24" s="1"/>
  <c r="AG29" i="24" s="1"/>
  <c r="AJ29" i="24" s="1"/>
  <c r="AM29" i="24" s="1"/>
  <c r="AP29" i="24" s="1"/>
  <c r="L28" i="24"/>
  <c r="O28" i="24" s="1"/>
  <c r="R28" i="24" s="1"/>
  <c r="U28" i="24" s="1"/>
  <c r="X28" i="24" s="1"/>
  <c r="AA28" i="24" s="1"/>
  <c r="AD28" i="24" s="1"/>
  <c r="AG28" i="24" s="1"/>
  <c r="AJ28" i="24" s="1"/>
  <c r="AM28" i="24" s="1"/>
  <c r="AP28" i="24" s="1"/>
  <c r="L27" i="24"/>
  <c r="O27" i="24" s="1"/>
  <c r="R27" i="24" s="1"/>
  <c r="U27" i="24" s="1"/>
  <c r="X27" i="24" s="1"/>
  <c r="AA27" i="24" s="1"/>
  <c r="AD27" i="24" s="1"/>
  <c r="AG27" i="24" s="1"/>
  <c r="AJ27" i="24" s="1"/>
  <c r="AM27" i="24" s="1"/>
  <c r="AP27" i="24" s="1"/>
  <c r="L26" i="24"/>
  <c r="O26" i="24" s="1"/>
  <c r="R26" i="24" s="1"/>
  <c r="U26" i="24" s="1"/>
  <c r="X26" i="24" s="1"/>
  <c r="AA26" i="24" s="1"/>
  <c r="AD26" i="24" s="1"/>
  <c r="AG26" i="24" s="1"/>
  <c r="AJ26" i="24" s="1"/>
  <c r="AM26" i="24" s="1"/>
  <c r="AP26" i="24" s="1"/>
  <c r="L25" i="24"/>
  <c r="O25" i="24" s="1"/>
  <c r="R25" i="24" s="1"/>
  <c r="U25" i="24" s="1"/>
  <c r="X25" i="24" s="1"/>
  <c r="AA25" i="24" s="1"/>
  <c r="AD25" i="24" s="1"/>
  <c r="AG25" i="24" s="1"/>
  <c r="AJ25" i="24" s="1"/>
  <c r="AM25" i="24" s="1"/>
  <c r="AP25" i="24" s="1"/>
  <c r="L24" i="24"/>
  <c r="O24" i="24" s="1"/>
  <c r="R24" i="24" s="1"/>
  <c r="U24" i="24" s="1"/>
  <c r="X24" i="24" s="1"/>
  <c r="AA24" i="24" s="1"/>
  <c r="AD24" i="24" s="1"/>
  <c r="AG24" i="24" s="1"/>
  <c r="AJ24" i="24" s="1"/>
  <c r="AM24" i="24" s="1"/>
  <c r="AP24" i="24" s="1"/>
  <c r="L23" i="24"/>
  <c r="O23" i="24" s="1"/>
  <c r="R23" i="24" s="1"/>
  <c r="U23" i="24" s="1"/>
  <c r="X23" i="24" s="1"/>
  <c r="AA23" i="24" s="1"/>
  <c r="AD23" i="24" s="1"/>
  <c r="AG23" i="24" s="1"/>
  <c r="AJ23" i="24" s="1"/>
  <c r="AM23" i="24" s="1"/>
  <c r="AP23" i="24" s="1"/>
  <c r="L22" i="24"/>
  <c r="O22" i="24" s="1"/>
  <c r="R22" i="24" s="1"/>
  <c r="U22" i="24" s="1"/>
  <c r="X22" i="24" s="1"/>
  <c r="AA22" i="24" s="1"/>
  <c r="AD22" i="24" s="1"/>
  <c r="AG22" i="24" s="1"/>
  <c r="AJ22" i="24" s="1"/>
  <c r="AM22" i="24" s="1"/>
  <c r="AP22" i="24" s="1"/>
  <c r="L21" i="24"/>
  <c r="O21" i="24" s="1"/>
  <c r="R21" i="24" s="1"/>
  <c r="U21" i="24" s="1"/>
  <c r="X21" i="24" s="1"/>
  <c r="AA21" i="24" s="1"/>
  <c r="AD21" i="24" s="1"/>
  <c r="AG21" i="24" s="1"/>
  <c r="AJ21" i="24" s="1"/>
  <c r="AM21" i="24" s="1"/>
  <c r="AP21" i="24" s="1"/>
  <c r="L20" i="24"/>
  <c r="O20" i="24" s="1"/>
  <c r="R20" i="24" s="1"/>
  <c r="U20" i="24" s="1"/>
  <c r="X20" i="24" s="1"/>
  <c r="AA20" i="24" s="1"/>
  <c r="AD20" i="24" s="1"/>
  <c r="AG20" i="24" s="1"/>
  <c r="AJ20" i="24" s="1"/>
  <c r="AM20" i="24" s="1"/>
  <c r="AP20" i="24" s="1"/>
  <c r="L19" i="24"/>
  <c r="O19" i="24" s="1"/>
  <c r="R19" i="24" s="1"/>
  <c r="U19" i="24" s="1"/>
  <c r="X19" i="24" s="1"/>
  <c r="AA19" i="24" s="1"/>
  <c r="AD19" i="24" s="1"/>
  <c r="AG19" i="24" s="1"/>
  <c r="AJ19" i="24" s="1"/>
  <c r="AM19" i="24" s="1"/>
  <c r="AP19" i="24" s="1"/>
  <c r="L18" i="24"/>
  <c r="O18" i="24" s="1"/>
  <c r="R18" i="24" s="1"/>
  <c r="U18" i="24" s="1"/>
  <c r="X18" i="24" s="1"/>
  <c r="AA18" i="24" s="1"/>
  <c r="AD18" i="24" s="1"/>
  <c r="AG18" i="24" s="1"/>
  <c r="AJ18" i="24" s="1"/>
  <c r="AM18" i="24" s="1"/>
  <c r="AP18" i="24" s="1"/>
  <c r="L17" i="24"/>
  <c r="O17" i="24" s="1"/>
  <c r="R17" i="24" s="1"/>
  <c r="U17" i="24" s="1"/>
  <c r="X17" i="24" s="1"/>
  <c r="AA17" i="24" s="1"/>
  <c r="AD17" i="24" s="1"/>
  <c r="AG17" i="24" s="1"/>
  <c r="AJ17" i="24" s="1"/>
  <c r="AM17" i="24" s="1"/>
  <c r="AP17" i="24" s="1"/>
  <c r="L16" i="24"/>
  <c r="O16" i="24" s="1"/>
  <c r="R16" i="24" s="1"/>
  <c r="U16" i="24" s="1"/>
  <c r="X16" i="24" s="1"/>
  <c r="AA16" i="24" s="1"/>
  <c r="AD16" i="24" s="1"/>
  <c r="AG16" i="24" s="1"/>
  <c r="AJ16" i="24" s="1"/>
  <c r="AM16" i="24" s="1"/>
  <c r="AP16" i="24" s="1"/>
  <c r="L15" i="24"/>
  <c r="O15" i="24" s="1"/>
  <c r="R15" i="24" s="1"/>
  <c r="U15" i="24" s="1"/>
  <c r="X15" i="24" s="1"/>
  <c r="AA15" i="24" s="1"/>
  <c r="AD15" i="24" s="1"/>
  <c r="AG15" i="24" s="1"/>
  <c r="AJ15" i="24" s="1"/>
  <c r="AM15" i="24" s="1"/>
  <c r="AP15" i="24" s="1"/>
  <c r="L14" i="24"/>
  <c r="O14" i="24" s="1"/>
  <c r="R14" i="24" s="1"/>
  <c r="U14" i="24" s="1"/>
  <c r="X14" i="24" s="1"/>
  <c r="AA14" i="24" s="1"/>
  <c r="AD14" i="24" s="1"/>
  <c r="AG14" i="24" s="1"/>
  <c r="AJ14" i="24" s="1"/>
  <c r="AM14" i="24" s="1"/>
  <c r="AP14" i="24" s="1"/>
  <c r="B78" i="2" l="1"/>
  <c r="B79" i="24" s="1"/>
  <c r="A78" i="2"/>
  <c r="A79" i="24" s="1"/>
  <c r="A77" i="2"/>
  <c r="A78" i="24" s="1"/>
  <c r="B76" i="2"/>
  <c r="B77" i="24" s="1"/>
  <c r="A76" i="2"/>
  <c r="A77" i="24" s="1"/>
  <c r="A75" i="2"/>
  <c r="A76" i="24" s="1"/>
  <c r="B74" i="2"/>
  <c r="B75" i="24" s="1"/>
  <c r="A74" i="2"/>
  <c r="A75" i="24" s="1"/>
  <c r="B73" i="2"/>
  <c r="B74" i="24" s="1"/>
  <c r="A73" i="2"/>
  <c r="A74" i="24" s="1"/>
  <c r="B72" i="2"/>
  <c r="B73" i="24" s="1"/>
  <c r="A72" i="2"/>
  <c r="A73" i="24" s="1"/>
  <c r="A71" i="2"/>
  <c r="A72" i="24" s="1"/>
  <c r="F78" i="2"/>
  <c r="E78" i="2"/>
  <c r="D78" i="2"/>
  <c r="C78" i="2"/>
  <c r="F76" i="2"/>
  <c r="E76" i="2"/>
  <c r="D76" i="2"/>
  <c r="C76" i="2"/>
  <c r="F74" i="2"/>
  <c r="E74" i="2"/>
  <c r="D74" i="2"/>
  <c r="C74" i="2"/>
  <c r="F73" i="2"/>
  <c r="E73" i="2"/>
  <c r="D73" i="2"/>
  <c r="C73" i="2"/>
  <c r="B70" i="2"/>
  <c r="B71" i="24" s="1"/>
  <c r="A70" i="2"/>
  <c r="A71" i="24" s="1"/>
  <c r="B69" i="2"/>
  <c r="B70" i="24" s="1"/>
  <c r="A69" i="2"/>
  <c r="A70" i="24" s="1"/>
  <c r="B68" i="2"/>
  <c r="B69" i="24" s="1"/>
  <c r="A68" i="2"/>
  <c r="A69" i="24" s="1"/>
  <c r="F72" i="2"/>
  <c r="E72" i="2"/>
  <c r="D72" i="2"/>
  <c r="C72" i="2"/>
  <c r="F70" i="2"/>
  <c r="E70" i="2"/>
  <c r="D70" i="2"/>
  <c r="C70" i="2"/>
  <c r="F69" i="2"/>
  <c r="E69" i="2"/>
  <c r="D69" i="2"/>
  <c r="C69" i="2"/>
  <c r="F68" i="2"/>
  <c r="E68" i="2"/>
  <c r="D68" i="2"/>
  <c r="C68" i="2"/>
  <c r="B67" i="2"/>
  <c r="B68" i="24" s="1"/>
  <c r="A67" i="2"/>
  <c r="A68" i="24" s="1"/>
  <c r="B66" i="2"/>
  <c r="B67" i="24" s="1"/>
  <c r="A66" i="2"/>
  <c r="A67" i="24" s="1"/>
  <c r="B65" i="2"/>
  <c r="B66" i="24" s="1"/>
  <c r="A65" i="2"/>
  <c r="A66" i="24" s="1"/>
  <c r="B64" i="2"/>
  <c r="B65" i="24" s="1"/>
  <c r="A64" i="2"/>
  <c r="A65" i="24" s="1"/>
  <c r="I5" i="2"/>
  <c r="A63" i="2"/>
  <c r="A64" i="24" s="1"/>
  <c r="B62" i="2"/>
  <c r="B63" i="24" s="1"/>
  <c r="A62" i="2"/>
  <c r="A63" i="24" s="1"/>
  <c r="B61" i="2"/>
  <c r="B62" i="24" s="1"/>
  <c r="A61" i="2"/>
  <c r="A62" i="24" s="1"/>
  <c r="B60" i="2"/>
  <c r="B61" i="24" s="1"/>
  <c r="A60" i="2"/>
  <c r="A61" i="24" s="1"/>
  <c r="B59" i="2"/>
  <c r="B60" i="24" s="1"/>
  <c r="A59" i="2"/>
  <c r="A60" i="24" s="1"/>
  <c r="B58" i="2"/>
  <c r="B59" i="24" s="1"/>
  <c r="A58" i="2"/>
  <c r="A59" i="24" s="1"/>
  <c r="B57" i="2"/>
  <c r="B58" i="24" s="1"/>
  <c r="A57" i="2"/>
  <c r="A58" i="24" s="1"/>
  <c r="B56" i="2"/>
  <c r="B57" i="24" s="1"/>
  <c r="A56" i="2"/>
  <c r="A57" i="24" s="1"/>
  <c r="B55" i="2"/>
  <c r="B56" i="24" s="1"/>
  <c r="A55" i="2"/>
  <c r="A56" i="24" s="1"/>
  <c r="B54" i="2"/>
  <c r="B55" i="24" s="1"/>
  <c r="A54" i="2"/>
  <c r="A55" i="24" s="1"/>
  <c r="B53" i="2"/>
  <c r="B54" i="24" s="1"/>
  <c r="A53" i="2"/>
  <c r="A54" i="24" s="1"/>
  <c r="B52" i="2"/>
  <c r="B53" i="24" s="1"/>
  <c r="A52" i="2"/>
  <c r="A53" i="24" s="1"/>
  <c r="B51" i="2"/>
  <c r="B52" i="24" s="1"/>
  <c r="A51" i="2"/>
  <c r="A52" i="24" s="1"/>
  <c r="B50" i="2"/>
  <c r="B51" i="24" s="1"/>
  <c r="A50" i="2"/>
  <c r="A51" i="24" s="1"/>
  <c r="B49" i="2"/>
  <c r="B50" i="24" s="1"/>
  <c r="A49" i="2"/>
  <c r="A50" i="24" s="1"/>
  <c r="B48" i="2"/>
  <c r="B49" i="24" s="1"/>
  <c r="A48" i="2"/>
  <c r="A49" i="24" s="1"/>
  <c r="F67" i="2"/>
  <c r="E67" i="2"/>
  <c r="D67" i="2"/>
  <c r="C67" i="2"/>
  <c r="F66" i="2"/>
  <c r="E66" i="2"/>
  <c r="D66" i="2"/>
  <c r="C66" i="2"/>
  <c r="F65" i="2"/>
  <c r="E65" i="2"/>
  <c r="D65" i="2"/>
  <c r="C65" i="2"/>
  <c r="F64" i="2"/>
  <c r="E64" i="2"/>
  <c r="D64" i="2"/>
  <c r="C64" i="2"/>
  <c r="F62" i="2"/>
  <c r="E62" i="2"/>
  <c r="D62" i="2"/>
  <c r="C62" i="2"/>
  <c r="F61" i="2"/>
  <c r="E61" i="2"/>
  <c r="D61" i="2"/>
  <c r="C61" i="2"/>
  <c r="F60" i="2"/>
  <c r="E60" i="2"/>
  <c r="D60" i="2"/>
  <c r="C60" i="2"/>
  <c r="F59" i="2"/>
  <c r="E59" i="2"/>
  <c r="D59" i="2"/>
  <c r="C59" i="2"/>
  <c r="F58" i="2"/>
  <c r="E58" i="2"/>
  <c r="D58" i="2"/>
  <c r="C58" i="2"/>
  <c r="F57" i="2"/>
  <c r="E57" i="2"/>
  <c r="D57" i="2"/>
  <c r="C57" i="2"/>
  <c r="F56" i="2"/>
  <c r="E56" i="2"/>
  <c r="D56" i="2"/>
  <c r="C56" i="2"/>
  <c r="F55" i="2"/>
  <c r="E55" i="2"/>
  <c r="D55" i="2"/>
  <c r="C55" i="2"/>
  <c r="F54" i="2"/>
  <c r="E54" i="2"/>
  <c r="D54" i="2"/>
  <c r="C54" i="2"/>
  <c r="F53" i="2"/>
  <c r="E53" i="2"/>
  <c r="D53" i="2"/>
  <c r="C53" i="2"/>
  <c r="F52" i="2"/>
  <c r="E52" i="2"/>
  <c r="D52" i="2"/>
  <c r="C52" i="2"/>
  <c r="F51" i="2"/>
  <c r="E51" i="2"/>
  <c r="D51" i="2"/>
  <c r="C51" i="2"/>
  <c r="F50" i="2"/>
  <c r="E50" i="2"/>
  <c r="D50" i="2"/>
  <c r="C50" i="2"/>
  <c r="F49" i="2"/>
  <c r="E49" i="2"/>
  <c r="D49" i="2"/>
  <c r="C49" i="2"/>
  <c r="F48" i="2"/>
  <c r="E48" i="2"/>
  <c r="D48" i="2"/>
  <c r="C48" i="2"/>
  <c r="A47" i="2"/>
  <c r="A48" i="24" s="1"/>
  <c r="B46" i="2"/>
  <c r="B47" i="24" s="1"/>
  <c r="A46" i="2"/>
  <c r="A47" i="24" s="1"/>
  <c r="B45" i="2"/>
  <c r="B46" i="24" s="1"/>
  <c r="A45" i="2"/>
  <c r="A46" i="24" s="1"/>
  <c r="B44" i="2"/>
  <c r="B45" i="24" s="1"/>
  <c r="A44" i="2"/>
  <c r="A45" i="24" s="1"/>
  <c r="B43" i="2"/>
  <c r="B44" i="24" s="1"/>
  <c r="A43" i="2"/>
  <c r="A44" i="24" s="1"/>
  <c r="B42" i="2"/>
  <c r="B43" i="24" s="1"/>
  <c r="A42" i="2"/>
  <c r="A43" i="24" s="1"/>
  <c r="B41" i="2"/>
  <c r="B42" i="24" s="1"/>
  <c r="A41" i="2"/>
  <c r="A42" i="24" s="1"/>
  <c r="B40" i="2"/>
  <c r="B41" i="24" s="1"/>
  <c r="A40" i="2"/>
  <c r="A41" i="24" s="1"/>
  <c r="B39" i="2"/>
  <c r="B40" i="24" s="1"/>
  <c r="A39" i="2"/>
  <c r="A40" i="24" s="1"/>
  <c r="B38" i="2"/>
  <c r="B39" i="24" s="1"/>
  <c r="A38" i="2"/>
  <c r="A39" i="24" s="1"/>
  <c r="B37" i="2"/>
  <c r="B38" i="24" s="1"/>
  <c r="A37" i="2"/>
  <c r="A38" i="24" s="1"/>
  <c r="B36" i="2"/>
  <c r="B37" i="24" s="1"/>
  <c r="A36" i="2"/>
  <c r="A37" i="24" s="1"/>
  <c r="B35" i="2"/>
  <c r="B36" i="24" s="1"/>
  <c r="A35" i="2"/>
  <c r="A36" i="24" s="1"/>
  <c r="B34" i="2"/>
  <c r="B35" i="24" s="1"/>
  <c r="A34" i="2"/>
  <c r="A35" i="24" s="1"/>
  <c r="B33" i="2"/>
  <c r="B34" i="24" s="1"/>
  <c r="A33" i="2"/>
  <c r="A34" i="24" s="1"/>
  <c r="B32" i="2"/>
  <c r="B33" i="24" s="1"/>
  <c r="A32" i="2"/>
  <c r="A33" i="24" s="1"/>
  <c r="B31" i="2"/>
  <c r="B32" i="24" s="1"/>
  <c r="A31" i="2"/>
  <c r="A32" i="24" s="1"/>
  <c r="F42" i="2"/>
  <c r="E42" i="2"/>
  <c r="D42" i="2"/>
  <c r="C42" i="2"/>
  <c r="F41" i="2"/>
  <c r="E41" i="2"/>
  <c r="D41" i="2"/>
  <c r="C41" i="2"/>
  <c r="F40" i="2"/>
  <c r="E40" i="2"/>
  <c r="D40" i="2"/>
  <c r="C40" i="2"/>
  <c r="F39" i="2"/>
  <c r="E39" i="2"/>
  <c r="D39" i="2"/>
  <c r="C39" i="2"/>
  <c r="F46" i="2"/>
  <c r="E46" i="2"/>
  <c r="D46" i="2"/>
  <c r="C46" i="2"/>
  <c r="F45" i="2"/>
  <c r="E45" i="2"/>
  <c r="D45" i="2"/>
  <c r="C45" i="2"/>
  <c r="F44" i="2"/>
  <c r="E44" i="2"/>
  <c r="D44" i="2"/>
  <c r="C44" i="2"/>
  <c r="F43" i="2"/>
  <c r="E43" i="2"/>
  <c r="D43" i="2"/>
  <c r="C43" i="2"/>
  <c r="F38" i="2"/>
  <c r="E38" i="2"/>
  <c r="D38" i="2"/>
  <c r="C38" i="2"/>
  <c r="F37" i="2"/>
  <c r="E37" i="2"/>
  <c r="D37" i="2"/>
  <c r="C37" i="2"/>
  <c r="F36" i="2"/>
  <c r="E36" i="2"/>
  <c r="D36" i="2"/>
  <c r="C36" i="2"/>
  <c r="F35" i="2"/>
  <c r="E35" i="2"/>
  <c r="D35" i="2"/>
  <c r="C35" i="2"/>
  <c r="F34" i="2"/>
  <c r="E34" i="2"/>
  <c r="D34" i="2"/>
  <c r="C34" i="2"/>
  <c r="F33" i="2"/>
  <c r="E33" i="2"/>
  <c r="D33" i="2"/>
  <c r="C33" i="2"/>
  <c r="F32" i="2"/>
  <c r="E32" i="2"/>
  <c r="D32" i="2"/>
  <c r="C32" i="2"/>
  <c r="F31" i="2"/>
  <c r="E31" i="2"/>
  <c r="D31" i="2"/>
  <c r="C31" i="2"/>
  <c r="A30" i="2"/>
  <c r="A31" i="24" s="1"/>
  <c r="B29" i="2"/>
  <c r="B30" i="24" s="1"/>
  <c r="A29" i="2"/>
  <c r="A30" i="24" s="1"/>
  <c r="B28" i="2"/>
  <c r="B29" i="24" s="1"/>
  <c r="A28" i="2"/>
  <c r="A29" i="24" s="1"/>
  <c r="B27" i="2"/>
  <c r="B28" i="24" s="1"/>
  <c r="A27" i="2"/>
  <c r="A28" i="24" s="1"/>
  <c r="B26" i="2"/>
  <c r="B27" i="24" s="1"/>
  <c r="A26" i="2"/>
  <c r="A27" i="24" s="1"/>
  <c r="B25" i="2"/>
  <c r="B26" i="24" s="1"/>
  <c r="A25" i="2"/>
  <c r="A26" i="24" s="1"/>
  <c r="B24" i="2"/>
  <c r="B25" i="24" s="1"/>
  <c r="A24" i="2"/>
  <c r="A25" i="24" s="1"/>
  <c r="B23" i="2"/>
  <c r="B24" i="24" s="1"/>
  <c r="A23" i="2"/>
  <c r="A24" i="24" s="1"/>
  <c r="B22" i="2"/>
  <c r="B23" i="24" s="1"/>
  <c r="A22" i="2"/>
  <c r="A23" i="24" s="1"/>
  <c r="B21" i="2"/>
  <c r="B22" i="24" s="1"/>
  <c r="A21" i="2"/>
  <c r="A22" i="24" s="1"/>
  <c r="B20" i="2"/>
  <c r="B21" i="24" s="1"/>
  <c r="A20" i="2"/>
  <c r="A21" i="24" s="1"/>
  <c r="B19" i="2"/>
  <c r="A19" i="2"/>
  <c r="A20" i="24" s="1"/>
  <c r="B18" i="2"/>
  <c r="B19" i="24" s="1"/>
  <c r="A18" i="2"/>
  <c r="A19" i="24" s="1"/>
  <c r="B17" i="2"/>
  <c r="B18" i="24" s="1"/>
  <c r="A17" i="2"/>
  <c r="A18" i="24" s="1"/>
  <c r="B16" i="2"/>
  <c r="B17" i="24" s="1"/>
  <c r="A16" i="2"/>
  <c r="A17" i="24" s="1"/>
  <c r="B15" i="2"/>
  <c r="B16" i="24" s="1"/>
  <c r="A15" i="2"/>
  <c r="A16" i="24" s="1"/>
  <c r="B14" i="2"/>
  <c r="B15" i="24" s="1"/>
  <c r="A14" i="2"/>
  <c r="A15" i="24" s="1"/>
  <c r="B13" i="2"/>
  <c r="B14" i="24" s="1"/>
  <c r="A13" i="2"/>
  <c r="A14" i="24" s="1"/>
  <c r="A12" i="2"/>
  <c r="A13" i="24" s="1"/>
  <c r="B11" i="2"/>
  <c r="B12" i="24" s="1"/>
  <c r="A11" i="2"/>
  <c r="A12" i="24" s="1"/>
  <c r="A10" i="2"/>
  <c r="A11" i="24" s="1"/>
  <c r="I5" i="24" l="1"/>
  <c r="I4" i="4"/>
  <c r="I4" i="10" s="1"/>
  <c r="B20" i="24"/>
  <c r="H1742" i="9" l="1"/>
  <c r="H1743" i="9" s="1"/>
  <c r="H1738" i="9"/>
  <c r="H1739" i="9" s="1"/>
  <c r="H1745" i="9" l="1"/>
  <c r="F969" i="1"/>
  <c r="F968" i="1"/>
  <c r="F967" i="1"/>
  <c r="F966" i="1"/>
  <c r="F965" i="1"/>
  <c r="F964" i="1"/>
  <c r="F963" i="1"/>
  <c r="F962" i="1"/>
  <c r="F961" i="1"/>
  <c r="F960" i="1"/>
  <c r="E211" i="30"/>
  <c r="F957" i="1" s="1"/>
  <c r="E213" i="30"/>
  <c r="F959" i="1" s="1"/>
  <c r="E212" i="30" l="1"/>
  <c r="F958" i="1" s="1"/>
  <c r="H1729" i="9" l="1"/>
  <c r="H1730" i="9"/>
  <c r="H1728" i="9"/>
  <c r="H1731" i="9" s="1"/>
  <c r="H1724" i="9"/>
  <c r="H1723" i="9"/>
  <c r="H1714" i="9"/>
  <c r="H1715" i="9"/>
  <c r="H1713" i="9"/>
  <c r="H1709" i="9"/>
  <c r="H1708" i="9"/>
  <c r="H1697" i="9"/>
  <c r="H1698" i="9"/>
  <c r="H1699" i="9"/>
  <c r="H1700" i="9"/>
  <c r="H1696" i="9"/>
  <c r="H1691" i="9"/>
  <c r="H1692" i="9"/>
  <c r="H1690" i="9"/>
  <c r="H1679" i="9"/>
  <c r="H1680" i="9"/>
  <c r="H1681" i="9"/>
  <c r="H1682" i="9"/>
  <c r="H1678" i="9"/>
  <c r="H1674" i="9"/>
  <c r="H1673" i="9"/>
  <c r="H1668" i="9"/>
  <c r="H1669" i="9"/>
  <c r="H1667" i="9"/>
  <c r="H1656" i="9"/>
  <c r="H1657" i="9"/>
  <c r="H1658" i="9"/>
  <c r="H1659" i="9"/>
  <c r="H1655" i="9"/>
  <c r="H1651" i="9"/>
  <c r="H1650" i="9"/>
  <c r="H1652" i="9" s="1"/>
  <c r="H1645" i="9"/>
  <c r="H1646" i="9"/>
  <c r="H1644" i="9"/>
  <c r="H1633" i="9"/>
  <c r="H1634" i="9"/>
  <c r="H1635" i="9"/>
  <c r="H1636" i="9"/>
  <c r="H1632" i="9"/>
  <c r="H1628" i="9"/>
  <c r="H1627" i="9"/>
  <c r="H1622" i="9"/>
  <c r="H1623" i="9"/>
  <c r="H1621" i="9"/>
  <c r="H1610" i="9"/>
  <c r="H1611" i="9"/>
  <c r="H1612" i="9"/>
  <c r="H1613" i="9"/>
  <c r="H1609" i="9"/>
  <c r="H1604" i="9"/>
  <c r="H1605" i="9"/>
  <c r="H1603" i="9"/>
  <c r="H1592" i="9"/>
  <c r="H1593" i="9"/>
  <c r="H1594" i="9"/>
  <c r="H1595" i="9"/>
  <c r="H1591" i="9"/>
  <c r="H1586" i="9"/>
  <c r="H1587" i="9"/>
  <c r="H1585" i="9"/>
  <c r="H1574" i="9"/>
  <c r="H1575" i="9"/>
  <c r="H1576" i="9"/>
  <c r="H1577" i="9"/>
  <c r="H1573" i="9"/>
  <c r="H1568" i="9"/>
  <c r="H1569" i="9"/>
  <c r="H1567" i="9"/>
  <c r="H1570" i="9" s="1"/>
  <c r="H1559" i="9"/>
  <c r="H1558" i="9"/>
  <c r="H1557" i="9"/>
  <c r="H1553" i="9"/>
  <c r="H1552" i="9"/>
  <c r="H1548" i="9"/>
  <c r="H1547" i="9"/>
  <c r="H1546" i="9"/>
  <c r="H1536" i="9"/>
  <c r="H1537" i="9"/>
  <c r="H1535" i="9"/>
  <c r="H1531" i="9"/>
  <c r="H1530" i="9"/>
  <c r="H1521" i="9"/>
  <c r="H1522" i="9"/>
  <c r="H1520" i="9"/>
  <c r="H1523" i="9" s="1"/>
  <c r="H1516" i="9"/>
  <c r="H1515" i="9"/>
  <c r="H1505" i="9"/>
  <c r="H1506" i="9"/>
  <c r="H1507" i="9"/>
  <c r="H1504" i="9"/>
  <c r="H1500" i="9"/>
  <c r="H1499" i="9"/>
  <c r="H1501" i="9" s="1"/>
  <c r="H1490" i="9"/>
  <c r="H1491" i="9"/>
  <c r="H1489" i="9"/>
  <c r="H1485" i="9"/>
  <c r="H1484" i="9"/>
  <c r="H1475" i="9"/>
  <c r="H1476" i="9"/>
  <c r="H1474" i="9"/>
  <c r="H1470" i="9"/>
  <c r="H1469" i="9"/>
  <c r="H1460" i="9"/>
  <c r="H1461" i="9"/>
  <c r="H1459" i="9"/>
  <c r="H1455" i="9"/>
  <c r="H1454" i="9"/>
  <c r="H1445" i="9"/>
  <c r="H1446" i="9"/>
  <c r="H1444" i="9"/>
  <c r="H1440" i="9"/>
  <c r="H1439" i="9"/>
  <c r="H1427" i="9"/>
  <c r="H1428" i="9"/>
  <c r="H1429" i="9"/>
  <c r="H1430" i="9"/>
  <c r="H1431" i="9"/>
  <c r="H1426" i="9"/>
  <c r="H1422" i="9"/>
  <c r="H1421" i="9"/>
  <c r="H1409" i="9"/>
  <c r="H1410" i="9"/>
  <c r="H1411" i="9"/>
  <c r="H1412" i="9"/>
  <c r="H1413" i="9"/>
  <c r="H1408" i="9"/>
  <c r="H1404" i="9"/>
  <c r="H1403" i="9"/>
  <c r="H1405" i="9" s="1"/>
  <c r="H1394" i="9"/>
  <c r="H1395" i="9"/>
  <c r="H1393" i="9"/>
  <c r="H1389" i="9"/>
  <c r="H1388" i="9"/>
  <c r="H1379" i="9"/>
  <c r="H1380" i="9"/>
  <c r="H1378" i="9"/>
  <c r="H1381" i="9" s="1"/>
  <c r="H1374" i="9"/>
  <c r="H1373" i="9"/>
  <c r="H1364" i="9"/>
  <c r="H1365" i="9"/>
  <c r="H1363" i="9"/>
  <c r="H1359" i="9"/>
  <c r="H1358" i="9"/>
  <c r="H1345" i="9"/>
  <c r="H1346" i="9"/>
  <c r="H1347" i="9"/>
  <c r="H1348" i="9"/>
  <c r="H1349" i="9"/>
  <c r="H1350" i="9"/>
  <c r="H1344" i="9"/>
  <c r="H1339" i="9"/>
  <c r="H1340" i="9"/>
  <c r="H1338" i="9"/>
  <c r="H1327" i="9"/>
  <c r="H1328" i="9"/>
  <c r="H1329" i="9"/>
  <c r="H1330" i="9"/>
  <c r="H1326" i="9"/>
  <c r="H1322" i="9"/>
  <c r="H1321" i="9"/>
  <c r="H1323" i="9" s="1"/>
  <c r="H1311" i="9"/>
  <c r="H1312" i="9"/>
  <c r="H1313" i="9"/>
  <c r="H1310" i="9"/>
  <c r="H1306" i="9"/>
  <c r="H1305" i="9"/>
  <c r="H1291" i="9"/>
  <c r="H1292" i="9"/>
  <c r="H1293" i="9"/>
  <c r="H1294" i="9"/>
  <c r="H1295" i="9"/>
  <c r="H1296" i="9"/>
  <c r="H1297" i="9"/>
  <c r="H1290" i="9"/>
  <c r="J455" i="27"/>
  <c r="H1629" i="9" l="1"/>
  <c r="H1375" i="9"/>
  <c r="H1396" i="9"/>
  <c r="H1624" i="9"/>
  <c r="H1486" i="9"/>
  <c r="H1366" i="9"/>
  <c r="H1588" i="9"/>
  <c r="H1716" i="9"/>
  <c r="H1538" i="9"/>
  <c r="H1414" i="9"/>
  <c r="H1416" i="9" s="1"/>
  <c r="H1554" i="9"/>
  <c r="H1596" i="9"/>
  <c r="H1456" i="9"/>
  <c r="H1477" i="9"/>
  <c r="H1560" i="9"/>
  <c r="H1390" i="9"/>
  <c r="H1508" i="9"/>
  <c r="H1510" i="9" s="1"/>
  <c r="H1683" i="9"/>
  <c r="H1693" i="9"/>
  <c r="H1341" i="9"/>
  <c r="H1462" i="9"/>
  <c r="H1532" i="9"/>
  <c r="H1549" i="9"/>
  <c r="H1710" i="9"/>
  <c r="H1718" i="9" s="1"/>
  <c r="H1725" i="9"/>
  <c r="H1733" i="9" s="1"/>
  <c r="H1606" i="9"/>
  <c r="H1670" i="9"/>
  <c r="H1432" i="9"/>
  <c r="H1660" i="9"/>
  <c r="H1701" i="9"/>
  <c r="H1675" i="9"/>
  <c r="H1647" i="9"/>
  <c r="H1637" i="9"/>
  <c r="H1614" i="9"/>
  <c r="H1578" i="9"/>
  <c r="H1580" i="9" s="1"/>
  <c r="H1517" i="9"/>
  <c r="H1525" i="9" s="1"/>
  <c r="H1492" i="9"/>
  <c r="H1494" i="9" s="1"/>
  <c r="H1471" i="9"/>
  <c r="H1447" i="9"/>
  <c r="H1441" i="9"/>
  <c r="H1423" i="9"/>
  <c r="H1383" i="9"/>
  <c r="H1360" i="9"/>
  <c r="H1351" i="9"/>
  <c r="H1331" i="9"/>
  <c r="H1333" i="9"/>
  <c r="H1314" i="9"/>
  <c r="H1307" i="9"/>
  <c r="H1286" i="9"/>
  <c r="H1285" i="9"/>
  <c r="H1479" i="9" l="1"/>
  <c r="H1398" i="9"/>
  <c r="H1598" i="9"/>
  <c r="H1368" i="9"/>
  <c r="H1434" i="9"/>
  <c r="H1449" i="9"/>
  <c r="H1639" i="9"/>
  <c r="H1616" i="9"/>
  <c r="H1685" i="9"/>
  <c r="H1703" i="9"/>
  <c r="H1540" i="9"/>
  <c r="H1464" i="9"/>
  <c r="H1353" i="9"/>
  <c r="H1562" i="9"/>
  <c r="H1662" i="9"/>
  <c r="H1316" i="9"/>
  <c r="H1298" i="9"/>
  <c r="H1287" i="9"/>
  <c r="H1300" i="9" l="1"/>
  <c r="J451" i="27" l="1"/>
  <c r="H1276" i="9"/>
  <c r="H1277" i="9" s="1"/>
  <c r="H1272" i="9"/>
  <c r="H1273" i="9" s="1"/>
  <c r="H1263" i="9"/>
  <c r="H1264" i="9" s="1"/>
  <c r="H1259" i="9"/>
  <c r="H1260" i="9" s="1"/>
  <c r="H1250" i="9"/>
  <c r="H1249" i="9"/>
  <c r="H1248" i="9"/>
  <c r="H1247" i="9"/>
  <c r="H1246" i="9"/>
  <c r="H1245" i="9"/>
  <c r="H1244" i="9"/>
  <c r="H1243" i="9"/>
  <c r="H1242" i="9"/>
  <c r="H1241" i="9"/>
  <c r="H1240" i="9"/>
  <c r="H1239" i="9"/>
  <c r="H1235" i="9"/>
  <c r="H1236" i="9" s="1"/>
  <c r="H1266" i="9" l="1"/>
  <c r="H1251" i="9"/>
  <c r="H1253" i="9" s="1"/>
  <c r="H1279" i="9"/>
  <c r="J447" i="27" l="1"/>
  <c r="J443" i="27"/>
  <c r="H1155" i="9" l="1"/>
  <c r="H1226" i="9"/>
  <c r="H1225" i="9"/>
  <c r="H1224" i="9"/>
  <c r="H1223" i="9"/>
  <c r="H1222" i="9"/>
  <c r="H1221" i="9"/>
  <c r="H1217" i="9"/>
  <c r="H1216" i="9"/>
  <c r="H1215" i="9"/>
  <c r="H1214" i="9"/>
  <c r="H1227" i="9" l="1"/>
  <c r="H1218" i="9"/>
  <c r="H1229" i="9" l="1"/>
  <c r="H1199" i="9"/>
  <c r="H1198" i="9"/>
  <c r="H1205" i="9"/>
  <c r="H1204" i="9"/>
  <c r="H1203" i="9"/>
  <c r="H1206" i="9" s="1"/>
  <c r="H1200" i="9" l="1"/>
  <c r="H1208" i="9" s="1"/>
  <c r="J439" i="27"/>
  <c r="H1189" i="9"/>
  <c r="H1188" i="9"/>
  <c r="H1187" i="9"/>
  <c r="H1186" i="9"/>
  <c r="H1182" i="9"/>
  <c r="H1181" i="9"/>
  <c r="H1183" i="9" l="1"/>
  <c r="H1190" i="9"/>
  <c r="H1192" i="9" s="1"/>
  <c r="J435" i="27"/>
  <c r="H1172" i="9"/>
  <c r="H1171" i="9"/>
  <c r="H1170" i="9"/>
  <c r="H1169" i="9"/>
  <c r="H1165" i="9"/>
  <c r="H1164" i="9"/>
  <c r="H1166" i="9" l="1"/>
  <c r="H1173" i="9"/>
  <c r="H1175" i="9" l="1"/>
  <c r="H220" i="31"/>
  <c r="I225" i="31" s="1"/>
  <c r="F545" i="1" s="1"/>
  <c r="F534" i="1"/>
  <c r="F525" i="1"/>
  <c r="F516" i="1"/>
  <c r="F515" i="1"/>
  <c r="F514" i="1"/>
  <c r="F513" i="1"/>
  <c r="F512" i="1"/>
  <c r="F511" i="1"/>
  <c r="F510" i="1"/>
  <c r="F509" i="1"/>
  <c r="F504" i="1"/>
  <c r="F507" i="1"/>
  <c r="F506" i="1"/>
  <c r="F505" i="1"/>
  <c r="F503" i="1"/>
  <c r="F502" i="1"/>
  <c r="F501" i="1"/>
  <c r="F336" i="1"/>
  <c r="F84" i="1"/>
  <c r="I217" i="31"/>
  <c r="I218" i="31" s="1"/>
  <c r="F539" i="1" s="1"/>
  <c r="I215" i="31"/>
  <c r="I214" i="31"/>
  <c r="F533" i="1" s="1"/>
  <c r="I213" i="31"/>
  <c r="F532" i="1" s="1"/>
  <c r="I212" i="31"/>
  <c r="F531" i="1" s="1"/>
  <c r="I211" i="31"/>
  <c r="F530" i="1" s="1"/>
  <c r="I209" i="31"/>
  <c r="I210" i="31" s="1"/>
  <c r="I208" i="31"/>
  <c r="F535" i="1" s="1"/>
  <c r="I206" i="31"/>
  <c r="F526" i="1" s="1"/>
  <c r="I204" i="31"/>
  <c r="F524" i="1" s="1"/>
  <c r="I203" i="31"/>
  <c r="F523" i="1" s="1"/>
  <c r="I202" i="31"/>
  <c r="F522" i="1" s="1"/>
  <c r="I201" i="31"/>
  <c r="F521" i="1" s="1"/>
  <c r="I200" i="31"/>
  <c r="F520" i="1" s="1"/>
  <c r="I199" i="31"/>
  <c r="F528" i="1" s="1"/>
  <c r="I198" i="31"/>
  <c r="F527" i="1" s="1"/>
  <c r="I189" i="31"/>
  <c r="I182" i="31"/>
  <c r="I178" i="31"/>
  <c r="F548" i="1" s="1"/>
  <c r="I173" i="31"/>
  <c r="I175" i="31" s="1"/>
  <c r="I172" i="31"/>
  <c r="I174" i="31" s="1"/>
  <c r="F495" i="1" s="1"/>
  <c r="I171" i="31"/>
  <c r="F494" i="1" s="1"/>
  <c r="I170" i="31"/>
  <c r="I167" i="31"/>
  <c r="F500" i="1" s="1"/>
  <c r="F536" i="1" l="1"/>
  <c r="F538" i="1"/>
  <c r="I223" i="31"/>
  <c r="F543" i="1" s="1"/>
  <c r="I221" i="31"/>
  <c r="F542" i="1" s="1"/>
  <c r="I224" i="31"/>
  <c r="F544" i="1" s="1"/>
  <c r="I222" i="31"/>
  <c r="F541" i="1" s="1"/>
  <c r="I176" i="31"/>
  <c r="I177" i="31"/>
  <c r="F496" i="1" l="1"/>
  <c r="F326" i="1"/>
  <c r="F325" i="1"/>
  <c r="F324" i="1"/>
  <c r="F323" i="1"/>
  <c r="F322" i="1"/>
  <c r="F321" i="1"/>
  <c r="F319" i="1"/>
  <c r="F318" i="1"/>
  <c r="F317" i="1"/>
  <c r="F316" i="1"/>
  <c r="F315" i="1"/>
  <c r="F309" i="1"/>
  <c r="F308" i="1"/>
  <c r="F307" i="1"/>
  <c r="F305" i="1"/>
  <c r="F304" i="1"/>
  <c r="F303" i="1"/>
  <c r="F302" i="1"/>
  <c r="F301" i="1"/>
  <c r="F300" i="1"/>
  <c r="F201" i="30"/>
  <c r="D201" i="30"/>
  <c r="E201" i="30" s="1"/>
  <c r="F200" i="30"/>
  <c r="D200" i="30"/>
  <c r="E200" i="30" s="1"/>
  <c r="F199" i="30"/>
  <c r="D199" i="30"/>
  <c r="E199" i="30" s="1"/>
  <c r="F198" i="30"/>
  <c r="D198" i="30"/>
  <c r="E198" i="30" s="1"/>
  <c r="F197" i="30"/>
  <c r="D197" i="30"/>
  <c r="E197" i="30" s="1"/>
  <c r="F196" i="30"/>
  <c r="D196" i="30"/>
  <c r="E196" i="30" s="1"/>
  <c r="F195" i="30"/>
  <c r="D195" i="30"/>
  <c r="E195" i="30" s="1"/>
  <c r="F194" i="30"/>
  <c r="D194" i="30"/>
  <c r="E194" i="30" s="1"/>
  <c r="F193" i="30"/>
  <c r="D193" i="30"/>
  <c r="E193" i="30" s="1"/>
  <c r="F192" i="30"/>
  <c r="D192" i="30"/>
  <c r="E192" i="30" s="1"/>
  <c r="F191" i="30"/>
  <c r="D191" i="30"/>
  <c r="E191" i="30" s="1"/>
  <c r="F190" i="30"/>
  <c r="D190" i="30"/>
  <c r="E190" i="30" s="1"/>
  <c r="F189" i="30"/>
  <c r="D189" i="30"/>
  <c r="E189" i="30" s="1"/>
  <c r="F188" i="30"/>
  <c r="D188" i="30"/>
  <c r="E188" i="30" s="1"/>
  <c r="F187" i="30"/>
  <c r="D187" i="30"/>
  <c r="E187" i="30" s="1"/>
  <c r="F186" i="30"/>
  <c r="D186" i="30"/>
  <c r="E186" i="30" s="1"/>
  <c r="F185" i="30"/>
  <c r="D185" i="30"/>
  <c r="E185" i="30" s="1"/>
  <c r="F184" i="30"/>
  <c r="D184" i="30"/>
  <c r="E184" i="30" s="1"/>
  <c r="F183" i="30"/>
  <c r="D183" i="30"/>
  <c r="E183" i="30" s="1"/>
  <c r="F182" i="30"/>
  <c r="D182" i="30"/>
  <c r="E182" i="30" s="1"/>
  <c r="F181" i="30"/>
  <c r="D181" i="30"/>
  <c r="E181" i="30" s="1"/>
  <c r="F180" i="30"/>
  <c r="D180" i="30"/>
  <c r="E180" i="30" s="1"/>
  <c r="F179" i="30"/>
  <c r="D179" i="30"/>
  <c r="E179" i="30" s="1"/>
  <c r="F178" i="30"/>
  <c r="D178" i="30"/>
  <c r="E178" i="30" s="1"/>
  <c r="F177" i="30"/>
  <c r="D177" i="30"/>
  <c r="E177" i="30" s="1"/>
  <c r="F176" i="30"/>
  <c r="D176" i="30"/>
  <c r="E176" i="30" s="1"/>
  <c r="F175" i="30"/>
  <c r="D175" i="30"/>
  <c r="E175" i="30" s="1"/>
  <c r="F174" i="30"/>
  <c r="D174" i="30"/>
  <c r="E174" i="30" s="1"/>
  <c r="F173" i="30"/>
  <c r="D173" i="30"/>
  <c r="H1145" i="9"/>
  <c r="H1144" i="9"/>
  <c r="H1154" i="9"/>
  <c r="H1153" i="9"/>
  <c r="H1152" i="9"/>
  <c r="H1151" i="9"/>
  <c r="H1150" i="9"/>
  <c r="H1146" i="9"/>
  <c r="H1143" i="9"/>
  <c r="H1124" i="9"/>
  <c r="H1134" i="9"/>
  <c r="H1135" i="9" s="1"/>
  <c r="H1130" i="9"/>
  <c r="H1129" i="9"/>
  <c r="H1125" i="9"/>
  <c r="H1123" i="9"/>
  <c r="D202" i="30" l="1"/>
  <c r="F202" i="30"/>
  <c r="F205" i="30" s="1"/>
  <c r="H1147" i="9"/>
  <c r="H1131" i="9"/>
  <c r="H1126" i="9"/>
  <c r="H1156" i="9"/>
  <c r="E173" i="30"/>
  <c r="D205" i="30"/>
  <c r="F295" i="1" s="1"/>
  <c r="H1137" i="9" l="1"/>
  <c r="E205" i="30"/>
  <c r="F294" i="1" s="1"/>
  <c r="F296" i="1" s="1"/>
  <c r="E202" i="30"/>
  <c r="H1158" i="9"/>
  <c r="C676" i="26" l="1"/>
  <c r="F676" i="26" s="1"/>
  <c r="C675" i="26"/>
  <c r="C674" i="26"/>
  <c r="C673" i="26"/>
  <c r="D673" i="26" s="1"/>
  <c r="E673" i="26" s="1"/>
  <c r="C672" i="26"/>
  <c r="F672" i="26" s="1"/>
  <c r="C671" i="26"/>
  <c r="F671" i="26" s="1"/>
  <c r="C670" i="26"/>
  <c r="F670" i="26" s="1"/>
  <c r="C669" i="26"/>
  <c r="D669" i="26" s="1"/>
  <c r="E669" i="26" s="1"/>
  <c r="F668" i="26"/>
  <c r="C668" i="26"/>
  <c r="D668" i="26" s="1"/>
  <c r="E668" i="26" s="1"/>
  <c r="C667" i="26"/>
  <c r="C666" i="26"/>
  <c r="C665" i="26"/>
  <c r="D665" i="26" s="1"/>
  <c r="E665" i="26" s="1"/>
  <c r="F664" i="26"/>
  <c r="D664" i="26"/>
  <c r="E664" i="26" s="1"/>
  <c r="C664" i="26"/>
  <c r="C663" i="26"/>
  <c r="F663" i="26" s="1"/>
  <c r="C662" i="26"/>
  <c r="F662" i="26" s="1"/>
  <c r="C661" i="26"/>
  <c r="D661" i="26" s="1"/>
  <c r="E661" i="26" s="1"/>
  <c r="F660" i="26"/>
  <c r="D660" i="26"/>
  <c r="E660" i="26" s="1"/>
  <c r="C660" i="26"/>
  <c r="C659" i="26"/>
  <c r="C658" i="26"/>
  <c r="C657" i="26"/>
  <c r="D657" i="26" s="1"/>
  <c r="E657" i="26" s="1"/>
  <c r="C656" i="26"/>
  <c r="F656" i="26" s="1"/>
  <c r="C655" i="26"/>
  <c r="F655" i="26" s="1"/>
  <c r="C654" i="26"/>
  <c r="F654" i="26" s="1"/>
  <c r="C653" i="26"/>
  <c r="D653" i="26" s="1"/>
  <c r="E653" i="26" s="1"/>
  <c r="C652" i="26"/>
  <c r="D652" i="26" s="1"/>
  <c r="E652" i="26" s="1"/>
  <c r="C651" i="26"/>
  <c r="C650" i="26"/>
  <c r="C649" i="26"/>
  <c r="D649" i="26" s="1"/>
  <c r="E649" i="26" s="1"/>
  <c r="C648" i="26"/>
  <c r="D648" i="26" s="1"/>
  <c r="E648" i="26" s="1"/>
  <c r="C647" i="26"/>
  <c r="F647" i="26" s="1"/>
  <c r="C646" i="26"/>
  <c r="C645" i="26"/>
  <c r="D645" i="26" s="1"/>
  <c r="E645" i="26" s="1"/>
  <c r="C644" i="26"/>
  <c r="D644" i="26" s="1"/>
  <c r="E644" i="26" s="1"/>
  <c r="C643" i="26"/>
  <c r="F643" i="26" s="1"/>
  <c r="C642" i="26"/>
  <c r="C641" i="26"/>
  <c r="D641" i="26" s="1"/>
  <c r="E641" i="26" s="1"/>
  <c r="C640" i="26"/>
  <c r="F640" i="26" s="1"/>
  <c r="C639" i="26"/>
  <c r="F639" i="26" s="1"/>
  <c r="C638" i="26"/>
  <c r="F637" i="26"/>
  <c r="C637" i="26"/>
  <c r="D637" i="26" s="1"/>
  <c r="E637" i="26" s="1"/>
  <c r="C636" i="26"/>
  <c r="F636" i="26" s="1"/>
  <c r="C635" i="26"/>
  <c r="F635" i="26" s="1"/>
  <c r="C634" i="26"/>
  <c r="C633" i="26"/>
  <c r="D633" i="26" s="1"/>
  <c r="E633" i="26" s="1"/>
  <c r="C632" i="26"/>
  <c r="F632" i="26" s="1"/>
  <c r="C631" i="26"/>
  <c r="F631" i="26" s="1"/>
  <c r="C630" i="26"/>
  <c r="C629" i="26"/>
  <c r="D629" i="26" s="1"/>
  <c r="E629" i="26" s="1"/>
  <c r="F628" i="26"/>
  <c r="C628" i="26"/>
  <c r="D628" i="26" s="1"/>
  <c r="E628" i="26" s="1"/>
  <c r="C627" i="26"/>
  <c r="F627" i="26" s="1"/>
  <c r="C626" i="26"/>
  <c r="C625" i="26"/>
  <c r="D625" i="26" s="1"/>
  <c r="E625" i="26" s="1"/>
  <c r="F624" i="26"/>
  <c r="D624" i="26"/>
  <c r="E624" i="26" s="1"/>
  <c r="C624" i="26"/>
  <c r="C623" i="26"/>
  <c r="F623" i="26" s="1"/>
  <c r="C622" i="26"/>
  <c r="C621" i="26"/>
  <c r="D621" i="26" s="1"/>
  <c r="E621" i="26" s="1"/>
  <c r="C620" i="26"/>
  <c r="F620" i="26" s="1"/>
  <c r="C619" i="26"/>
  <c r="F619" i="26" s="1"/>
  <c r="C618" i="26"/>
  <c r="C617" i="26"/>
  <c r="D617" i="26" s="1"/>
  <c r="E617" i="26" s="1"/>
  <c r="C616" i="26"/>
  <c r="F616" i="26" s="1"/>
  <c r="C615" i="26"/>
  <c r="F615" i="26" s="1"/>
  <c r="C614" i="26"/>
  <c r="C613" i="26"/>
  <c r="D613" i="26" s="1"/>
  <c r="E613" i="26" s="1"/>
  <c r="C612" i="26"/>
  <c r="D612" i="26" s="1"/>
  <c r="E612" i="26" s="1"/>
  <c r="C611" i="26"/>
  <c r="F611" i="26" s="1"/>
  <c r="C610" i="26"/>
  <c r="C609" i="26"/>
  <c r="D609" i="26" s="1"/>
  <c r="E609" i="26" s="1"/>
  <c r="C608" i="26"/>
  <c r="D608" i="26" s="1"/>
  <c r="E608" i="26" s="1"/>
  <c r="C607" i="26"/>
  <c r="F607" i="26" s="1"/>
  <c r="C606" i="26"/>
  <c r="F605" i="26"/>
  <c r="C605" i="26"/>
  <c r="D605" i="26" s="1"/>
  <c r="E605" i="26" s="1"/>
  <c r="C604" i="26"/>
  <c r="F604" i="26" s="1"/>
  <c r="C603" i="26"/>
  <c r="F603" i="26" s="1"/>
  <c r="C602" i="26"/>
  <c r="C601" i="26"/>
  <c r="D601" i="26" s="1"/>
  <c r="E601" i="26" s="1"/>
  <c r="C600" i="26"/>
  <c r="F600" i="26" s="1"/>
  <c r="C599" i="26"/>
  <c r="F599" i="26" s="1"/>
  <c r="C598" i="26"/>
  <c r="C597" i="26"/>
  <c r="D597" i="26" s="1"/>
  <c r="E597" i="26" s="1"/>
  <c r="F596" i="26"/>
  <c r="C596" i="26"/>
  <c r="D596" i="26" s="1"/>
  <c r="E596" i="26" s="1"/>
  <c r="C595" i="26"/>
  <c r="F595" i="26" s="1"/>
  <c r="C594" i="26"/>
  <c r="C593" i="26"/>
  <c r="D593" i="26" s="1"/>
  <c r="E593" i="26" s="1"/>
  <c r="F592" i="26"/>
  <c r="D592" i="26"/>
  <c r="E592" i="26" s="1"/>
  <c r="C592" i="26"/>
  <c r="C591" i="26"/>
  <c r="F591" i="26" s="1"/>
  <c r="C590" i="26"/>
  <c r="C589" i="26"/>
  <c r="D589" i="26" s="1"/>
  <c r="E589" i="26" s="1"/>
  <c r="C588" i="26"/>
  <c r="F588" i="26" s="1"/>
  <c r="C587" i="26"/>
  <c r="F587" i="26" s="1"/>
  <c r="C586" i="26"/>
  <c r="C585" i="26"/>
  <c r="D585" i="26" s="1"/>
  <c r="E585" i="26" s="1"/>
  <c r="C584" i="26"/>
  <c r="F584" i="26" s="1"/>
  <c r="C583" i="26"/>
  <c r="F583" i="26" s="1"/>
  <c r="C582" i="26"/>
  <c r="C581" i="26"/>
  <c r="D581" i="26" s="1"/>
  <c r="E581" i="26" s="1"/>
  <c r="C580" i="26"/>
  <c r="F580" i="26" s="1"/>
  <c r="C579" i="26"/>
  <c r="F579" i="26" s="1"/>
  <c r="C578" i="26"/>
  <c r="C577" i="26"/>
  <c r="D577" i="26" s="1"/>
  <c r="E577" i="26" s="1"/>
  <c r="C576" i="26"/>
  <c r="D576" i="26" s="1"/>
  <c r="E576" i="26" s="1"/>
  <c r="C575" i="26"/>
  <c r="F575" i="26" s="1"/>
  <c r="C574" i="26"/>
  <c r="F573" i="26"/>
  <c r="C573" i="26"/>
  <c r="D573" i="26" s="1"/>
  <c r="E573" i="26" s="1"/>
  <c r="C572" i="26"/>
  <c r="F572" i="26" s="1"/>
  <c r="C571" i="26"/>
  <c r="F571" i="26" s="1"/>
  <c r="C570" i="26"/>
  <c r="C569" i="26"/>
  <c r="D569" i="26" s="1"/>
  <c r="E569" i="26" s="1"/>
  <c r="C568" i="26"/>
  <c r="F568" i="26" s="1"/>
  <c r="C567" i="26"/>
  <c r="F567" i="26" s="1"/>
  <c r="C566" i="26"/>
  <c r="C565" i="26"/>
  <c r="D565" i="26" s="1"/>
  <c r="E565" i="26" s="1"/>
  <c r="F564" i="26"/>
  <c r="C564" i="26"/>
  <c r="D564" i="26" s="1"/>
  <c r="E564" i="26" s="1"/>
  <c r="C563" i="26"/>
  <c r="F563" i="26" s="1"/>
  <c r="C562" i="26"/>
  <c r="C561" i="26"/>
  <c r="D561" i="26" s="1"/>
  <c r="E561" i="26" s="1"/>
  <c r="F560" i="26"/>
  <c r="D560" i="26"/>
  <c r="E560" i="26" s="1"/>
  <c r="C560" i="26"/>
  <c r="C559" i="26"/>
  <c r="F559" i="26" s="1"/>
  <c r="C558" i="26"/>
  <c r="C557" i="26"/>
  <c r="D557" i="26" s="1"/>
  <c r="E557" i="26" s="1"/>
  <c r="C556" i="26"/>
  <c r="D556" i="26" s="1"/>
  <c r="E556" i="26" s="1"/>
  <c r="C555" i="26"/>
  <c r="F555" i="26" s="1"/>
  <c r="C554" i="26"/>
  <c r="C553" i="26"/>
  <c r="D553" i="26" s="1"/>
  <c r="E553" i="26" s="1"/>
  <c r="C552" i="26"/>
  <c r="F552" i="26" s="1"/>
  <c r="C551" i="26"/>
  <c r="F551" i="26" s="1"/>
  <c r="C550" i="26"/>
  <c r="F549" i="26"/>
  <c r="C549" i="26"/>
  <c r="D549" i="26" s="1"/>
  <c r="E549" i="26" s="1"/>
  <c r="C548" i="26"/>
  <c r="F548" i="26" s="1"/>
  <c r="C547" i="26"/>
  <c r="F547" i="26" s="1"/>
  <c r="C546" i="26"/>
  <c r="C545" i="26"/>
  <c r="D545" i="26" s="1"/>
  <c r="E545" i="26" s="1"/>
  <c r="C544" i="26"/>
  <c r="D544" i="26" s="1"/>
  <c r="E544" i="26" s="1"/>
  <c r="C543" i="26"/>
  <c r="F543" i="26" s="1"/>
  <c r="C542" i="26"/>
  <c r="F541" i="26"/>
  <c r="C541" i="26"/>
  <c r="D541" i="26" s="1"/>
  <c r="E541" i="26" s="1"/>
  <c r="C540" i="26"/>
  <c r="F540" i="26" s="1"/>
  <c r="C539" i="26"/>
  <c r="F539" i="26" s="1"/>
  <c r="C538" i="26"/>
  <c r="C537" i="26"/>
  <c r="D537" i="26" s="1"/>
  <c r="E537" i="26" s="1"/>
  <c r="F536" i="26"/>
  <c r="D536" i="26"/>
  <c r="E536" i="26" s="1"/>
  <c r="C536" i="26"/>
  <c r="C535" i="26"/>
  <c r="F535" i="26" s="1"/>
  <c r="C534" i="26"/>
  <c r="C533" i="26"/>
  <c r="D533" i="26" s="1"/>
  <c r="E533" i="26" s="1"/>
  <c r="F532" i="26"/>
  <c r="C532" i="26"/>
  <c r="D532" i="26" s="1"/>
  <c r="E532" i="26" s="1"/>
  <c r="C531" i="26"/>
  <c r="F531" i="26" s="1"/>
  <c r="C530" i="26"/>
  <c r="F530" i="26" s="1"/>
  <c r="D529" i="26"/>
  <c r="E529" i="26" s="1"/>
  <c r="C529" i="26"/>
  <c r="F529" i="26" s="1"/>
  <c r="C528" i="26"/>
  <c r="F528" i="26" s="1"/>
  <c r="C527" i="26"/>
  <c r="F527" i="26" s="1"/>
  <c r="F526" i="26"/>
  <c r="D526" i="26"/>
  <c r="E526" i="26" s="1"/>
  <c r="C526" i="26"/>
  <c r="C525" i="26"/>
  <c r="F525" i="26" s="1"/>
  <c r="C524" i="26"/>
  <c r="D524" i="26" s="1"/>
  <c r="E524" i="26" s="1"/>
  <c r="D523" i="26"/>
  <c r="E523" i="26" s="1"/>
  <c r="C523" i="26"/>
  <c r="F523" i="26" s="1"/>
  <c r="C522" i="26"/>
  <c r="D522" i="26" s="1"/>
  <c r="E522" i="26" s="1"/>
  <c r="C521" i="26"/>
  <c r="F521" i="26" s="1"/>
  <c r="F520" i="26"/>
  <c r="D520" i="26"/>
  <c r="E520" i="26" s="1"/>
  <c r="C520" i="26"/>
  <c r="C519" i="26"/>
  <c r="F519" i="26" s="1"/>
  <c r="C518" i="26"/>
  <c r="F518" i="26" s="1"/>
  <c r="E517" i="26"/>
  <c r="D517" i="26"/>
  <c r="C517" i="26"/>
  <c r="F517" i="26" s="1"/>
  <c r="C516" i="26"/>
  <c r="F516" i="26" s="1"/>
  <c r="F537" i="26" l="1"/>
  <c r="D588" i="26"/>
  <c r="E588" i="26" s="1"/>
  <c r="D620" i="26"/>
  <c r="E620" i="26" s="1"/>
  <c r="D521" i="26"/>
  <c r="E521" i="26" s="1"/>
  <c r="D530" i="26"/>
  <c r="E530" i="26" s="1"/>
  <c r="F533" i="26"/>
  <c r="F556" i="26"/>
  <c r="F597" i="26"/>
  <c r="F652" i="26"/>
  <c r="F669" i="26"/>
  <c r="D516" i="26"/>
  <c r="E516" i="26" s="1"/>
  <c r="F524" i="26"/>
  <c r="D548" i="26"/>
  <c r="E548" i="26" s="1"/>
  <c r="D580" i="26"/>
  <c r="E580" i="26" s="1"/>
  <c r="F593" i="26"/>
  <c r="F648" i="26"/>
  <c r="D640" i="26"/>
  <c r="E640" i="26" s="1"/>
  <c r="F653" i="26"/>
  <c r="F657" i="26"/>
  <c r="D519" i="26"/>
  <c r="E519" i="26" s="1"/>
  <c r="F522" i="26"/>
  <c r="D525" i="26"/>
  <c r="E525" i="26" s="1"/>
  <c r="D528" i="26"/>
  <c r="E528" i="26" s="1"/>
  <c r="D531" i="26"/>
  <c r="E531" i="26" s="1"/>
  <c r="D540" i="26"/>
  <c r="E540" i="26" s="1"/>
  <c r="F544" i="26"/>
  <c r="F553" i="26"/>
  <c r="D572" i="26"/>
  <c r="E572" i="26" s="1"/>
  <c r="F576" i="26"/>
  <c r="F585" i="26"/>
  <c r="D604" i="26"/>
  <c r="E604" i="26" s="1"/>
  <c r="F608" i="26"/>
  <c r="F617" i="26"/>
  <c r="D636" i="26"/>
  <c r="E636" i="26" s="1"/>
  <c r="F649" i="26"/>
  <c r="D676" i="26"/>
  <c r="E676" i="26" s="1"/>
  <c r="D656" i="26"/>
  <c r="E656" i="26" s="1"/>
  <c r="F673" i="26"/>
  <c r="D518" i="26"/>
  <c r="E518" i="26" s="1"/>
  <c r="D552" i="26"/>
  <c r="E552" i="26" s="1"/>
  <c r="F565" i="26"/>
  <c r="D616" i="26"/>
  <c r="E616" i="26" s="1"/>
  <c r="F629" i="26"/>
  <c r="D527" i="26"/>
  <c r="E527" i="26" s="1"/>
  <c r="F561" i="26"/>
  <c r="F625" i="26"/>
  <c r="F589" i="26"/>
  <c r="F612" i="26"/>
  <c r="F621" i="26"/>
  <c r="F644" i="26"/>
  <c r="D568" i="26"/>
  <c r="E568" i="26" s="1"/>
  <c r="F581" i="26"/>
  <c r="D600" i="26"/>
  <c r="E600" i="26" s="1"/>
  <c r="F613" i="26"/>
  <c r="D632" i="26"/>
  <c r="E632" i="26" s="1"/>
  <c r="F645" i="26"/>
  <c r="D663" i="26"/>
  <c r="E663" i="26" s="1"/>
  <c r="D672" i="26"/>
  <c r="E672" i="26" s="1"/>
  <c r="F569" i="26"/>
  <c r="F601" i="26"/>
  <c r="F633" i="26"/>
  <c r="D584" i="26"/>
  <c r="E584" i="26" s="1"/>
  <c r="F661" i="26"/>
  <c r="F665" i="26"/>
  <c r="F557" i="26"/>
  <c r="F545" i="26"/>
  <c r="F577" i="26"/>
  <c r="F609" i="26"/>
  <c r="F641" i="26"/>
  <c r="D655" i="26"/>
  <c r="E655" i="26" s="1"/>
  <c r="F651" i="26"/>
  <c r="D651" i="26"/>
  <c r="E651" i="26" s="1"/>
  <c r="D535" i="26"/>
  <c r="E535" i="26" s="1"/>
  <c r="D539" i="26"/>
  <c r="E539" i="26" s="1"/>
  <c r="D543" i="26"/>
  <c r="E543" i="26" s="1"/>
  <c r="D547" i="26"/>
  <c r="E547" i="26" s="1"/>
  <c r="D551" i="26"/>
  <c r="E551" i="26" s="1"/>
  <c r="D555" i="26"/>
  <c r="E555" i="26" s="1"/>
  <c r="D559" i="26"/>
  <c r="E559" i="26" s="1"/>
  <c r="D563" i="26"/>
  <c r="E563" i="26" s="1"/>
  <c r="D567" i="26"/>
  <c r="E567" i="26" s="1"/>
  <c r="D571" i="26"/>
  <c r="E571" i="26" s="1"/>
  <c r="D575" i="26"/>
  <c r="E575" i="26" s="1"/>
  <c r="D579" i="26"/>
  <c r="E579" i="26" s="1"/>
  <c r="D583" i="26"/>
  <c r="E583" i="26" s="1"/>
  <c r="D587" i="26"/>
  <c r="E587" i="26" s="1"/>
  <c r="D591" i="26"/>
  <c r="E591" i="26" s="1"/>
  <c r="D595" i="26"/>
  <c r="E595" i="26" s="1"/>
  <c r="D599" i="26"/>
  <c r="E599" i="26" s="1"/>
  <c r="D603" i="26"/>
  <c r="E603" i="26" s="1"/>
  <c r="D607" i="26"/>
  <c r="E607" i="26" s="1"/>
  <c r="D611" i="26"/>
  <c r="E611" i="26" s="1"/>
  <c r="D615" i="26"/>
  <c r="E615" i="26" s="1"/>
  <c r="D619" i="26"/>
  <c r="E619" i="26" s="1"/>
  <c r="D623" i="26"/>
  <c r="E623" i="26" s="1"/>
  <c r="D627" i="26"/>
  <c r="E627" i="26" s="1"/>
  <c r="D631" i="26"/>
  <c r="E631" i="26" s="1"/>
  <c r="D635" i="26"/>
  <c r="E635" i="26" s="1"/>
  <c r="D639" i="26"/>
  <c r="E639" i="26" s="1"/>
  <c r="D643" i="26"/>
  <c r="E643" i="26" s="1"/>
  <c r="D647" i="26"/>
  <c r="E647" i="26" s="1"/>
  <c r="F666" i="26"/>
  <c r="D666" i="26"/>
  <c r="E666" i="26" s="1"/>
  <c r="F675" i="26"/>
  <c r="D675" i="26"/>
  <c r="E675" i="26" s="1"/>
  <c r="F658" i="26"/>
  <c r="D658" i="26"/>
  <c r="E658" i="26" s="1"/>
  <c r="F667" i="26"/>
  <c r="D667" i="26"/>
  <c r="E667" i="26" s="1"/>
  <c r="D671" i="26"/>
  <c r="E671" i="26" s="1"/>
  <c r="F674" i="26"/>
  <c r="D674" i="26"/>
  <c r="E674" i="26" s="1"/>
  <c r="F534" i="26"/>
  <c r="D534" i="26"/>
  <c r="E534" i="26" s="1"/>
  <c r="F538" i="26"/>
  <c r="D538" i="26"/>
  <c r="E538" i="26" s="1"/>
  <c r="F542" i="26"/>
  <c r="D542" i="26"/>
  <c r="E542" i="26" s="1"/>
  <c r="F546" i="26"/>
  <c r="D546" i="26"/>
  <c r="E546" i="26" s="1"/>
  <c r="F550" i="26"/>
  <c r="D550" i="26"/>
  <c r="E550" i="26" s="1"/>
  <c r="F554" i="26"/>
  <c r="D554" i="26"/>
  <c r="E554" i="26" s="1"/>
  <c r="F558" i="26"/>
  <c r="D558" i="26"/>
  <c r="E558" i="26" s="1"/>
  <c r="F562" i="26"/>
  <c r="D562" i="26"/>
  <c r="E562" i="26" s="1"/>
  <c r="F566" i="26"/>
  <c r="D566" i="26"/>
  <c r="E566" i="26" s="1"/>
  <c r="F570" i="26"/>
  <c r="D570" i="26"/>
  <c r="E570" i="26" s="1"/>
  <c r="F574" i="26"/>
  <c r="D574" i="26"/>
  <c r="E574" i="26" s="1"/>
  <c r="F578" i="26"/>
  <c r="D578" i="26"/>
  <c r="E578" i="26" s="1"/>
  <c r="F582" i="26"/>
  <c r="D582" i="26"/>
  <c r="E582" i="26" s="1"/>
  <c r="F586" i="26"/>
  <c r="D586" i="26"/>
  <c r="E586" i="26" s="1"/>
  <c r="F590" i="26"/>
  <c r="D590" i="26"/>
  <c r="E590" i="26" s="1"/>
  <c r="F594" i="26"/>
  <c r="D594" i="26"/>
  <c r="E594" i="26" s="1"/>
  <c r="F598" i="26"/>
  <c r="D598" i="26"/>
  <c r="E598" i="26" s="1"/>
  <c r="F602" i="26"/>
  <c r="D602" i="26"/>
  <c r="E602" i="26" s="1"/>
  <c r="F606" i="26"/>
  <c r="D606" i="26"/>
  <c r="E606" i="26" s="1"/>
  <c r="F610" i="26"/>
  <c r="D610" i="26"/>
  <c r="E610" i="26" s="1"/>
  <c r="F614" i="26"/>
  <c r="D614" i="26"/>
  <c r="E614" i="26" s="1"/>
  <c r="F618" i="26"/>
  <c r="D618" i="26"/>
  <c r="E618" i="26" s="1"/>
  <c r="F622" i="26"/>
  <c r="D622" i="26"/>
  <c r="E622" i="26" s="1"/>
  <c r="F626" i="26"/>
  <c r="D626" i="26"/>
  <c r="E626" i="26" s="1"/>
  <c r="F630" i="26"/>
  <c r="D630" i="26"/>
  <c r="E630" i="26" s="1"/>
  <c r="F634" i="26"/>
  <c r="D634" i="26"/>
  <c r="E634" i="26" s="1"/>
  <c r="F638" i="26"/>
  <c r="D638" i="26"/>
  <c r="E638" i="26" s="1"/>
  <c r="F642" i="26"/>
  <c r="D642" i="26"/>
  <c r="E642" i="26" s="1"/>
  <c r="F646" i="26"/>
  <c r="D646" i="26"/>
  <c r="E646" i="26" s="1"/>
  <c r="F650" i="26"/>
  <c r="D650" i="26"/>
  <c r="E650" i="26" s="1"/>
  <c r="F659" i="26"/>
  <c r="D659" i="26"/>
  <c r="E659" i="26" s="1"/>
  <c r="D654" i="26"/>
  <c r="E654" i="26" s="1"/>
  <c r="D662" i="26"/>
  <c r="E662" i="26" s="1"/>
  <c r="D670" i="26"/>
  <c r="E670" i="26" s="1"/>
  <c r="E680" i="26" l="1"/>
  <c r="F38" i="1" s="1"/>
  <c r="F40" i="1" s="1"/>
  <c r="D680" i="26"/>
  <c r="F39" i="1" s="1"/>
  <c r="E677" i="26"/>
  <c r="F677" i="26"/>
  <c r="F680" i="26" s="1"/>
  <c r="D677" i="26"/>
  <c r="H1092" i="9"/>
  <c r="H1091" i="9"/>
  <c r="H1113" i="9"/>
  <c r="H1107" i="9"/>
  <c r="H1108" i="9"/>
  <c r="H1109" i="9"/>
  <c r="H1110" i="9"/>
  <c r="H1111" i="9"/>
  <c r="H1112" i="9"/>
  <c r="H1114" i="9"/>
  <c r="H1106" i="9"/>
  <c r="H1105" i="9"/>
  <c r="H1104" i="9"/>
  <c r="H1103" i="9"/>
  <c r="H1102" i="9"/>
  <c r="H1101" i="9"/>
  <c r="H1100" i="9"/>
  <c r="H1099" i="9"/>
  <c r="H1098" i="9"/>
  <c r="H1097" i="9"/>
  <c r="H1096" i="9"/>
  <c r="H1081" i="9"/>
  <c r="H1080" i="9"/>
  <c r="H1079" i="9"/>
  <c r="H1078" i="9"/>
  <c r="H1077" i="9"/>
  <c r="H1076" i="9"/>
  <c r="H1075" i="9"/>
  <c r="H1074" i="9"/>
  <c r="H1073" i="9"/>
  <c r="H1072" i="9"/>
  <c r="H1082" i="9"/>
  <c r="H1071" i="9"/>
  <c r="J431" i="27"/>
  <c r="H1093" i="9" l="1"/>
  <c r="H1115" i="9"/>
  <c r="H1117" i="9" s="1"/>
  <c r="H1083" i="9"/>
  <c r="H1085" i="9" s="1"/>
  <c r="B4" i="1" l="1"/>
  <c r="B5" i="1"/>
  <c r="H1062" i="9" l="1"/>
  <c r="H1061" i="9"/>
  <c r="H520" i="9"/>
  <c r="H1052" i="9"/>
  <c r="H1051" i="9"/>
  <c r="H1042" i="9"/>
  <c r="H1041" i="9"/>
  <c r="H1040" i="9"/>
  <c r="H1039" i="9"/>
  <c r="H1030" i="9"/>
  <c r="H1028" i="9"/>
  <c r="H1027" i="9"/>
  <c r="H1029" i="9"/>
  <c r="H1023" i="9"/>
  <c r="H1022" i="9"/>
  <c r="H1012" i="9"/>
  <c r="H1011" i="9"/>
  <c r="H1010" i="9"/>
  <c r="H1009" i="9"/>
  <c r="H1008" i="9"/>
  <c r="H1007" i="9"/>
  <c r="H1006" i="9"/>
  <c r="H1005" i="9"/>
  <c r="H1004" i="9"/>
  <c r="H1003" i="9"/>
  <c r="H1002" i="9"/>
  <c r="H996" i="9"/>
  <c r="H1013" i="9"/>
  <c r="H1001" i="9"/>
  <c r="H997" i="9"/>
  <c r="H1063" i="9" l="1"/>
  <c r="H1065" i="9" s="1"/>
  <c r="H1043" i="9"/>
  <c r="H1045" i="9" s="1"/>
  <c r="H1053" i="9"/>
  <c r="H1055" i="9" s="1"/>
  <c r="H1031" i="9"/>
  <c r="H1014" i="9"/>
  <c r="H1024" i="9"/>
  <c r="H998" i="9"/>
  <c r="H987" i="9"/>
  <c r="H986" i="9"/>
  <c r="H982" i="9"/>
  <c r="H981" i="9"/>
  <c r="H977" i="9"/>
  <c r="H976" i="9"/>
  <c r="J7" i="27"/>
  <c r="H1033" i="9" l="1"/>
  <c r="H988" i="9"/>
  <c r="H1016" i="9"/>
  <c r="H978" i="9"/>
  <c r="H983" i="9"/>
  <c r="H990" i="9" l="1"/>
  <c r="H967" i="9"/>
  <c r="H966" i="9"/>
  <c r="H965" i="9"/>
  <c r="H964" i="9"/>
  <c r="H963" i="9"/>
  <c r="H962" i="9"/>
  <c r="F729" i="1"/>
  <c r="F730" i="1" s="1"/>
  <c r="F728" i="1"/>
  <c r="F731" i="1" s="1"/>
  <c r="H953" i="9"/>
  <c r="H954" i="9" s="1"/>
  <c r="H949" i="9"/>
  <c r="H948" i="9"/>
  <c r="H944" i="9"/>
  <c r="H943" i="9"/>
  <c r="G4" i="34"/>
  <c r="F720" i="1" s="1"/>
  <c r="G3" i="34"/>
  <c r="G5" i="34" s="1"/>
  <c r="F721" i="1" s="1"/>
  <c r="H968" i="9" l="1"/>
  <c r="H970" i="9" s="1"/>
  <c r="F719" i="1"/>
  <c r="H950" i="9"/>
  <c r="H945" i="9"/>
  <c r="H956" i="9" l="1"/>
  <c r="F29" i="1" l="1"/>
  <c r="G3" i="26" l="1"/>
  <c r="G3" i="30"/>
  <c r="D41" i="33" s="1"/>
  <c r="G3" i="31"/>
  <c r="D42" i="33" s="1"/>
  <c r="G25" i="33"/>
  <c r="G24" i="33"/>
  <c r="G22" i="33"/>
  <c r="G21" i="33"/>
  <c r="G19" i="33"/>
  <c r="G18" i="33"/>
  <c r="G16" i="33"/>
  <c r="G15" i="33"/>
  <c r="G13" i="33"/>
  <c r="G12" i="33"/>
  <c r="G10" i="33"/>
  <c r="G9" i="33"/>
  <c r="G7" i="33"/>
  <c r="G6" i="33"/>
  <c r="D28" i="33" l="1"/>
  <c r="D32" i="33" s="1"/>
  <c r="G28" i="33"/>
  <c r="G32" i="33" s="1"/>
  <c r="F31" i="1" s="1"/>
  <c r="F30" i="1" l="1"/>
  <c r="E36" i="33"/>
  <c r="D46" i="33" s="1"/>
  <c r="F705" i="1" l="1"/>
  <c r="H934" i="9"/>
  <c r="H933" i="9"/>
  <c r="H932" i="9"/>
  <c r="H931" i="9"/>
  <c r="H930" i="9"/>
  <c r="H929" i="9"/>
  <c r="H928" i="9"/>
  <c r="H927" i="9"/>
  <c r="H926" i="9"/>
  <c r="H925" i="9"/>
  <c r="H915" i="9"/>
  <c r="H914" i="9"/>
  <c r="H913" i="9"/>
  <c r="H924" i="9"/>
  <c r="H920" i="9"/>
  <c r="H921" i="9" s="1"/>
  <c r="H916" i="9"/>
  <c r="H912" i="9"/>
  <c r="F633" i="1"/>
  <c r="F632" i="1"/>
  <c r="D157" i="31"/>
  <c r="F634" i="1" s="1"/>
  <c r="H935" i="9" l="1"/>
  <c r="H917" i="9"/>
  <c r="H937" i="9" l="1"/>
  <c r="H903" i="9" l="1"/>
  <c r="H902" i="9"/>
  <c r="H901" i="9"/>
  <c r="H900" i="9"/>
  <c r="H899" i="9"/>
  <c r="D151" i="31"/>
  <c r="D150" i="31"/>
  <c r="D149" i="31"/>
  <c r="D145" i="31"/>
  <c r="D144" i="31"/>
  <c r="D143" i="31"/>
  <c r="D146" i="31" s="1"/>
  <c r="F625" i="1" s="1"/>
  <c r="E120" i="31"/>
  <c r="F615" i="1" s="1"/>
  <c r="D120" i="31"/>
  <c r="F614" i="1" s="1"/>
  <c r="D153" i="31" l="1"/>
  <c r="F626" i="1" s="1"/>
  <c r="H904" i="9"/>
  <c r="H906" i="9" s="1"/>
  <c r="F612" i="1"/>
  <c r="H890" i="9"/>
  <c r="H891" i="9" s="1"/>
  <c r="H886" i="9"/>
  <c r="H887" i="9" s="1"/>
  <c r="H868" i="9"/>
  <c r="H877" i="9"/>
  <c r="H878" i="9" s="1"/>
  <c r="H873" i="9"/>
  <c r="H872" i="9"/>
  <c r="H867" i="9"/>
  <c r="F606" i="1"/>
  <c r="I138" i="31"/>
  <c r="F608" i="1" s="1"/>
  <c r="I139" i="31"/>
  <c r="F609" i="1" s="1"/>
  <c r="I137" i="31"/>
  <c r="F607" i="1" s="1"/>
  <c r="E132" i="31"/>
  <c r="E131" i="31"/>
  <c r="H858" i="9"/>
  <c r="H857" i="9"/>
  <c r="H856" i="9"/>
  <c r="H852" i="9"/>
  <c r="H851" i="9"/>
  <c r="F623" i="1" l="1"/>
  <c r="E133" i="31"/>
  <c r="F600" i="1" s="1"/>
  <c r="H893" i="9"/>
  <c r="I140" i="31"/>
  <c r="H859" i="9"/>
  <c r="H874" i="9"/>
  <c r="H869" i="9"/>
  <c r="H853" i="9"/>
  <c r="F594" i="1"/>
  <c r="E167" i="30"/>
  <c r="H861" i="9" l="1"/>
  <c r="H880" i="9"/>
  <c r="J427" i="27" l="1"/>
  <c r="H842" i="9"/>
  <c r="H841" i="9"/>
  <c r="H840" i="9"/>
  <c r="H839" i="9"/>
  <c r="H835" i="9"/>
  <c r="H834" i="9"/>
  <c r="H843" i="9" l="1"/>
  <c r="H836" i="9"/>
  <c r="B120" i="31"/>
  <c r="F120" i="31"/>
  <c r="F619" i="1" s="1"/>
  <c r="C120" i="31"/>
  <c r="F604" i="1" s="1"/>
  <c r="F611" i="1" s="1"/>
  <c r="E104" i="31"/>
  <c r="E95" i="31"/>
  <c r="E97" i="31"/>
  <c r="E94" i="31"/>
  <c r="D59" i="31"/>
  <c r="E96" i="31"/>
  <c r="D87" i="31"/>
  <c r="F564" i="1" s="1"/>
  <c r="D73" i="31"/>
  <c r="D82" i="31"/>
  <c r="D81" i="31"/>
  <c r="D80" i="31"/>
  <c r="D79" i="31"/>
  <c r="D78" i="31"/>
  <c r="D72" i="31"/>
  <c r="D71" i="31"/>
  <c r="D70" i="31"/>
  <c r="D69" i="31"/>
  <c r="D62" i="31"/>
  <c r="D63" i="31"/>
  <c r="D64" i="31"/>
  <c r="D61" i="31"/>
  <c r="D60" i="31"/>
  <c r="D58" i="31"/>
  <c r="D57" i="31"/>
  <c r="G53" i="31"/>
  <c r="G54" i="31" s="1"/>
  <c r="F557" i="1" s="1"/>
  <c r="G48" i="31"/>
  <c r="G43" i="31"/>
  <c r="G44" i="31" s="1"/>
  <c r="F555" i="1" s="1"/>
  <c r="G38" i="31"/>
  <c r="G33" i="31"/>
  <c r="G32" i="31"/>
  <c r="D9" i="31"/>
  <c r="H28" i="31"/>
  <c r="F599" i="1" s="1"/>
  <c r="H27" i="31"/>
  <c r="H24" i="31"/>
  <c r="F595" i="1" s="1"/>
  <c r="H23" i="31"/>
  <c r="F593" i="1" s="1"/>
  <c r="H22" i="31"/>
  <c r="H21" i="31"/>
  <c r="F592" i="1" s="1"/>
  <c r="D15" i="31"/>
  <c r="D12" i="31"/>
  <c r="D13" i="31"/>
  <c r="F598" i="1" l="1"/>
  <c r="D159" i="31"/>
  <c r="D160" i="31" s="1"/>
  <c r="F706" i="1" s="1"/>
  <c r="D107" i="31"/>
  <c r="D163" i="31"/>
  <c r="H845" i="9"/>
  <c r="F570" i="1"/>
  <c r="F568" i="1"/>
  <c r="F572" i="1"/>
  <c r="F573" i="1" s="1"/>
  <c r="D83" i="31"/>
  <c r="F563" i="1" s="1"/>
  <c r="E98" i="31"/>
  <c r="D75" i="31"/>
  <c r="F562" i="1" s="1"/>
  <c r="D66" i="31"/>
  <c r="D89" i="31" s="1"/>
  <c r="G34" i="31"/>
  <c r="F553" i="1" s="1"/>
  <c r="G39" i="31"/>
  <c r="F554" i="1" s="1"/>
  <c r="G49" i="31"/>
  <c r="F556" i="1" s="1"/>
  <c r="D90" i="31" l="1"/>
  <c r="D91" i="31" s="1"/>
  <c r="F565" i="1" s="1"/>
  <c r="D162" i="31"/>
  <c r="D164" i="31" s="1"/>
  <c r="F707" i="1" s="1"/>
  <c r="F567" i="1"/>
  <c r="D106" i="31"/>
  <c r="D108" i="31" s="1"/>
  <c r="F561" i="1"/>
  <c r="F569" i="1" l="1"/>
  <c r="F628" i="1"/>
  <c r="G4" i="31"/>
  <c r="F493" i="1" s="1"/>
  <c r="D11" i="31"/>
  <c r="D10" i="31"/>
  <c r="D8" i="31"/>
  <c r="D7" i="31"/>
  <c r="D17" i="31" l="1"/>
  <c r="F552" i="1" s="1"/>
  <c r="F629" i="1" l="1"/>
  <c r="F620" i="1"/>
  <c r="F605" i="1"/>
  <c r="F580" i="1"/>
  <c r="F574" i="1"/>
  <c r="F630" i="1" l="1"/>
  <c r="F621" i="1"/>
  <c r="F624" i="1"/>
  <c r="H825" i="9" l="1"/>
  <c r="H826" i="9" s="1"/>
  <c r="H821" i="9"/>
  <c r="H820" i="9"/>
  <c r="H811" i="9"/>
  <c r="H812" i="9" s="1"/>
  <c r="H807" i="9"/>
  <c r="H806" i="9"/>
  <c r="H797" i="9"/>
  <c r="H798" i="9" s="1"/>
  <c r="H793" i="9"/>
  <c r="H792" i="9"/>
  <c r="H783" i="9"/>
  <c r="H782" i="9"/>
  <c r="H778" i="9"/>
  <c r="H777" i="9"/>
  <c r="H768" i="9"/>
  <c r="H767" i="9"/>
  <c r="H766" i="9"/>
  <c r="H765" i="9"/>
  <c r="H761" i="9"/>
  <c r="H760" i="9"/>
  <c r="H751" i="9"/>
  <c r="H752" i="9" s="1"/>
  <c r="H747" i="9"/>
  <c r="H746" i="9"/>
  <c r="H737" i="9"/>
  <c r="H738" i="9" s="1"/>
  <c r="H733" i="9"/>
  <c r="H732" i="9"/>
  <c r="H723" i="9"/>
  <c r="H722" i="9"/>
  <c r="H718" i="9"/>
  <c r="H717" i="9"/>
  <c r="H716" i="9"/>
  <c r="H707" i="9"/>
  <c r="H708" i="9" s="1"/>
  <c r="H703" i="9"/>
  <c r="H702" i="9"/>
  <c r="H693" i="9"/>
  <c r="H694" i="9" s="1"/>
  <c r="H689" i="9"/>
  <c r="H688" i="9"/>
  <c r="H679" i="9"/>
  <c r="H678" i="9"/>
  <c r="H677" i="9"/>
  <c r="H676" i="9"/>
  <c r="H675" i="9"/>
  <c r="H674" i="9"/>
  <c r="H673" i="9"/>
  <c r="H672" i="9"/>
  <c r="H671" i="9"/>
  <c r="H670" i="9"/>
  <c r="H669" i="9"/>
  <c r="H668" i="9"/>
  <c r="H667" i="9"/>
  <c r="H666" i="9"/>
  <c r="H665" i="9"/>
  <c r="H664" i="9"/>
  <c r="H663" i="9"/>
  <c r="H662" i="9"/>
  <c r="H661" i="9"/>
  <c r="H660" i="9"/>
  <c r="H659" i="9"/>
  <c r="H658" i="9"/>
  <c r="H657" i="9"/>
  <c r="H656" i="9"/>
  <c r="H655" i="9"/>
  <c r="H654" i="9"/>
  <c r="H653" i="9"/>
  <c r="H652" i="9"/>
  <c r="H651" i="9"/>
  <c r="H650" i="9"/>
  <c r="H649" i="9"/>
  <c r="H648" i="9"/>
  <c r="H647" i="9"/>
  <c r="H646" i="9"/>
  <c r="H645" i="9"/>
  <c r="H644" i="9"/>
  <c r="H643" i="9"/>
  <c r="H642" i="9"/>
  <c r="H641" i="9"/>
  <c r="H640" i="9"/>
  <c r="H639" i="9"/>
  <c r="H638" i="9"/>
  <c r="H637" i="9"/>
  <c r="H636" i="9"/>
  <c r="H635" i="9"/>
  <c r="H634" i="9"/>
  <c r="H633" i="9"/>
  <c r="H632" i="9"/>
  <c r="H631" i="9"/>
  <c r="H630" i="9"/>
  <c r="H626" i="9"/>
  <c r="H622" i="9"/>
  <c r="H621" i="9"/>
  <c r="H620" i="9"/>
  <c r="H619" i="9"/>
  <c r="J423" i="27"/>
  <c r="J419" i="27"/>
  <c r="J415" i="27"/>
  <c r="J411" i="27"/>
  <c r="J407" i="27"/>
  <c r="J403" i="27"/>
  <c r="J399" i="27"/>
  <c r="J395" i="27"/>
  <c r="J391" i="27"/>
  <c r="J387" i="27"/>
  <c r="J384" i="27"/>
  <c r="J379" i="27"/>
  <c r="J375" i="27"/>
  <c r="J371" i="27"/>
  <c r="J367" i="27"/>
  <c r="J363" i="27"/>
  <c r="J359" i="27"/>
  <c r="J355" i="27"/>
  <c r="J351" i="27"/>
  <c r="J347" i="27"/>
  <c r="J343" i="27"/>
  <c r="J339" i="27"/>
  <c r="J335" i="27"/>
  <c r="J331" i="27"/>
  <c r="J327" i="27"/>
  <c r="J323" i="27"/>
  <c r="J319" i="27"/>
  <c r="J315" i="27"/>
  <c r="J311" i="27"/>
  <c r="J307" i="27"/>
  <c r="J303" i="27"/>
  <c r="J299" i="27"/>
  <c r="J295" i="27"/>
  <c r="J291" i="27"/>
  <c r="J287" i="27"/>
  <c r="J283" i="27"/>
  <c r="J279" i="27"/>
  <c r="J275" i="27"/>
  <c r="J271" i="27"/>
  <c r="J267" i="27"/>
  <c r="J263" i="27"/>
  <c r="J259" i="27"/>
  <c r="J255" i="27"/>
  <c r="J251" i="27"/>
  <c r="J247" i="27"/>
  <c r="J243" i="27"/>
  <c r="J239" i="27"/>
  <c r="J235" i="27"/>
  <c r="J231" i="27"/>
  <c r="J227" i="27"/>
  <c r="J223" i="27"/>
  <c r="J219" i="27"/>
  <c r="J215" i="27"/>
  <c r="J211" i="27"/>
  <c r="J207" i="27"/>
  <c r="J203" i="27"/>
  <c r="J199" i="27"/>
  <c r="J195" i="27"/>
  <c r="J191" i="27"/>
  <c r="J187" i="27"/>
  <c r="J184" i="27"/>
  <c r="J179" i="27"/>
  <c r="J175" i="27"/>
  <c r="J171" i="27"/>
  <c r="J167" i="27"/>
  <c r="J163" i="27"/>
  <c r="J159" i="27"/>
  <c r="J155" i="27"/>
  <c r="J151" i="27"/>
  <c r="J147" i="27"/>
  <c r="J143" i="27"/>
  <c r="J139" i="27"/>
  <c r="J135" i="27"/>
  <c r="J131" i="27"/>
  <c r="J127" i="27"/>
  <c r="J123" i="27"/>
  <c r="J119" i="27"/>
  <c r="J115" i="27"/>
  <c r="J111" i="27"/>
  <c r="J107" i="27"/>
  <c r="J103" i="27"/>
  <c r="J99" i="27"/>
  <c r="J95" i="27"/>
  <c r="J91" i="27"/>
  <c r="J87" i="27"/>
  <c r="J83" i="27"/>
  <c r="J79" i="27"/>
  <c r="J75" i="27"/>
  <c r="J71" i="27"/>
  <c r="J67" i="27"/>
  <c r="J63" i="27"/>
  <c r="F268" i="1"/>
  <c r="F269" i="1"/>
  <c r="F270" i="1"/>
  <c r="F271" i="1"/>
  <c r="H762" i="9" l="1"/>
  <c r="H822" i="9"/>
  <c r="H828" i="9" s="1"/>
  <c r="H719" i="9"/>
  <c r="H808" i="9"/>
  <c r="H814" i="9" s="1"/>
  <c r="H769" i="9"/>
  <c r="H794" i="9"/>
  <c r="H800" i="9" s="1"/>
  <c r="H784" i="9"/>
  <c r="H704" i="9"/>
  <c r="H710" i="9" s="1"/>
  <c r="H748" i="9"/>
  <c r="H754" i="9" s="1"/>
  <c r="H623" i="9"/>
  <c r="H627" i="9"/>
  <c r="H734" i="9"/>
  <c r="H740" i="9" s="1"/>
  <c r="H680" i="9"/>
  <c r="H690" i="9"/>
  <c r="H696" i="9" s="1"/>
  <c r="H724" i="9"/>
  <c r="H779" i="9"/>
  <c r="J59" i="27"/>
  <c r="F367" i="1"/>
  <c r="F486" i="1"/>
  <c r="H610" i="9"/>
  <c r="H611" i="9" s="1"/>
  <c r="H606" i="9"/>
  <c r="H605" i="9"/>
  <c r="F193" i="1"/>
  <c r="H596" i="9"/>
  <c r="H595" i="9"/>
  <c r="H594" i="9"/>
  <c r="H593" i="9"/>
  <c r="H588" i="9"/>
  <c r="H587" i="9"/>
  <c r="H592" i="9"/>
  <c r="J55" i="27"/>
  <c r="H578" i="9"/>
  <c r="H577" i="9"/>
  <c r="H573" i="9"/>
  <c r="H574" i="9" s="1"/>
  <c r="H564" i="9"/>
  <c r="H563" i="9"/>
  <c r="H562" i="9"/>
  <c r="H561" i="9"/>
  <c r="H560" i="9"/>
  <c r="H559" i="9"/>
  <c r="H558" i="9"/>
  <c r="H554" i="9"/>
  <c r="H553" i="9"/>
  <c r="H543" i="9"/>
  <c r="H544" i="9"/>
  <c r="H542" i="9"/>
  <c r="H541" i="9"/>
  <c r="H540" i="9"/>
  <c r="H539" i="9"/>
  <c r="H538" i="9"/>
  <c r="H537" i="9"/>
  <c r="H536" i="9"/>
  <c r="H535" i="9"/>
  <c r="H531" i="9"/>
  <c r="H530" i="9"/>
  <c r="H521" i="9"/>
  <c r="H519" i="9"/>
  <c r="H518" i="9"/>
  <c r="H517" i="9"/>
  <c r="H516" i="9"/>
  <c r="H515" i="9"/>
  <c r="H726" i="9" l="1"/>
  <c r="H522" i="9"/>
  <c r="H524" i="9" s="1"/>
  <c r="H771" i="9"/>
  <c r="H786" i="9"/>
  <c r="H607" i="9"/>
  <c r="H613" i="9" s="1"/>
  <c r="H532" i="9"/>
  <c r="H682" i="9"/>
  <c r="H589" i="9"/>
  <c r="H597" i="9"/>
  <c r="H579" i="9"/>
  <c r="H581" i="9" s="1"/>
  <c r="H565" i="9"/>
  <c r="H555" i="9"/>
  <c r="H545" i="9"/>
  <c r="J51" i="27"/>
  <c r="F195" i="1"/>
  <c r="H506" i="9"/>
  <c r="H505" i="9"/>
  <c r="H504" i="9"/>
  <c r="H503" i="9"/>
  <c r="H502" i="9"/>
  <c r="F194" i="1"/>
  <c r="H493" i="9"/>
  <c r="H492" i="9"/>
  <c r="H491" i="9"/>
  <c r="H490" i="9"/>
  <c r="H489" i="9"/>
  <c r="J47" i="27"/>
  <c r="J43" i="27"/>
  <c r="J39" i="27"/>
  <c r="J35" i="27"/>
  <c r="J31" i="27"/>
  <c r="J27" i="27"/>
  <c r="J23" i="27"/>
  <c r="H547" i="9" l="1"/>
  <c r="H567" i="9"/>
  <c r="H599" i="9"/>
  <c r="H507" i="9"/>
  <c r="H509" i="9" s="1"/>
  <c r="H494" i="9"/>
  <c r="H496" i="9" s="1"/>
  <c r="H480" i="9"/>
  <c r="H479" i="9"/>
  <c r="H478" i="9"/>
  <c r="H477" i="9"/>
  <c r="H476" i="9"/>
  <c r="H475" i="9"/>
  <c r="H474" i="9"/>
  <c r="H473" i="9"/>
  <c r="H472" i="9"/>
  <c r="H468" i="9"/>
  <c r="H467" i="9"/>
  <c r="H469" i="9" l="1"/>
  <c r="H481" i="9"/>
  <c r="H483" i="9" l="1"/>
  <c r="H458" i="9" l="1"/>
  <c r="H457" i="9"/>
  <c r="H456" i="9"/>
  <c r="H455" i="9"/>
  <c r="H454" i="9"/>
  <c r="H450" i="9"/>
  <c r="H449" i="9"/>
  <c r="H440" i="9"/>
  <c r="H439" i="9"/>
  <c r="H438" i="9"/>
  <c r="H437" i="9"/>
  <c r="H436" i="9"/>
  <c r="H432" i="9"/>
  <c r="H431" i="9"/>
  <c r="H422" i="9"/>
  <c r="H421" i="9"/>
  <c r="H420" i="9"/>
  <c r="H419" i="9"/>
  <c r="H418" i="9"/>
  <c r="H417" i="9"/>
  <c r="H416" i="9"/>
  <c r="H415" i="9"/>
  <c r="H414" i="9"/>
  <c r="H410" i="9"/>
  <c r="H409" i="9"/>
  <c r="J19" i="27"/>
  <c r="J15" i="27"/>
  <c r="J3" i="27"/>
  <c r="H451" i="9" l="1"/>
  <c r="H459" i="9"/>
  <c r="H433" i="9"/>
  <c r="H441" i="9"/>
  <c r="H423" i="9"/>
  <c r="H411" i="9"/>
  <c r="H461" i="9" l="1"/>
  <c r="H443" i="9"/>
  <c r="H425" i="9"/>
  <c r="H398" i="9" l="1"/>
  <c r="H397" i="9"/>
  <c r="H396" i="9"/>
  <c r="H395" i="9"/>
  <c r="H394" i="9"/>
  <c r="H393" i="9"/>
  <c r="H392" i="9"/>
  <c r="H388" i="9"/>
  <c r="H400" i="9"/>
  <c r="H399" i="9"/>
  <c r="H387" i="9"/>
  <c r="E149" i="30"/>
  <c r="E145" i="30"/>
  <c r="F394" i="1" s="1"/>
  <c r="D145" i="30"/>
  <c r="F393" i="1" s="1"/>
  <c r="C145" i="30"/>
  <c r="F391" i="1" s="1"/>
  <c r="F383" i="1"/>
  <c r="J11" i="27"/>
  <c r="H378" i="9"/>
  <c r="H377" i="9"/>
  <c r="H376" i="9"/>
  <c r="H372" i="9"/>
  <c r="H371" i="9"/>
  <c r="H379" i="9" l="1"/>
  <c r="H401" i="9"/>
  <c r="H389" i="9"/>
  <c r="F388" i="1"/>
  <c r="F389" i="1" s="1"/>
  <c r="H373" i="9"/>
  <c r="F376" i="1"/>
  <c r="H362" i="9"/>
  <c r="H361" i="9"/>
  <c r="H360" i="9"/>
  <c r="H359" i="9"/>
  <c r="H358" i="9"/>
  <c r="H357" i="9"/>
  <c r="H356" i="9"/>
  <c r="H355" i="9"/>
  <c r="H351" i="9"/>
  <c r="H350" i="9"/>
  <c r="F375" i="1"/>
  <c r="H352" i="9" l="1"/>
  <c r="H381" i="9"/>
  <c r="H403" i="9"/>
  <c r="H363" i="9"/>
  <c r="H365" i="9" l="1"/>
  <c r="H341" i="9"/>
  <c r="H340" i="9"/>
  <c r="H339" i="9"/>
  <c r="H338" i="9"/>
  <c r="H337" i="9"/>
  <c r="H336" i="9"/>
  <c r="H335" i="9"/>
  <c r="H334" i="9"/>
  <c r="H330" i="9"/>
  <c r="H329" i="9"/>
  <c r="H331" i="9" l="1"/>
  <c r="H342" i="9"/>
  <c r="F368" i="1"/>
  <c r="H316" i="9"/>
  <c r="H315" i="9"/>
  <c r="H320" i="9"/>
  <c r="H344" i="9" l="1"/>
  <c r="H317" i="9"/>
  <c r="H321" i="9"/>
  <c r="D494" i="26"/>
  <c r="D497" i="26" s="1"/>
  <c r="F117" i="1" s="1"/>
  <c r="F118" i="1" s="1"/>
  <c r="D476" i="26"/>
  <c r="D479" i="26" s="1"/>
  <c r="F115" i="1" s="1"/>
  <c r="F116" i="1" s="1"/>
  <c r="H297" i="9"/>
  <c r="H296" i="9"/>
  <c r="H295" i="9"/>
  <c r="H294" i="9"/>
  <c r="H306" i="9"/>
  <c r="H305" i="9"/>
  <c r="H304" i="9"/>
  <c r="H303" i="9"/>
  <c r="H302" i="9"/>
  <c r="H298" i="9"/>
  <c r="H293" i="9"/>
  <c r="H323" i="9" l="1"/>
  <c r="H307" i="9"/>
  <c r="H299" i="9"/>
  <c r="H309" i="9" l="1"/>
  <c r="H284" i="9" l="1"/>
  <c r="H283" i="9"/>
  <c r="H279" i="9"/>
  <c r="H278" i="9"/>
  <c r="H274" i="9"/>
  <c r="H273" i="9"/>
  <c r="B145" i="30"/>
  <c r="F398" i="1" s="1"/>
  <c r="E126" i="30"/>
  <c r="E127" i="30"/>
  <c r="E128" i="30"/>
  <c r="E125" i="30"/>
  <c r="E118" i="30"/>
  <c r="E121" i="30"/>
  <c r="E120" i="30"/>
  <c r="E119" i="30"/>
  <c r="D82" i="30"/>
  <c r="D81" i="30"/>
  <c r="D16" i="30"/>
  <c r="D15" i="30"/>
  <c r="D110" i="30"/>
  <c r="D111" i="30" s="1"/>
  <c r="F352" i="1" s="1"/>
  <c r="D106" i="30"/>
  <c r="D105" i="30"/>
  <c r="D103" i="30"/>
  <c r="D102" i="30"/>
  <c r="D101" i="30"/>
  <c r="D100" i="30"/>
  <c r="D99" i="30"/>
  <c r="D95" i="30"/>
  <c r="G66" i="30"/>
  <c r="G65" i="30"/>
  <c r="G54" i="30"/>
  <c r="G55" i="30"/>
  <c r="F399" i="1" l="1"/>
  <c r="F400" i="1"/>
  <c r="F360" i="1"/>
  <c r="F361" i="1" s="1"/>
  <c r="H275" i="9"/>
  <c r="H280" i="9"/>
  <c r="H285" i="9"/>
  <c r="E122" i="30"/>
  <c r="D131" i="30" s="1"/>
  <c r="E129" i="30"/>
  <c r="D159" i="30" s="1"/>
  <c r="D107" i="30"/>
  <c r="F351" i="1" s="1"/>
  <c r="F362" i="1" l="1"/>
  <c r="F358" i="1"/>
  <c r="F355" i="1"/>
  <c r="H287" i="9"/>
  <c r="F356" i="1"/>
  <c r="D132" i="30"/>
  <c r="D133" i="30" s="1"/>
  <c r="F357" i="1" l="1"/>
  <c r="F406" i="1"/>
  <c r="H31" i="30"/>
  <c r="H30" i="30"/>
  <c r="F382" i="1" s="1"/>
  <c r="H25" i="30"/>
  <c r="H24" i="30"/>
  <c r="H23" i="30"/>
  <c r="F374" i="1" s="1"/>
  <c r="H22" i="30"/>
  <c r="F373" i="1" s="1"/>
  <c r="D7" i="30"/>
  <c r="D8" i="30"/>
  <c r="D9" i="30"/>
  <c r="D10" i="30"/>
  <c r="D11" i="30"/>
  <c r="D13" i="30"/>
  <c r="D14" i="30"/>
  <c r="D17" i="30"/>
  <c r="H264" i="9"/>
  <c r="H265" i="9" s="1"/>
  <c r="H267" i="9" s="1"/>
  <c r="F408" i="1" l="1"/>
  <c r="F407" i="1"/>
  <c r="D18" i="30"/>
  <c r="F340" i="1" s="1"/>
  <c r="E152" i="30"/>
  <c r="E151" i="30"/>
  <c r="E150" i="30"/>
  <c r="D94" i="30"/>
  <c r="D93" i="30"/>
  <c r="D91" i="30"/>
  <c r="D90" i="30"/>
  <c r="D89" i="30"/>
  <c r="D88" i="30"/>
  <c r="D87" i="30"/>
  <c r="D83" i="30"/>
  <c r="D80" i="30"/>
  <c r="D79" i="30"/>
  <c r="D77" i="30"/>
  <c r="D76" i="30"/>
  <c r="D75" i="30"/>
  <c r="D74" i="30"/>
  <c r="D73" i="30"/>
  <c r="G69" i="30"/>
  <c r="G68" i="30"/>
  <c r="G67" i="30"/>
  <c r="G60" i="30"/>
  <c r="G53" i="30"/>
  <c r="G56" i="30" s="1"/>
  <c r="F343" i="1" s="1"/>
  <c r="G48" i="30"/>
  <c r="G47" i="30"/>
  <c r="G46" i="30"/>
  <c r="G45" i="30"/>
  <c r="G40" i="30"/>
  <c r="G39" i="30"/>
  <c r="G38" i="30"/>
  <c r="G37" i="30"/>
  <c r="G36" i="30"/>
  <c r="H29" i="30"/>
  <c r="F381" i="1" s="1"/>
  <c r="H28" i="30"/>
  <c r="F380" i="1" s="1"/>
  <c r="G4" i="30"/>
  <c r="F293" i="1" s="1"/>
  <c r="D467" i="26"/>
  <c r="H255" i="9"/>
  <c r="H254" i="9"/>
  <c r="H250" i="9"/>
  <c r="H251" i="9" s="1"/>
  <c r="H240" i="9"/>
  <c r="H241" i="9"/>
  <c r="H236" i="9"/>
  <c r="H237" i="9" s="1"/>
  <c r="F286" i="1"/>
  <c r="H227" i="9"/>
  <c r="H228" i="9" s="1"/>
  <c r="H223" i="9"/>
  <c r="H224" i="9" s="1"/>
  <c r="H214" i="9"/>
  <c r="H213" i="9"/>
  <c r="H212" i="9"/>
  <c r="H211" i="9"/>
  <c r="H210" i="9"/>
  <c r="H209" i="9"/>
  <c r="H208" i="9"/>
  <c r="H204" i="9"/>
  <c r="H203" i="9"/>
  <c r="D155" i="30" l="1"/>
  <c r="D156" i="30" s="1"/>
  <c r="F487" i="1" s="1"/>
  <c r="E153" i="30"/>
  <c r="F384" i="1" s="1"/>
  <c r="D84" i="30"/>
  <c r="D113" i="30" s="1"/>
  <c r="D96" i="30"/>
  <c r="D158" i="30" s="1"/>
  <c r="D160" i="30" s="1"/>
  <c r="F488" i="1" s="1"/>
  <c r="G70" i="30"/>
  <c r="F345" i="1" s="1"/>
  <c r="G49" i="30"/>
  <c r="F342" i="1" s="1"/>
  <c r="G41" i="30"/>
  <c r="F341" i="1" s="1"/>
  <c r="G61" i="30"/>
  <c r="F344" i="1" s="1"/>
  <c r="H230" i="9"/>
  <c r="H205" i="9"/>
  <c r="H256" i="9"/>
  <c r="H258" i="9" s="1"/>
  <c r="H242" i="9"/>
  <c r="H244" i="9" s="1"/>
  <c r="H215" i="9"/>
  <c r="H217" i="9" l="1"/>
  <c r="F349" i="1"/>
  <c r="F350" i="1"/>
  <c r="D114" i="30"/>
  <c r="D115" i="30" s="1"/>
  <c r="F353" i="1" l="1"/>
  <c r="F402" i="1"/>
  <c r="F404" i="1" l="1"/>
  <c r="F403" i="1"/>
  <c r="E446" i="26"/>
  <c r="H194" i="9"/>
  <c r="H193" i="9"/>
  <c r="E452" i="26"/>
  <c r="H184" i="9"/>
  <c r="H183" i="9"/>
  <c r="H182" i="9"/>
  <c r="H181" i="9"/>
  <c r="H177" i="9"/>
  <c r="H176" i="9"/>
  <c r="E458" i="26"/>
  <c r="E459" i="26"/>
  <c r="E460" i="26"/>
  <c r="E461" i="26"/>
  <c r="E462" i="26"/>
  <c r="E457" i="26"/>
  <c r="E451" i="26"/>
  <c r="E449" i="26"/>
  <c r="E450" i="26"/>
  <c r="E448" i="26"/>
  <c r="E447" i="26"/>
  <c r="H167" i="9"/>
  <c r="H166" i="9"/>
  <c r="H165" i="9"/>
  <c r="H164" i="9"/>
  <c r="H163" i="9"/>
  <c r="H178" i="9" l="1"/>
  <c r="H168" i="9"/>
  <c r="H170" i="9" s="1"/>
  <c r="E453" i="26"/>
  <c r="H195" i="9"/>
  <c r="H197" i="9" s="1"/>
  <c r="H185" i="9"/>
  <c r="E463" i="26"/>
  <c r="F198" i="1" s="1"/>
  <c r="E431" i="26"/>
  <c r="D431" i="26"/>
  <c r="E403" i="26"/>
  <c r="D403" i="26"/>
  <c r="C431" i="26"/>
  <c r="C403" i="26"/>
  <c r="B403" i="26"/>
  <c r="H148" i="9"/>
  <c r="H147" i="9"/>
  <c r="H154" i="9"/>
  <c r="H153" i="9"/>
  <c r="H149" i="9"/>
  <c r="H146" i="9"/>
  <c r="H187" i="9" l="1"/>
  <c r="H155" i="9"/>
  <c r="E432" i="26"/>
  <c r="F156" i="1" s="1"/>
  <c r="C432" i="26"/>
  <c r="F153" i="1" s="1"/>
  <c r="D432" i="26"/>
  <c r="F155" i="1" s="1"/>
  <c r="H150" i="9"/>
  <c r="H157" i="9" l="1"/>
  <c r="E437" i="26" l="1"/>
  <c r="E438" i="26"/>
  <c r="E439" i="26"/>
  <c r="E440" i="26"/>
  <c r="E441" i="26"/>
  <c r="E436" i="26"/>
  <c r="E442" i="26" l="1"/>
  <c r="F145" i="1" s="1"/>
  <c r="H137" i="9"/>
  <c r="H136" i="9"/>
  <c r="H135" i="9"/>
  <c r="H134" i="9"/>
  <c r="H133" i="9"/>
  <c r="H132" i="9"/>
  <c r="H131" i="9"/>
  <c r="H130" i="9"/>
  <c r="H126" i="9"/>
  <c r="H125" i="9"/>
  <c r="F144" i="1"/>
  <c r="F140" i="1"/>
  <c r="H127" i="9" l="1"/>
  <c r="H138" i="9"/>
  <c r="H116" i="9"/>
  <c r="H115" i="9"/>
  <c r="H114" i="9"/>
  <c r="H113" i="9"/>
  <c r="H112" i="9"/>
  <c r="H111" i="9"/>
  <c r="H110" i="9"/>
  <c r="H109" i="9"/>
  <c r="H105" i="9"/>
  <c r="H104" i="9"/>
  <c r="H140" i="9" l="1"/>
  <c r="H117" i="9"/>
  <c r="H106" i="9"/>
  <c r="F132" i="1"/>
  <c r="H90" i="9"/>
  <c r="H89" i="9"/>
  <c r="H95" i="9"/>
  <c r="H94" i="9"/>
  <c r="F131" i="1"/>
  <c r="F134" i="1"/>
  <c r="H80" i="9"/>
  <c r="H79" i="9"/>
  <c r="H78" i="9"/>
  <c r="H77" i="9"/>
  <c r="H73" i="9"/>
  <c r="H74" i="9" s="1"/>
  <c r="H88" i="26"/>
  <c r="F143" i="1" s="1"/>
  <c r="H84" i="26"/>
  <c r="F139" i="1" s="1"/>
  <c r="F133" i="1"/>
  <c r="H96" i="9" l="1"/>
  <c r="H91" i="9"/>
  <c r="H119" i="9"/>
  <c r="H81" i="9"/>
  <c r="H83" i="9" l="1"/>
  <c r="H98" i="9"/>
  <c r="H63" i="9"/>
  <c r="H62" i="9"/>
  <c r="H64" i="9"/>
  <c r="H61" i="9"/>
  <c r="H57" i="9"/>
  <c r="H58" i="9" s="1"/>
  <c r="H65" i="9" l="1"/>
  <c r="H67" i="9" s="1"/>
  <c r="H89" i="26"/>
  <c r="H87" i="26"/>
  <c r="F142" i="1" s="1"/>
  <c r="H86" i="26"/>
  <c r="F141" i="1" s="1"/>
  <c r="H85" i="26"/>
  <c r="H81" i="26"/>
  <c r="F135" i="1" s="1"/>
  <c r="H80" i="26"/>
  <c r="H79" i="26"/>
  <c r="H78" i="26"/>
  <c r="H77" i="26"/>
  <c r="H76" i="26"/>
  <c r="F130" i="1" s="1"/>
  <c r="H75" i="26"/>
  <c r="F129" i="1" s="1"/>
  <c r="D466" i="26" l="1"/>
  <c r="D468" i="26" s="1"/>
  <c r="F287" i="1" s="1"/>
  <c r="H43" i="9"/>
  <c r="H48" i="9"/>
  <c r="H47" i="9"/>
  <c r="H42" i="9"/>
  <c r="H38" i="9"/>
  <c r="H37" i="9"/>
  <c r="H44" i="9" l="1"/>
  <c r="H39" i="9"/>
  <c r="H49" i="9"/>
  <c r="H51" i="9" l="1"/>
  <c r="B431" i="26"/>
  <c r="B432" i="26" s="1"/>
  <c r="E364" i="26"/>
  <c r="E357" i="26"/>
  <c r="E359" i="26" s="1"/>
  <c r="E348" i="26"/>
  <c r="E347" i="26"/>
  <c r="E342" i="26"/>
  <c r="E341" i="26"/>
  <c r="D38" i="26"/>
  <c r="E339" i="26"/>
  <c r="F160" i="1" l="1"/>
  <c r="F150" i="1"/>
  <c r="F151" i="1"/>
  <c r="F108" i="1"/>
  <c r="E365" i="26"/>
  <c r="F104" i="1" s="1"/>
  <c r="F106" i="1" s="1"/>
  <c r="E350" i="26"/>
  <c r="E344" i="26"/>
  <c r="D328" i="26"/>
  <c r="D327" i="26"/>
  <c r="D326" i="26"/>
  <c r="D325" i="26"/>
  <c r="D324" i="26"/>
  <c r="D323" i="26"/>
  <c r="D322" i="26"/>
  <c r="D321" i="26"/>
  <c r="D320" i="26"/>
  <c r="D319" i="26"/>
  <c r="D318" i="26"/>
  <c r="D317" i="26"/>
  <c r="D316" i="26"/>
  <c r="D315" i="26"/>
  <c r="D314" i="26"/>
  <c r="D313" i="26"/>
  <c r="D312" i="26"/>
  <c r="D311" i="26"/>
  <c r="D310" i="26"/>
  <c r="D309" i="26"/>
  <c r="D305" i="26"/>
  <c r="D303" i="26"/>
  <c r="D302" i="26"/>
  <c r="D301" i="26"/>
  <c r="D300" i="26"/>
  <c r="D299" i="26"/>
  <c r="D298" i="26"/>
  <c r="D297" i="26"/>
  <c r="D296" i="26"/>
  <c r="D295" i="26"/>
  <c r="D294" i="26"/>
  <c r="D293" i="26"/>
  <c r="D292" i="26"/>
  <c r="D291" i="26"/>
  <c r="D290" i="26"/>
  <c r="D289" i="26"/>
  <c r="D288" i="26"/>
  <c r="D287" i="26"/>
  <c r="D286" i="26"/>
  <c r="D280" i="26"/>
  <c r="D279" i="26"/>
  <c r="D278" i="26"/>
  <c r="D277" i="26"/>
  <c r="D276" i="26"/>
  <c r="D272" i="26"/>
  <c r="D271" i="26"/>
  <c r="D270" i="26"/>
  <c r="D269" i="26"/>
  <c r="D268" i="26"/>
  <c r="D267" i="26"/>
  <c r="D266" i="26"/>
  <c r="D24" i="26"/>
  <c r="D260" i="26"/>
  <c r="D259" i="26"/>
  <c r="D258" i="26"/>
  <c r="D257" i="26"/>
  <c r="D256" i="26"/>
  <c r="D255" i="26"/>
  <c r="D254" i="26"/>
  <c r="D253" i="26"/>
  <c r="D252" i="26"/>
  <c r="D251" i="26"/>
  <c r="D250" i="26"/>
  <c r="D249" i="26"/>
  <c r="D248" i="26"/>
  <c r="D247" i="26"/>
  <c r="D246" i="26"/>
  <c r="D245" i="26"/>
  <c r="D244" i="26"/>
  <c r="D243" i="26"/>
  <c r="D242" i="26"/>
  <c r="D241" i="26"/>
  <c r="D240" i="26"/>
  <c r="D239" i="26"/>
  <c r="D238" i="26"/>
  <c r="D237" i="26"/>
  <c r="D236" i="26"/>
  <c r="D232" i="26"/>
  <c r="D231" i="26"/>
  <c r="D230" i="26"/>
  <c r="D229" i="26"/>
  <c r="D228" i="26"/>
  <c r="D226" i="26"/>
  <c r="D225" i="26"/>
  <c r="D224" i="26"/>
  <c r="D223" i="26"/>
  <c r="D222" i="26"/>
  <c r="D221" i="26"/>
  <c r="D220" i="26"/>
  <c r="D219" i="26"/>
  <c r="D218" i="26"/>
  <c r="D217" i="26"/>
  <c r="D216" i="26"/>
  <c r="D215" i="26"/>
  <c r="D214" i="26"/>
  <c r="D213" i="26"/>
  <c r="D212" i="26"/>
  <c r="D211" i="26"/>
  <c r="D210" i="26"/>
  <c r="D209" i="26"/>
  <c r="D208" i="26"/>
  <c r="D207" i="26"/>
  <c r="D206" i="26"/>
  <c r="F110" i="1" l="1"/>
  <c r="F109" i="1"/>
  <c r="D306" i="26"/>
  <c r="D233" i="26"/>
  <c r="F161" i="1"/>
  <c r="F162" i="1"/>
  <c r="E351" i="26"/>
  <c r="F103" i="1" s="1"/>
  <c r="D369" i="26"/>
  <c r="D329" i="26"/>
  <c r="D281" i="26"/>
  <c r="D273" i="26"/>
  <c r="D261" i="26"/>
  <c r="D200" i="26"/>
  <c r="D172" i="26"/>
  <c r="D199" i="26"/>
  <c r="D198" i="26"/>
  <c r="D197" i="26"/>
  <c r="D196" i="26"/>
  <c r="D195" i="26"/>
  <c r="D194" i="26"/>
  <c r="D193" i="26"/>
  <c r="D192" i="26"/>
  <c r="D191" i="26"/>
  <c r="D190" i="26"/>
  <c r="D189" i="26"/>
  <c r="D188" i="26"/>
  <c r="D187" i="26"/>
  <c r="D186" i="26"/>
  <c r="D185" i="26"/>
  <c r="D184" i="26"/>
  <c r="D183" i="26"/>
  <c r="D182" i="26"/>
  <c r="D181" i="26"/>
  <c r="D180" i="26"/>
  <c r="D179" i="26"/>
  <c r="D178" i="26"/>
  <c r="D177" i="26"/>
  <c r="D176" i="26"/>
  <c r="D171" i="26"/>
  <c r="D170" i="26"/>
  <c r="D169" i="26"/>
  <c r="D168" i="26"/>
  <c r="D166" i="26"/>
  <c r="D165" i="26"/>
  <c r="D164" i="26"/>
  <c r="D163" i="26"/>
  <c r="D162" i="26"/>
  <c r="D161" i="26"/>
  <c r="D160" i="26"/>
  <c r="D159" i="26"/>
  <c r="D157" i="26"/>
  <c r="D156" i="26"/>
  <c r="D155" i="26"/>
  <c r="D154" i="26"/>
  <c r="D153" i="26"/>
  <c r="D152" i="26"/>
  <c r="D151" i="26"/>
  <c r="D150" i="26"/>
  <c r="D149" i="26"/>
  <c r="D148" i="26"/>
  <c r="D147" i="26"/>
  <c r="D146" i="26"/>
  <c r="D145" i="26"/>
  <c r="D144" i="26"/>
  <c r="G139" i="26"/>
  <c r="G137" i="26"/>
  <c r="G138" i="26"/>
  <c r="G136" i="26"/>
  <c r="G135" i="26"/>
  <c r="G134" i="26"/>
  <c r="G129" i="26"/>
  <c r="G128" i="26"/>
  <c r="G127" i="26"/>
  <c r="G126" i="26"/>
  <c r="G121" i="26"/>
  <c r="G120" i="26"/>
  <c r="G102" i="26"/>
  <c r="G101" i="26"/>
  <c r="G115" i="26"/>
  <c r="G114" i="26"/>
  <c r="G113" i="26"/>
  <c r="G112" i="26"/>
  <c r="G111" i="26"/>
  <c r="G110" i="26"/>
  <c r="G109" i="26"/>
  <c r="G108" i="26"/>
  <c r="G107" i="26"/>
  <c r="G100" i="26"/>
  <c r="G99" i="26"/>
  <c r="G98" i="26"/>
  <c r="G97" i="26"/>
  <c r="G96" i="26"/>
  <c r="G95" i="26"/>
  <c r="G94" i="26"/>
  <c r="G93" i="26"/>
  <c r="D368" i="26" l="1"/>
  <c r="D370" i="26" s="1"/>
  <c r="D330" i="26"/>
  <c r="D282" i="26"/>
  <c r="G130" i="26"/>
  <c r="F92" i="1" s="1"/>
  <c r="D262" i="26"/>
  <c r="D173" i="26"/>
  <c r="D201" i="26"/>
  <c r="G122" i="26"/>
  <c r="F91" i="1" s="1"/>
  <c r="G116" i="26"/>
  <c r="F90" i="1" s="1"/>
  <c r="G140" i="26"/>
  <c r="F93" i="1" s="1"/>
  <c r="G103" i="26"/>
  <c r="F89" i="1" s="1"/>
  <c r="F99" i="1" l="1"/>
  <c r="D471" i="26"/>
  <c r="F100" i="1"/>
  <c r="D472" i="26"/>
  <c r="F105" i="1"/>
  <c r="F168" i="1"/>
  <c r="F98" i="1"/>
  <c r="D334" i="26"/>
  <c r="D202" i="26"/>
  <c r="D68" i="26"/>
  <c r="D39" i="26"/>
  <c r="H27" i="28"/>
  <c r="F737" i="1" s="1"/>
  <c r="H19" i="28"/>
  <c r="H9" i="28"/>
  <c r="D473" i="26" l="1"/>
  <c r="F288" i="1" s="1"/>
  <c r="F170" i="1"/>
  <c r="F169" i="1"/>
  <c r="F97" i="1"/>
  <c r="D333" i="26"/>
  <c r="D335" i="26" s="1"/>
  <c r="D67" i="26"/>
  <c r="D66" i="26"/>
  <c r="D65" i="26"/>
  <c r="D64" i="26"/>
  <c r="D63" i="26"/>
  <c r="D62" i="26"/>
  <c r="D61" i="26"/>
  <c r="D60" i="26"/>
  <c r="D59" i="26"/>
  <c r="D58" i="26"/>
  <c r="D57" i="26"/>
  <c r="D56" i="26"/>
  <c r="D55" i="26"/>
  <c r="D54" i="26"/>
  <c r="D53" i="26"/>
  <c r="D52" i="26"/>
  <c r="D51" i="26"/>
  <c r="D50" i="26"/>
  <c r="D49" i="26"/>
  <c r="D48" i="26"/>
  <c r="D47" i="26"/>
  <c r="D46" i="26"/>
  <c r="D45" i="26"/>
  <c r="D44" i="26"/>
  <c r="D10" i="26"/>
  <c r="D11" i="26"/>
  <c r="D12" i="26"/>
  <c r="D13" i="26"/>
  <c r="D14" i="26"/>
  <c r="D15" i="26"/>
  <c r="D16" i="26"/>
  <c r="D17" i="26"/>
  <c r="D18" i="26"/>
  <c r="D19" i="26"/>
  <c r="D20" i="26"/>
  <c r="D21" i="26"/>
  <c r="D22" i="26"/>
  <c r="D25" i="26"/>
  <c r="D26" i="26"/>
  <c r="D27" i="26"/>
  <c r="D28" i="26"/>
  <c r="D29" i="26"/>
  <c r="D30" i="26"/>
  <c r="D31" i="26"/>
  <c r="D32" i="26"/>
  <c r="D34" i="26"/>
  <c r="D35" i="26"/>
  <c r="D36" i="26"/>
  <c r="D37" i="26"/>
  <c r="D8" i="26"/>
  <c r="F101" i="1" l="1"/>
  <c r="F164" i="1"/>
  <c r="D41" i="26"/>
  <c r="D70" i="26"/>
  <c r="H12" i="28"/>
  <c r="F166" i="1" l="1"/>
  <c r="F165" i="1"/>
  <c r="D71" i="26"/>
  <c r="F88" i="1" s="1"/>
  <c r="G4" i="26"/>
  <c r="F23" i="1"/>
  <c r="H28" i="9"/>
  <c r="H27" i="9"/>
  <c r="F37" i="1" l="1"/>
  <c r="D40" i="33"/>
  <c r="D43" i="33" s="1"/>
  <c r="D47" i="33" s="1"/>
  <c r="D48" i="33" s="1"/>
  <c r="D50" i="33" s="1"/>
  <c r="F32" i="1" s="1"/>
  <c r="H16" i="9"/>
  <c r="H17" i="9" s="1"/>
  <c r="H11" i="9"/>
  <c r="H10" i="9"/>
  <c r="L47" i="24" l="1"/>
  <c r="O47" i="24" s="1"/>
  <c r="R47" i="24" s="1"/>
  <c r="U47" i="24" s="1"/>
  <c r="X47" i="24" s="1"/>
  <c r="AA47" i="24" s="1"/>
  <c r="AD47" i="24" s="1"/>
  <c r="AG47" i="24" s="1"/>
  <c r="AJ47" i="24" s="1"/>
  <c r="AM47" i="24" s="1"/>
  <c r="AP47" i="24" s="1"/>
  <c r="L45" i="24"/>
  <c r="O45" i="24" s="1"/>
  <c r="R45" i="24" s="1"/>
  <c r="U45" i="24" s="1"/>
  <c r="X45" i="24" s="1"/>
  <c r="AA45" i="24" s="1"/>
  <c r="AD45" i="24" s="1"/>
  <c r="AG45" i="24" s="1"/>
  <c r="AJ45" i="24" s="1"/>
  <c r="AM45" i="24" s="1"/>
  <c r="AP45" i="24" s="1"/>
  <c r="L44" i="24"/>
  <c r="O44" i="24" s="1"/>
  <c r="R44" i="24" s="1"/>
  <c r="U44" i="24" s="1"/>
  <c r="X44" i="24" s="1"/>
  <c r="AA44" i="24" s="1"/>
  <c r="AD44" i="24" s="1"/>
  <c r="AG44" i="24" s="1"/>
  <c r="AJ44" i="24" s="1"/>
  <c r="AM44" i="24" s="1"/>
  <c r="AP44" i="24" s="1"/>
  <c r="H20" i="9"/>
  <c r="F26" i="2" l="1"/>
  <c r="E26" i="2"/>
  <c r="D26" i="2"/>
  <c r="C26" i="2"/>
  <c r="D25" i="2"/>
  <c r="C25" i="2"/>
  <c r="F28" i="2"/>
  <c r="E28" i="2"/>
  <c r="D28" i="2"/>
  <c r="C28" i="2"/>
  <c r="H26" i="9" l="1"/>
  <c r="H25" i="9"/>
  <c r="H24" i="9"/>
  <c r="H23" i="9"/>
  <c r="H22" i="9"/>
  <c r="H21" i="9"/>
  <c r="H12" i="9"/>
  <c r="H9" i="9"/>
  <c r="H8" i="9"/>
  <c r="H29" i="9" l="1"/>
  <c r="H13" i="9"/>
  <c r="H31" i="9" l="1"/>
  <c r="F25" i="2" l="1"/>
  <c r="L35" i="24" l="1"/>
  <c r="O35" i="24" s="1"/>
  <c r="R35" i="24" s="1"/>
  <c r="U35" i="24" s="1"/>
  <c r="X35" i="24" s="1"/>
  <c r="AA35" i="24" s="1"/>
  <c r="AD35" i="24" s="1"/>
  <c r="AG35" i="24" s="1"/>
  <c r="AJ35" i="24" s="1"/>
  <c r="L36" i="24"/>
  <c r="O36" i="24" s="1"/>
  <c r="R36" i="24" s="1"/>
  <c r="U36" i="24" s="1"/>
  <c r="X36" i="24" s="1"/>
  <c r="AA36" i="24" s="1"/>
  <c r="AD36" i="24" s="1"/>
  <c r="AG36" i="24" s="1"/>
  <c r="AJ36" i="24" s="1"/>
  <c r="AM36" i="24" s="1"/>
  <c r="AP36" i="24" s="1"/>
  <c r="L37" i="24"/>
  <c r="O37" i="24" s="1"/>
  <c r="R37" i="24" s="1"/>
  <c r="L38" i="24"/>
  <c r="O38" i="24" s="1"/>
  <c r="R38" i="24" s="1"/>
  <c r="U38" i="24" s="1"/>
  <c r="X38" i="24" s="1"/>
  <c r="AA38" i="24" s="1"/>
  <c r="AD38" i="24" s="1"/>
  <c r="AG38" i="24" s="1"/>
  <c r="AJ38" i="24" s="1"/>
  <c r="AM38" i="24" s="1"/>
  <c r="AP38" i="24" s="1"/>
  <c r="L39" i="24"/>
  <c r="O39" i="24" s="1"/>
  <c r="R39" i="24" s="1"/>
  <c r="U39" i="24" s="1"/>
  <c r="X39" i="24" s="1"/>
  <c r="AA39" i="24" s="1"/>
  <c r="AD39" i="24" s="1"/>
  <c r="AG39" i="24" s="1"/>
  <c r="AJ39" i="24" s="1"/>
  <c r="AM39" i="24" s="1"/>
  <c r="AP39" i="24" s="1"/>
  <c r="L40" i="24"/>
  <c r="O40" i="24" s="1"/>
  <c r="R40" i="24" s="1"/>
  <c r="U40" i="24" s="1"/>
  <c r="X40" i="24" s="1"/>
  <c r="AA40" i="24" s="1"/>
  <c r="AD40" i="24" s="1"/>
  <c r="AG40" i="24" s="1"/>
  <c r="AJ40" i="24" s="1"/>
  <c r="AM40" i="24" s="1"/>
  <c r="AP40" i="24" s="1"/>
  <c r="L41" i="24"/>
  <c r="O41" i="24" s="1"/>
  <c r="R41" i="24" s="1"/>
  <c r="U41" i="24" s="1"/>
  <c r="X41" i="24" s="1"/>
  <c r="AA41" i="24" s="1"/>
  <c r="AD41" i="24" s="1"/>
  <c r="AG41" i="24" s="1"/>
  <c r="AJ41" i="24" s="1"/>
  <c r="AM41" i="24" s="1"/>
  <c r="AP41" i="24" s="1"/>
  <c r="L42" i="24"/>
  <c r="O42" i="24" s="1"/>
  <c r="R42" i="24" s="1"/>
  <c r="U42" i="24" s="1"/>
  <c r="X42" i="24" s="1"/>
  <c r="AA42" i="24" s="1"/>
  <c r="AD42" i="24" s="1"/>
  <c r="AG42" i="24" s="1"/>
  <c r="AJ42" i="24" s="1"/>
  <c r="AM42" i="24" s="1"/>
  <c r="AP42" i="24" s="1"/>
  <c r="L43" i="24"/>
  <c r="O43" i="24" s="1"/>
  <c r="R43" i="24" s="1"/>
  <c r="U43" i="24" s="1"/>
  <c r="X43" i="24" s="1"/>
  <c r="AA43" i="24" s="1"/>
  <c r="AD43" i="24" s="1"/>
  <c r="AG43" i="24" s="1"/>
  <c r="AJ43" i="24" s="1"/>
  <c r="AM43" i="24" s="1"/>
  <c r="AP43" i="24" s="1"/>
  <c r="F29" i="2"/>
  <c r="E29" i="2"/>
  <c r="D29" i="2"/>
  <c r="C29" i="2"/>
  <c r="F27" i="2"/>
  <c r="E27" i="2"/>
  <c r="D27" i="2"/>
  <c r="C27" i="2"/>
  <c r="F24" i="2"/>
  <c r="E24" i="2"/>
  <c r="D24" i="2"/>
  <c r="C24" i="2"/>
  <c r="F23" i="2"/>
  <c r="E23" i="2"/>
  <c r="D23" i="2"/>
  <c r="C23" i="2"/>
  <c r="F22" i="2"/>
  <c r="E22" i="2"/>
  <c r="D22" i="2"/>
  <c r="C22" i="2"/>
  <c r="F21" i="2"/>
  <c r="E21" i="2"/>
  <c r="D21" i="2"/>
  <c r="C21" i="2"/>
  <c r="F20" i="2"/>
  <c r="E20" i="2"/>
  <c r="D20" i="2"/>
  <c r="C20" i="2"/>
  <c r="F19" i="2"/>
  <c r="E19" i="2"/>
  <c r="D19" i="2"/>
  <c r="C19" i="2"/>
  <c r="F18" i="2"/>
  <c r="E18" i="2"/>
  <c r="D18" i="2"/>
  <c r="C18" i="2"/>
  <c r="F17" i="2"/>
  <c r="E17" i="2"/>
  <c r="D17" i="2"/>
  <c r="C17" i="2"/>
  <c r="F16" i="2"/>
  <c r="E16" i="2"/>
  <c r="D16" i="2"/>
  <c r="C16" i="2"/>
  <c r="F15" i="2"/>
  <c r="E15" i="2"/>
  <c r="D15" i="2"/>
  <c r="C15" i="2"/>
  <c r="F14" i="2"/>
  <c r="E14" i="2"/>
  <c r="D14" i="2"/>
  <c r="C14" i="2"/>
  <c r="F13" i="2"/>
  <c r="E13" i="2"/>
  <c r="D13" i="2"/>
  <c r="C13" i="2"/>
  <c r="F11" i="2"/>
  <c r="E11" i="2"/>
  <c r="D11" i="2"/>
  <c r="C11" i="2"/>
  <c r="AM35" i="24" l="1"/>
  <c r="AP35" i="24" s="1"/>
  <c r="U37" i="24"/>
  <c r="X37" i="24" s="1"/>
  <c r="AA37" i="24" s="1"/>
  <c r="AD37" i="24" s="1"/>
  <c r="AG37" i="24" s="1"/>
  <c r="AJ37" i="24" s="1"/>
  <c r="AM37" i="24" s="1"/>
  <c r="AP37" i="24" s="1"/>
  <c r="A6" i="10"/>
  <c r="D5" i="10"/>
  <c r="B5" i="10"/>
  <c r="A5" i="10"/>
  <c r="A4" i="10"/>
  <c r="I2" i="10"/>
  <c r="A2" i="10"/>
  <c r="A6" i="4"/>
  <c r="D5" i="4"/>
  <c r="B5" i="4"/>
  <c r="A5" i="4"/>
  <c r="A4" i="4"/>
  <c r="I2" i="4"/>
  <c r="A2" i="4"/>
  <c r="M9" i="24" l="1"/>
  <c r="P9" i="24" s="1"/>
  <c r="S9" i="24" s="1"/>
  <c r="V9" i="24" s="1"/>
  <c r="Y9" i="24" s="1"/>
  <c r="AB9" i="24" s="1"/>
  <c r="AE9" i="24" s="1"/>
  <c r="AH9" i="24" s="1"/>
  <c r="AK9" i="24" s="1"/>
  <c r="AN9" i="24" s="1"/>
  <c r="L46" i="24"/>
  <c r="O46" i="24" s="1"/>
  <c r="R46" i="24" s="1"/>
  <c r="U46" i="24" s="1"/>
  <c r="X46" i="24" s="1"/>
  <c r="AA46" i="24" s="1"/>
  <c r="AD46" i="24" s="1"/>
  <c r="AG46" i="24" s="1"/>
  <c r="AJ46" i="24" s="1"/>
  <c r="AM46" i="24" s="1"/>
  <c r="AP46" i="24" s="1"/>
  <c r="L34" i="24"/>
  <c r="O34" i="24" s="1"/>
  <c r="R34" i="24" s="1"/>
  <c r="U34" i="24" s="1"/>
  <c r="X34" i="24" s="1"/>
  <c r="AA34" i="24" s="1"/>
  <c r="AD34" i="24" s="1"/>
  <c r="AG34" i="24" s="1"/>
  <c r="AJ34" i="24" s="1"/>
  <c r="AM34" i="24" s="1"/>
  <c r="AP34" i="24" s="1"/>
  <c r="L33" i="24"/>
  <c r="O33" i="24" s="1"/>
  <c r="R33" i="24" s="1"/>
  <c r="U33" i="24" s="1"/>
  <c r="X33" i="24" s="1"/>
  <c r="AA33" i="24" s="1"/>
  <c r="AD33" i="24" s="1"/>
  <c r="AG33" i="24" s="1"/>
  <c r="AJ33" i="24" s="1"/>
  <c r="AM33" i="24" s="1"/>
  <c r="AP33" i="24" s="1"/>
  <c r="L32" i="24"/>
  <c r="O32" i="24" s="1"/>
  <c r="R32" i="24" s="1"/>
  <c r="U32" i="24" s="1"/>
  <c r="X32" i="24" s="1"/>
  <c r="AA32" i="24" s="1"/>
  <c r="AD32" i="24" s="1"/>
  <c r="AG32" i="24" s="1"/>
  <c r="AJ32" i="24" s="1"/>
  <c r="AM32" i="24" s="1"/>
  <c r="AP32" i="24" s="1"/>
  <c r="L12" i="24"/>
  <c r="O12" i="24" s="1"/>
  <c r="R12" i="24" s="1"/>
  <c r="U12" i="24" s="1"/>
  <c r="X12" i="24" s="1"/>
  <c r="AA12" i="24" s="1"/>
  <c r="AD12" i="24" s="1"/>
  <c r="AG12" i="24" s="1"/>
  <c r="AJ12" i="24" s="1"/>
  <c r="AM12" i="24" s="1"/>
  <c r="AP12" i="24" s="1"/>
  <c r="F6" i="24"/>
  <c r="A7" i="24"/>
  <c r="B6" i="24"/>
  <c r="A6" i="24"/>
  <c r="A5" i="24"/>
  <c r="I3" i="24"/>
  <c r="A3" i="24"/>
  <c r="A1" i="1" l="1"/>
  <c r="A1" i="24" s="1"/>
  <c r="A7" i="2"/>
  <c r="A1" i="4" l="1"/>
  <c r="A1" i="10" s="1"/>
  <c r="A4" i="24"/>
  <c r="A3" i="4"/>
  <c r="A3" i="10"/>
  <c r="B5" i="24" l="1"/>
  <c r="B4" i="4"/>
  <c r="B4" i="10"/>
  <c r="A3" i="2" l="1"/>
  <c r="B5" i="2" l="1"/>
  <c r="A5" i="2"/>
  <c r="A4" i="2"/>
  <c r="I21" i="4" l="1"/>
  <c r="I21" i="10" l="1"/>
  <c r="I16" i="10"/>
  <c r="I9" i="10"/>
  <c r="I24" i="10" s="1"/>
  <c r="J5" i="1" l="1"/>
  <c r="G746" i="1" l="1"/>
  <c r="I746" i="1" s="1"/>
  <c r="J746" i="1" s="1"/>
  <c r="G749" i="1"/>
  <c r="G699" i="1"/>
  <c r="I699" i="1" s="1"/>
  <c r="J699" i="1" s="1"/>
  <c r="G701" i="1"/>
  <c r="I701" i="1" s="1"/>
  <c r="J701" i="1" s="1"/>
  <c r="G700" i="1"/>
  <c r="I700" i="1" s="1"/>
  <c r="J700" i="1" s="1"/>
  <c r="G274" i="1"/>
  <c r="I274" i="1" s="1"/>
  <c r="J274" i="1" s="1"/>
  <c r="G692" i="1"/>
  <c r="I692" i="1" s="1"/>
  <c r="J692" i="1" s="1"/>
  <c r="G476" i="1"/>
  <c r="I476" i="1" s="1"/>
  <c r="J476" i="1" s="1"/>
  <c r="I15" i="4"/>
  <c r="I24" i="4" s="1"/>
  <c r="I3" i="4" l="1"/>
  <c r="I3" i="10" s="1"/>
  <c r="J4" i="1"/>
  <c r="I4" i="24"/>
  <c r="A1" i="2"/>
  <c r="B6" i="2"/>
  <c r="A6" i="2"/>
  <c r="E8" i="2"/>
  <c r="I3" i="2"/>
  <c r="G1003" i="1" l="1"/>
  <c r="I1003" i="1" s="1"/>
  <c r="J1003" i="1" s="1"/>
  <c r="G1002" i="1"/>
  <c r="I1002" i="1" s="1"/>
  <c r="J1002" i="1" s="1"/>
  <c r="G1028" i="1"/>
  <c r="I1028" i="1" s="1"/>
  <c r="J1028" i="1" s="1"/>
  <c r="G1021" i="1"/>
  <c r="I1021" i="1" s="1"/>
  <c r="J1021" i="1" s="1"/>
  <c r="G982" i="1"/>
  <c r="I982" i="1" s="1"/>
  <c r="J982" i="1" s="1"/>
  <c r="G974" i="1"/>
  <c r="I974" i="1" s="1"/>
  <c r="J974" i="1" s="1"/>
  <c r="G1027" i="1"/>
  <c r="I1027" i="1" s="1"/>
  <c r="J1027" i="1" s="1"/>
  <c r="G1019" i="1"/>
  <c r="I1019" i="1" s="1"/>
  <c r="J1019" i="1" s="1"/>
  <c r="G1014" i="1"/>
  <c r="I1014" i="1" s="1"/>
  <c r="J1014" i="1" s="1"/>
  <c r="G1008" i="1"/>
  <c r="I1008" i="1" s="1"/>
  <c r="J1008" i="1" s="1"/>
  <c r="G1001" i="1"/>
  <c r="I1001" i="1" s="1"/>
  <c r="J1001" i="1" s="1"/>
  <c r="G993" i="1"/>
  <c r="I993" i="1" s="1"/>
  <c r="J993" i="1" s="1"/>
  <c r="G987" i="1"/>
  <c r="I987" i="1" s="1"/>
  <c r="J987" i="1" s="1"/>
  <c r="G980" i="1"/>
  <c r="I980" i="1" s="1"/>
  <c r="J980" i="1" s="1"/>
  <c r="G1018" i="1"/>
  <c r="I1018" i="1" s="1"/>
  <c r="J1018" i="1" s="1"/>
  <c r="G1012" i="1"/>
  <c r="I1012" i="1" s="1"/>
  <c r="J1012" i="1" s="1"/>
  <c r="G997" i="1"/>
  <c r="I997" i="1" s="1"/>
  <c r="J997" i="1" s="1"/>
  <c r="G1011" i="1"/>
  <c r="I1011" i="1" s="1"/>
  <c r="J1011" i="1" s="1"/>
  <c r="G996" i="1"/>
  <c r="I996" i="1" s="1"/>
  <c r="J996" i="1" s="1"/>
  <c r="G985" i="1"/>
  <c r="I985" i="1" s="1"/>
  <c r="J985" i="1" s="1"/>
  <c r="G1005" i="1"/>
  <c r="I1005" i="1" s="1"/>
  <c r="J1005" i="1" s="1"/>
  <c r="G990" i="1"/>
  <c r="I990" i="1" s="1"/>
  <c r="J990" i="1" s="1"/>
  <c r="G984" i="1"/>
  <c r="I984" i="1" s="1"/>
  <c r="J984" i="1" s="1"/>
  <c r="G976" i="1"/>
  <c r="I976" i="1" s="1"/>
  <c r="J976" i="1" s="1"/>
  <c r="G1023" i="1"/>
  <c r="I1023" i="1" s="1"/>
  <c r="J1023" i="1" s="1"/>
  <c r="G1010" i="1"/>
  <c r="I1010" i="1" s="1"/>
  <c r="J1010" i="1" s="1"/>
  <c r="G995" i="1"/>
  <c r="I995" i="1" s="1"/>
  <c r="J995" i="1" s="1"/>
  <c r="G989" i="1"/>
  <c r="I989" i="1" s="1"/>
  <c r="J989" i="1" s="1"/>
  <c r="G1022" i="1"/>
  <c r="I1022" i="1" s="1"/>
  <c r="J1022" i="1" s="1"/>
  <c r="G1015" i="1"/>
  <c r="I1015" i="1" s="1"/>
  <c r="J1015" i="1" s="1"/>
  <c r="G1009" i="1"/>
  <c r="I1009" i="1" s="1"/>
  <c r="J1009" i="1" s="1"/>
  <c r="G1004" i="1"/>
  <c r="I1004" i="1" s="1"/>
  <c r="J1004" i="1" s="1"/>
  <c r="G994" i="1"/>
  <c r="I994" i="1" s="1"/>
  <c r="J994" i="1" s="1"/>
  <c r="G988" i="1"/>
  <c r="I988" i="1" s="1"/>
  <c r="J988" i="1" s="1"/>
  <c r="G983" i="1"/>
  <c r="I983" i="1" s="1"/>
  <c r="J983" i="1" s="1"/>
  <c r="G975" i="1"/>
  <c r="I975" i="1" s="1"/>
  <c r="J975" i="1" s="1"/>
  <c r="G1013" i="1"/>
  <c r="I1013" i="1" s="1"/>
  <c r="J1013" i="1" s="1"/>
  <c r="G1007" i="1"/>
  <c r="I1007" i="1" s="1"/>
  <c r="J1007" i="1" s="1"/>
  <c r="G998" i="1"/>
  <c r="I998" i="1" s="1"/>
  <c r="J998" i="1" s="1"/>
  <c r="G992" i="1"/>
  <c r="I992" i="1" s="1"/>
  <c r="J992" i="1" s="1"/>
  <c r="G986" i="1"/>
  <c r="I986" i="1" s="1"/>
  <c r="J986" i="1" s="1"/>
  <c r="G978" i="1"/>
  <c r="I978" i="1" s="1"/>
  <c r="J978" i="1" s="1"/>
  <c r="G1025" i="1"/>
  <c r="I1025" i="1" s="1"/>
  <c r="J1025" i="1" s="1"/>
  <c r="G1024" i="1"/>
  <c r="I1024" i="1" s="1"/>
  <c r="J1024" i="1" s="1"/>
  <c r="G1017" i="1"/>
  <c r="I1017" i="1" s="1"/>
  <c r="J1017" i="1" s="1"/>
  <c r="G1006" i="1"/>
  <c r="I1006" i="1" s="1"/>
  <c r="J1006" i="1" s="1"/>
  <c r="G991" i="1"/>
  <c r="I991" i="1" s="1"/>
  <c r="J991" i="1" s="1"/>
  <c r="G977" i="1"/>
  <c r="I977" i="1" s="1"/>
  <c r="J977" i="1" s="1"/>
  <c r="G1016" i="1"/>
  <c r="I1016" i="1" s="1"/>
  <c r="J1016" i="1" s="1"/>
  <c r="G748" i="1"/>
  <c r="I748" i="1" s="1"/>
  <c r="J748" i="1" s="1"/>
  <c r="G969" i="1"/>
  <c r="I969" i="1" s="1"/>
  <c r="J969" i="1" s="1"/>
  <c r="G968" i="1"/>
  <c r="I968" i="1" s="1"/>
  <c r="J968" i="1" s="1"/>
  <c r="G966" i="1"/>
  <c r="I966" i="1" s="1"/>
  <c r="J966" i="1" s="1"/>
  <c r="G965" i="1"/>
  <c r="I965" i="1" s="1"/>
  <c r="J965" i="1" s="1"/>
  <c r="G967" i="1"/>
  <c r="I967" i="1" s="1"/>
  <c r="J967" i="1" s="1"/>
  <c r="G964" i="1"/>
  <c r="I964" i="1" s="1"/>
  <c r="J964" i="1" s="1"/>
  <c r="G956" i="1"/>
  <c r="I956" i="1" s="1"/>
  <c r="J956" i="1" s="1"/>
  <c r="G963" i="1"/>
  <c r="I963" i="1" s="1"/>
  <c r="J963" i="1" s="1"/>
  <c r="G957" i="1"/>
  <c r="I957" i="1" s="1"/>
  <c r="J957" i="1" s="1"/>
  <c r="G959" i="1"/>
  <c r="I959" i="1" s="1"/>
  <c r="J959" i="1" s="1"/>
  <c r="G962" i="1"/>
  <c r="I962" i="1" s="1"/>
  <c r="J962" i="1" s="1"/>
  <c r="G961" i="1"/>
  <c r="I961" i="1" s="1"/>
  <c r="J961" i="1" s="1"/>
  <c r="G960" i="1"/>
  <c r="I960" i="1" s="1"/>
  <c r="J960" i="1" s="1"/>
  <c r="G958" i="1"/>
  <c r="I958" i="1" s="1"/>
  <c r="J958" i="1" s="1"/>
  <c r="G939" i="1"/>
  <c r="I939" i="1" s="1"/>
  <c r="J939" i="1" s="1"/>
  <c r="G933" i="1"/>
  <c r="I933" i="1" s="1"/>
  <c r="J933" i="1" s="1"/>
  <c r="G924" i="1"/>
  <c r="I924" i="1" s="1"/>
  <c r="J924" i="1" s="1"/>
  <c r="G917" i="1"/>
  <c r="I917" i="1" s="1"/>
  <c r="J917" i="1" s="1"/>
  <c r="G904" i="1"/>
  <c r="I904" i="1" s="1"/>
  <c r="J904" i="1" s="1"/>
  <c r="G898" i="1"/>
  <c r="I898" i="1" s="1"/>
  <c r="J898" i="1" s="1"/>
  <c r="G891" i="1"/>
  <c r="I891" i="1" s="1"/>
  <c r="J891" i="1" s="1"/>
  <c r="G885" i="1"/>
  <c r="I885" i="1" s="1"/>
  <c r="J885" i="1" s="1"/>
  <c r="G869" i="1"/>
  <c r="I869" i="1" s="1"/>
  <c r="J869" i="1" s="1"/>
  <c r="G856" i="1"/>
  <c r="I856" i="1" s="1"/>
  <c r="J856" i="1" s="1"/>
  <c r="G850" i="1"/>
  <c r="I850" i="1" s="1"/>
  <c r="J850" i="1" s="1"/>
  <c r="G843" i="1"/>
  <c r="I843" i="1" s="1"/>
  <c r="J843" i="1" s="1"/>
  <c r="G837" i="1"/>
  <c r="I837" i="1" s="1"/>
  <c r="J837" i="1" s="1"/>
  <c r="G830" i="1"/>
  <c r="I830" i="1" s="1"/>
  <c r="J830" i="1" s="1"/>
  <c r="G836" i="1"/>
  <c r="I836" i="1" s="1"/>
  <c r="J836" i="1" s="1"/>
  <c r="G930" i="1"/>
  <c r="I930" i="1" s="1"/>
  <c r="J930" i="1" s="1"/>
  <c r="G895" i="1"/>
  <c r="I895" i="1" s="1"/>
  <c r="J895" i="1" s="1"/>
  <c r="G873" i="1"/>
  <c r="I873" i="1" s="1"/>
  <c r="J873" i="1" s="1"/>
  <c r="G860" i="1"/>
  <c r="I860" i="1" s="1"/>
  <c r="J860" i="1" s="1"/>
  <c r="G841" i="1"/>
  <c r="I841" i="1" s="1"/>
  <c r="J841" i="1" s="1"/>
  <c r="G942" i="1"/>
  <c r="I942" i="1" s="1"/>
  <c r="J942" i="1" s="1"/>
  <c r="G901" i="1"/>
  <c r="I901" i="1" s="1"/>
  <c r="J901" i="1" s="1"/>
  <c r="G872" i="1"/>
  <c r="I872" i="1" s="1"/>
  <c r="J872" i="1" s="1"/>
  <c r="G840" i="1"/>
  <c r="I840" i="1" s="1"/>
  <c r="J840" i="1" s="1"/>
  <c r="G948" i="1"/>
  <c r="I948" i="1" s="1"/>
  <c r="J948" i="1" s="1"/>
  <c r="G919" i="1"/>
  <c r="I919" i="1" s="1"/>
  <c r="J919" i="1" s="1"/>
  <c r="G894" i="1"/>
  <c r="I894" i="1" s="1"/>
  <c r="J894" i="1" s="1"/>
  <c r="G865" i="1"/>
  <c r="I865" i="1" s="1"/>
  <c r="J865" i="1" s="1"/>
  <c r="G846" i="1"/>
  <c r="I846" i="1" s="1"/>
  <c r="J846" i="1" s="1"/>
  <c r="G934" i="1"/>
  <c r="I934" i="1" s="1"/>
  <c r="J934" i="1" s="1"/>
  <c r="G912" i="1"/>
  <c r="I912" i="1" s="1"/>
  <c r="J912" i="1" s="1"/>
  <c r="G893" i="1"/>
  <c r="I893" i="1" s="1"/>
  <c r="J893" i="1" s="1"/>
  <c r="G905" i="1"/>
  <c r="I905" i="1" s="1"/>
  <c r="J905" i="1" s="1"/>
  <c r="G879" i="1"/>
  <c r="I879" i="1" s="1"/>
  <c r="J879" i="1" s="1"/>
  <c r="G857" i="1"/>
  <c r="I857" i="1" s="1"/>
  <c r="J857" i="1" s="1"/>
  <c r="G838" i="1"/>
  <c r="I838" i="1" s="1"/>
  <c r="J838" i="1" s="1"/>
  <c r="G951" i="1"/>
  <c r="I951" i="1" s="1"/>
  <c r="J951" i="1" s="1"/>
  <c r="G945" i="1"/>
  <c r="I945" i="1" s="1"/>
  <c r="J945" i="1" s="1"/>
  <c r="G938" i="1"/>
  <c r="I938" i="1" s="1"/>
  <c r="J938" i="1" s="1"/>
  <c r="G932" i="1"/>
  <c r="I932" i="1" s="1"/>
  <c r="J932" i="1" s="1"/>
  <c r="G916" i="1"/>
  <c r="I916" i="1" s="1"/>
  <c r="J916" i="1" s="1"/>
  <c r="G910" i="1"/>
  <c r="I910" i="1" s="1"/>
  <c r="J910" i="1" s="1"/>
  <c r="G903" i="1"/>
  <c r="I903" i="1" s="1"/>
  <c r="J903" i="1" s="1"/>
  <c r="G897" i="1"/>
  <c r="I897" i="1" s="1"/>
  <c r="J897" i="1" s="1"/>
  <c r="G884" i="1"/>
  <c r="I884" i="1" s="1"/>
  <c r="J884" i="1" s="1"/>
  <c r="G878" i="1"/>
  <c r="I878" i="1" s="1"/>
  <c r="J878" i="1" s="1"/>
  <c r="G868" i="1"/>
  <c r="I868" i="1" s="1"/>
  <c r="J868" i="1" s="1"/>
  <c r="G862" i="1"/>
  <c r="I862" i="1" s="1"/>
  <c r="J862" i="1" s="1"/>
  <c r="G855" i="1"/>
  <c r="I855" i="1" s="1"/>
  <c r="J855" i="1" s="1"/>
  <c r="G849" i="1"/>
  <c r="I849" i="1" s="1"/>
  <c r="J849" i="1" s="1"/>
  <c r="G949" i="1"/>
  <c r="I949" i="1" s="1"/>
  <c r="J949" i="1" s="1"/>
  <c r="G920" i="1"/>
  <c r="I920" i="1" s="1"/>
  <c r="J920" i="1" s="1"/>
  <c r="G859" i="1"/>
  <c r="I859" i="1" s="1"/>
  <c r="J859" i="1" s="1"/>
  <c r="G871" i="1"/>
  <c r="I871" i="1" s="1"/>
  <c r="J871" i="1" s="1"/>
  <c r="G839" i="1"/>
  <c r="I839" i="1" s="1"/>
  <c r="J839" i="1" s="1"/>
  <c r="G941" i="1"/>
  <c r="I941" i="1" s="1"/>
  <c r="J941" i="1" s="1"/>
  <c r="G851" i="1"/>
  <c r="I851" i="1" s="1"/>
  <c r="J851" i="1" s="1"/>
  <c r="G892" i="1"/>
  <c r="I892" i="1" s="1"/>
  <c r="J892" i="1" s="1"/>
  <c r="G870" i="1"/>
  <c r="I870" i="1" s="1"/>
  <c r="J870" i="1" s="1"/>
  <c r="G950" i="1"/>
  <c r="I950" i="1" s="1"/>
  <c r="J950" i="1" s="1"/>
  <c r="G944" i="1"/>
  <c r="I944" i="1" s="1"/>
  <c r="J944" i="1" s="1"/>
  <c r="G931" i="1"/>
  <c r="I931" i="1" s="1"/>
  <c r="J931" i="1" s="1"/>
  <c r="G923" i="1"/>
  <c r="I923" i="1" s="1"/>
  <c r="J923" i="1" s="1"/>
  <c r="G915" i="1"/>
  <c r="I915" i="1" s="1"/>
  <c r="J915" i="1" s="1"/>
  <c r="G909" i="1"/>
  <c r="I909" i="1" s="1"/>
  <c r="J909" i="1" s="1"/>
  <c r="G896" i="1"/>
  <c r="I896" i="1" s="1"/>
  <c r="J896" i="1" s="1"/>
  <c r="G890" i="1"/>
  <c r="I890" i="1" s="1"/>
  <c r="J890" i="1" s="1"/>
  <c r="G883" i="1"/>
  <c r="I883" i="1" s="1"/>
  <c r="J883" i="1" s="1"/>
  <c r="G877" i="1"/>
  <c r="I877" i="1" s="1"/>
  <c r="J877" i="1" s="1"/>
  <c r="G867" i="1"/>
  <c r="I867" i="1" s="1"/>
  <c r="J867" i="1" s="1"/>
  <c r="G861" i="1"/>
  <c r="I861" i="1" s="1"/>
  <c r="J861" i="1" s="1"/>
  <c r="G848" i="1"/>
  <c r="I848" i="1" s="1"/>
  <c r="J848" i="1" s="1"/>
  <c r="G842" i="1"/>
  <c r="I842" i="1" s="1"/>
  <c r="J842" i="1" s="1"/>
  <c r="G835" i="1"/>
  <c r="I835" i="1" s="1"/>
  <c r="J835" i="1" s="1"/>
  <c r="G937" i="1"/>
  <c r="I937" i="1" s="1"/>
  <c r="J937" i="1" s="1"/>
  <c r="G908" i="1"/>
  <c r="I908" i="1" s="1"/>
  <c r="J908" i="1" s="1"/>
  <c r="G902" i="1"/>
  <c r="I902" i="1" s="1"/>
  <c r="J902" i="1" s="1"/>
  <c r="G854" i="1"/>
  <c r="I854" i="1" s="1"/>
  <c r="J854" i="1" s="1"/>
  <c r="G936" i="1"/>
  <c r="I936" i="1" s="1"/>
  <c r="J936" i="1" s="1"/>
  <c r="G907" i="1"/>
  <c r="I907" i="1" s="1"/>
  <c r="J907" i="1" s="1"/>
  <c r="G888" i="1"/>
  <c r="I888" i="1" s="1"/>
  <c r="J888" i="1" s="1"/>
  <c r="G866" i="1"/>
  <c r="I866" i="1" s="1"/>
  <c r="J866" i="1" s="1"/>
  <c r="G935" i="1"/>
  <c r="I935" i="1" s="1"/>
  <c r="J935" i="1" s="1"/>
  <c r="G913" i="1"/>
  <c r="I913" i="1" s="1"/>
  <c r="J913" i="1" s="1"/>
  <c r="G887" i="1"/>
  <c r="I887" i="1" s="1"/>
  <c r="J887" i="1" s="1"/>
  <c r="G852" i="1"/>
  <c r="I852" i="1" s="1"/>
  <c r="J852" i="1" s="1"/>
  <c r="G899" i="1"/>
  <c r="I899" i="1" s="1"/>
  <c r="J899" i="1" s="1"/>
  <c r="G858" i="1"/>
  <c r="I858" i="1" s="1"/>
  <c r="J858" i="1" s="1"/>
  <c r="G832" i="1"/>
  <c r="I832" i="1" s="1"/>
  <c r="J832" i="1" s="1"/>
  <c r="G940" i="1"/>
  <c r="I940" i="1" s="1"/>
  <c r="J940" i="1" s="1"/>
  <c r="G911" i="1"/>
  <c r="I911" i="1" s="1"/>
  <c r="J911" i="1" s="1"/>
  <c r="G886" i="1"/>
  <c r="I886" i="1" s="1"/>
  <c r="J886" i="1" s="1"/>
  <c r="G863" i="1"/>
  <c r="I863" i="1" s="1"/>
  <c r="J863" i="1" s="1"/>
  <c r="G844" i="1"/>
  <c r="I844" i="1" s="1"/>
  <c r="J844" i="1" s="1"/>
  <c r="G831" i="1"/>
  <c r="I831" i="1" s="1"/>
  <c r="J831" i="1" s="1"/>
  <c r="G943" i="1"/>
  <c r="I943" i="1" s="1"/>
  <c r="J943" i="1" s="1"/>
  <c r="G921" i="1"/>
  <c r="I921" i="1" s="1"/>
  <c r="J921" i="1" s="1"/>
  <c r="G889" i="1"/>
  <c r="I889" i="1" s="1"/>
  <c r="J889" i="1" s="1"/>
  <c r="G847" i="1"/>
  <c r="I847" i="1" s="1"/>
  <c r="J847" i="1" s="1"/>
  <c r="G914" i="1"/>
  <c r="I914" i="1" s="1"/>
  <c r="J914" i="1" s="1"/>
  <c r="G882" i="1"/>
  <c r="I882" i="1" s="1"/>
  <c r="J882" i="1" s="1"/>
  <c r="G853" i="1"/>
  <c r="I853" i="1" s="1"/>
  <c r="J853" i="1" s="1"/>
  <c r="G834" i="1"/>
  <c r="I834" i="1" s="1"/>
  <c r="J834" i="1" s="1"/>
  <c r="G929" i="1"/>
  <c r="I929" i="1" s="1"/>
  <c r="J929" i="1" s="1"/>
  <c r="G900" i="1"/>
  <c r="I900" i="1" s="1"/>
  <c r="J900" i="1" s="1"/>
  <c r="G881" i="1"/>
  <c r="I881" i="1" s="1"/>
  <c r="J881" i="1" s="1"/>
  <c r="G947" i="1"/>
  <c r="I947" i="1" s="1"/>
  <c r="J947" i="1" s="1"/>
  <c r="G928" i="1"/>
  <c r="I928" i="1" s="1"/>
  <c r="J928" i="1" s="1"/>
  <c r="G906" i="1"/>
  <c r="I906" i="1" s="1"/>
  <c r="J906" i="1" s="1"/>
  <c r="G880" i="1"/>
  <c r="I880" i="1" s="1"/>
  <c r="J880" i="1" s="1"/>
  <c r="G864" i="1"/>
  <c r="I864" i="1" s="1"/>
  <c r="J864" i="1" s="1"/>
  <c r="G845" i="1"/>
  <c r="I845" i="1" s="1"/>
  <c r="J845" i="1" s="1"/>
  <c r="G946" i="1"/>
  <c r="I946" i="1" s="1"/>
  <c r="J946" i="1" s="1"/>
  <c r="G918" i="1"/>
  <c r="I918" i="1" s="1"/>
  <c r="J918" i="1" s="1"/>
  <c r="G693" i="1"/>
  <c r="I693" i="1" s="1"/>
  <c r="J693" i="1" s="1"/>
  <c r="G466" i="1"/>
  <c r="I466" i="1" s="1"/>
  <c r="J466" i="1" s="1"/>
  <c r="G467" i="1"/>
  <c r="I467" i="1" s="1"/>
  <c r="J467" i="1" s="1"/>
  <c r="G477" i="1"/>
  <c r="I477" i="1" s="1"/>
  <c r="J477" i="1" s="1"/>
  <c r="G276" i="1"/>
  <c r="I276" i="1" s="1"/>
  <c r="J276" i="1" s="1"/>
  <c r="G573" i="1"/>
  <c r="I573" i="1" s="1"/>
  <c r="J573" i="1" s="1"/>
  <c r="G109" i="1"/>
  <c r="I109" i="1" s="1"/>
  <c r="J109" i="1" s="1"/>
  <c r="G361" i="1"/>
  <c r="I361" i="1" s="1"/>
  <c r="J361" i="1" s="1"/>
  <c r="G821" i="1"/>
  <c r="I821" i="1" s="1"/>
  <c r="J821" i="1" s="1"/>
  <c r="G817" i="1"/>
  <c r="I817" i="1" s="1"/>
  <c r="J817" i="1" s="1"/>
  <c r="G802" i="1"/>
  <c r="I802" i="1" s="1"/>
  <c r="J802" i="1" s="1"/>
  <c r="G792" i="1"/>
  <c r="I792" i="1" s="1"/>
  <c r="J792" i="1" s="1"/>
  <c r="G786" i="1"/>
  <c r="I786" i="1" s="1"/>
  <c r="J786" i="1" s="1"/>
  <c r="G780" i="1"/>
  <c r="I780" i="1" s="1"/>
  <c r="J780" i="1" s="1"/>
  <c r="G774" i="1"/>
  <c r="I774" i="1" s="1"/>
  <c r="J774" i="1" s="1"/>
  <c r="G768" i="1"/>
  <c r="I768" i="1" s="1"/>
  <c r="J768" i="1" s="1"/>
  <c r="G761" i="1"/>
  <c r="I761" i="1" s="1"/>
  <c r="J761" i="1" s="1"/>
  <c r="G767" i="1"/>
  <c r="I767" i="1" s="1"/>
  <c r="J767" i="1" s="1"/>
  <c r="G775" i="1"/>
  <c r="I775" i="1" s="1"/>
  <c r="J775" i="1" s="1"/>
  <c r="G820" i="1"/>
  <c r="I820" i="1" s="1"/>
  <c r="J820" i="1" s="1"/>
  <c r="G816" i="1"/>
  <c r="I816" i="1" s="1"/>
  <c r="J816" i="1" s="1"/>
  <c r="G806" i="1"/>
  <c r="I806" i="1" s="1"/>
  <c r="J806" i="1" s="1"/>
  <c r="G801" i="1"/>
  <c r="I801" i="1" s="1"/>
  <c r="J801" i="1" s="1"/>
  <c r="G791" i="1"/>
  <c r="I791" i="1" s="1"/>
  <c r="J791" i="1" s="1"/>
  <c r="G778" i="1"/>
  <c r="I778" i="1" s="1"/>
  <c r="J778" i="1" s="1"/>
  <c r="G773" i="1"/>
  <c r="I773" i="1" s="1"/>
  <c r="J773" i="1" s="1"/>
  <c r="G760" i="1"/>
  <c r="I760" i="1" s="1"/>
  <c r="J760" i="1" s="1"/>
  <c r="G794" i="1"/>
  <c r="I794" i="1" s="1"/>
  <c r="J794" i="1" s="1"/>
  <c r="G815" i="1"/>
  <c r="I815" i="1" s="1"/>
  <c r="J815" i="1" s="1"/>
  <c r="G811" i="1"/>
  <c r="I811" i="1" s="1"/>
  <c r="J811" i="1" s="1"/>
  <c r="G805" i="1"/>
  <c r="I805" i="1" s="1"/>
  <c r="J805" i="1" s="1"/>
  <c r="G800" i="1"/>
  <c r="I800" i="1" s="1"/>
  <c r="J800" i="1" s="1"/>
  <c r="G785" i="1"/>
  <c r="I785" i="1" s="1"/>
  <c r="J785" i="1" s="1"/>
  <c r="G762" i="1"/>
  <c r="I762" i="1" s="1"/>
  <c r="J762" i="1" s="1"/>
  <c r="G824" i="1"/>
  <c r="I824" i="1" s="1"/>
  <c r="J824" i="1" s="1"/>
  <c r="G804" i="1"/>
  <c r="I804" i="1" s="1"/>
  <c r="J804" i="1" s="1"/>
  <c r="G799" i="1"/>
  <c r="I799" i="1" s="1"/>
  <c r="J799" i="1" s="1"/>
  <c r="G790" i="1"/>
  <c r="I790" i="1" s="1"/>
  <c r="J790" i="1" s="1"/>
  <c r="G784" i="1"/>
  <c r="I784" i="1" s="1"/>
  <c r="J784" i="1" s="1"/>
  <c r="G772" i="1"/>
  <c r="I772" i="1" s="1"/>
  <c r="J772" i="1" s="1"/>
  <c r="G766" i="1"/>
  <c r="I766" i="1" s="1"/>
  <c r="J766" i="1" s="1"/>
  <c r="G812" i="1"/>
  <c r="I812" i="1" s="1"/>
  <c r="J812" i="1" s="1"/>
  <c r="G781" i="1"/>
  <c r="I781" i="1" s="1"/>
  <c r="J781" i="1" s="1"/>
  <c r="G823" i="1"/>
  <c r="I823" i="1" s="1"/>
  <c r="J823" i="1" s="1"/>
  <c r="G819" i="1"/>
  <c r="I819" i="1" s="1"/>
  <c r="J819" i="1" s="1"/>
  <c r="G810" i="1"/>
  <c r="I810" i="1" s="1"/>
  <c r="J810" i="1" s="1"/>
  <c r="G789" i="1"/>
  <c r="I789" i="1" s="1"/>
  <c r="J789" i="1" s="1"/>
  <c r="G783" i="1"/>
  <c r="I783" i="1" s="1"/>
  <c r="J783" i="1" s="1"/>
  <c r="G777" i="1"/>
  <c r="I777" i="1" s="1"/>
  <c r="J777" i="1" s="1"/>
  <c r="G771" i="1"/>
  <c r="I771" i="1" s="1"/>
  <c r="J771" i="1" s="1"/>
  <c r="G765" i="1"/>
  <c r="I765" i="1" s="1"/>
  <c r="J765" i="1" s="1"/>
  <c r="G758" i="1"/>
  <c r="I758" i="1" s="1"/>
  <c r="J758" i="1" s="1"/>
  <c r="G822" i="1"/>
  <c r="I822" i="1" s="1"/>
  <c r="J822" i="1" s="1"/>
  <c r="G814" i="1"/>
  <c r="I814" i="1" s="1"/>
  <c r="J814" i="1" s="1"/>
  <c r="G809" i="1"/>
  <c r="I809" i="1" s="1"/>
  <c r="J809" i="1" s="1"/>
  <c r="G798" i="1"/>
  <c r="I798" i="1" s="1"/>
  <c r="J798" i="1" s="1"/>
  <c r="G787" i="1"/>
  <c r="I787" i="1" s="1"/>
  <c r="J787" i="1" s="1"/>
  <c r="G782" i="1"/>
  <c r="I782" i="1" s="1"/>
  <c r="J782" i="1" s="1"/>
  <c r="G769" i="1"/>
  <c r="I769" i="1" s="1"/>
  <c r="J769" i="1" s="1"/>
  <c r="G763" i="1"/>
  <c r="I763" i="1" s="1"/>
  <c r="J763" i="1" s="1"/>
  <c r="G818" i="1"/>
  <c r="I818" i="1" s="1"/>
  <c r="J818" i="1" s="1"/>
  <c r="G813" i="1"/>
  <c r="I813" i="1" s="1"/>
  <c r="J813" i="1" s="1"/>
  <c r="G808" i="1"/>
  <c r="I808" i="1" s="1"/>
  <c r="J808" i="1" s="1"/>
  <c r="G803" i="1"/>
  <c r="I803" i="1" s="1"/>
  <c r="J803" i="1" s="1"/>
  <c r="G797" i="1"/>
  <c r="I797" i="1" s="1"/>
  <c r="J797" i="1" s="1"/>
  <c r="G776" i="1"/>
  <c r="I776" i="1" s="1"/>
  <c r="J776" i="1" s="1"/>
  <c r="G807" i="1"/>
  <c r="I807" i="1" s="1"/>
  <c r="J807" i="1" s="1"/>
  <c r="G657" i="1"/>
  <c r="I657" i="1" s="1"/>
  <c r="J657" i="1" s="1"/>
  <c r="G654" i="1"/>
  <c r="I654" i="1" s="1"/>
  <c r="J654" i="1" s="1"/>
  <c r="G651" i="1"/>
  <c r="I651" i="1" s="1"/>
  <c r="J651" i="1" s="1"/>
  <c r="G656" i="1"/>
  <c r="I656" i="1" s="1"/>
  <c r="J656" i="1" s="1"/>
  <c r="G653" i="1"/>
  <c r="I653" i="1" s="1"/>
  <c r="J653" i="1" s="1"/>
  <c r="G650" i="1"/>
  <c r="I650" i="1" s="1"/>
  <c r="J650" i="1" s="1"/>
  <c r="G652" i="1"/>
  <c r="I652" i="1" s="1"/>
  <c r="J652" i="1" s="1"/>
  <c r="G655" i="1"/>
  <c r="I655" i="1" s="1"/>
  <c r="J655" i="1" s="1"/>
  <c r="G646" i="1"/>
  <c r="I646" i="1" s="1"/>
  <c r="J646" i="1" s="1"/>
  <c r="G648" i="1"/>
  <c r="I648" i="1" s="1"/>
  <c r="J648" i="1" s="1"/>
  <c r="G417" i="1"/>
  <c r="I417" i="1" s="1"/>
  <c r="J417" i="1" s="1"/>
  <c r="G644" i="1"/>
  <c r="I644" i="1" s="1"/>
  <c r="J644" i="1" s="1"/>
  <c r="G641" i="1"/>
  <c r="I641" i="1" s="1"/>
  <c r="J641" i="1" s="1"/>
  <c r="G643" i="1"/>
  <c r="I643" i="1" s="1"/>
  <c r="J643" i="1" s="1"/>
  <c r="G640" i="1"/>
  <c r="I640" i="1" s="1"/>
  <c r="J640" i="1" s="1"/>
  <c r="G638" i="1"/>
  <c r="I638" i="1" s="1"/>
  <c r="J638" i="1" s="1"/>
  <c r="G639" i="1"/>
  <c r="I639" i="1" s="1"/>
  <c r="J639" i="1" s="1"/>
  <c r="G642" i="1"/>
  <c r="I642" i="1" s="1"/>
  <c r="J642" i="1" s="1"/>
  <c r="G415" i="1"/>
  <c r="I415" i="1" s="1"/>
  <c r="J415" i="1" s="1"/>
  <c r="G412" i="1"/>
  <c r="I412" i="1" s="1"/>
  <c r="J412" i="1" s="1"/>
  <c r="G414" i="1"/>
  <c r="I414" i="1" s="1"/>
  <c r="J414" i="1" s="1"/>
  <c r="G413" i="1"/>
  <c r="I413" i="1" s="1"/>
  <c r="J413" i="1" s="1"/>
  <c r="G191" i="1"/>
  <c r="I191" i="1" s="1"/>
  <c r="J191" i="1" s="1"/>
  <c r="G188" i="1"/>
  <c r="I188" i="1" s="1"/>
  <c r="J188" i="1" s="1"/>
  <c r="G190" i="1"/>
  <c r="I190" i="1" s="1"/>
  <c r="J190" i="1" s="1"/>
  <c r="G186" i="1"/>
  <c r="I186" i="1" s="1"/>
  <c r="J186" i="1" s="1"/>
  <c r="G189" i="1"/>
  <c r="I189" i="1" s="1"/>
  <c r="J189" i="1" s="1"/>
  <c r="G187" i="1"/>
  <c r="I187" i="1" s="1"/>
  <c r="J187" i="1" s="1"/>
  <c r="G184" i="1"/>
  <c r="I184" i="1" s="1"/>
  <c r="J184" i="1" s="1"/>
  <c r="G183" i="1"/>
  <c r="I183" i="1" s="1"/>
  <c r="J183" i="1" s="1"/>
  <c r="G182" i="1"/>
  <c r="I182" i="1" s="1"/>
  <c r="J182" i="1" s="1"/>
  <c r="G180" i="1"/>
  <c r="I180" i="1" s="1"/>
  <c r="J180" i="1" s="1"/>
  <c r="G178" i="1"/>
  <c r="I178" i="1" s="1"/>
  <c r="J178" i="1" s="1"/>
  <c r="G175" i="1"/>
  <c r="I175" i="1" s="1"/>
  <c r="J175" i="1" s="1"/>
  <c r="G177" i="1"/>
  <c r="I177" i="1" s="1"/>
  <c r="J177" i="1" s="1"/>
  <c r="G176" i="1"/>
  <c r="I176" i="1" s="1"/>
  <c r="J176" i="1" s="1"/>
  <c r="G174" i="1"/>
  <c r="I174" i="1" s="1"/>
  <c r="J174" i="1" s="1"/>
  <c r="G179" i="1"/>
  <c r="I179" i="1" s="1"/>
  <c r="J179" i="1" s="1"/>
  <c r="G545" i="1"/>
  <c r="I545" i="1" s="1"/>
  <c r="J545" i="1" s="1"/>
  <c r="G542" i="1"/>
  <c r="I542" i="1" s="1"/>
  <c r="J542" i="1" s="1"/>
  <c r="G544" i="1"/>
  <c r="I544" i="1" s="1"/>
  <c r="J544" i="1" s="1"/>
  <c r="G541" i="1"/>
  <c r="I541" i="1" s="1"/>
  <c r="J541" i="1" s="1"/>
  <c r="G543" i="1"/>
  <c r="I543" i="1" s="1"/>
  <c r="J543" i="1" s="1"/>
  <c r="G522" i="1"/>
  <c r="I522" i="1" s="1"/>
  <c r="J522" i="1" s="1"/>
  <c r="G526" i="1"/>
  <c r="I526" i="1" s="1"/>
  <c r="J526" i="1" s="1"/>
  <c r="G521" i="1"/>
  <c r="I521" i="1" s="1"/>
  <c r="J521" i="1" s="1"/>
  <c r="G525" i="1"/>
  <c r="I525" i="1" s="1"/>
  <c r="J525" i="1" s="1"/>
  <c r="G535" i="1"/>
  <c r="I535" i="1" s="1"/>
  <c r="J535" i="1" s="1"/>
  <c r="G531" i="1"/>
  <c r="I531" i="1" s="1"/>
  <c r="J531" i="1" s="1"/>
  <c r="G523" i="1"/>
  <c r="I523" i="1" s="1"/>
  <c r="J523" i="1" s="1"/>
  <c r="G539" i="1"/>
  <c r="I539" i="1" s="1"/>
  <c r="J539" i="1" s="1"/>
  <c r="G530" i="1"/>
  <c r="I530" i="1" s="1"/>
  <c r="J530" i="1" s="1"/>
  <c r="G527" i="1"/>
  <c r="I527" i="1" s="1"/>
  <c r="J527" i="1" s="1"/>
  <c r="G520" i="1"/>
  <c r="I520" i="1" s="1"/>
  <c r="J520" i="1" s="1"/>
  <c r="G528" i="1"/>
  <c r="I528" i="1" s="1"/>
  <c r="J528" i="1" s="1"/>
  <c r="G536" i="1"/>
  <c r="I536" i="1" s="1"/>
  <c r="J536" i="1" s="1"/>
  <c r="G533" i="1"/>
  <c r="I533" i="1" s="1"/>
  <c r="J533" i="1" s="1"/>
  <c r="G524" i="1"/>
  <c r="I524" i="1" s="1"/>
  <c r="J524" i="1" s="1"/>
  <c r="G538" i="1"/>
  <c r="I538" i="1" s="1"/>
  <c r="J538" i="1" s="1"/>
  <c r="G534" i="1"/>
  <c r="I534" i="1" s="1"/>
  <c r="J534" i="1" s="1"/>
  <c r="G532" i="1"/>
  <c r="I532" i="1" s="1"/>
  <c r="J532" i="1" s="1"/>
  <c r="G514" i="1"/>
  <c r="I514" i="1" s="1"/>
  <c r="J514" i="1" s="1"/>
  <c r="G504" i="1"/>
  <c r="I504" i="1" s="1"/>
  <c r="J504" i="1" s="1"/>
  <c r="G513" i="1"/>
  <c r="I513" i="1" s="1"/>
  <c r="J513" i="1" s="1"/>
  <c r="G510" i="1"/>
  <c r="I510" i="1" s="1"/>
  <c r="J510" i="1" s="1"/>
  <c r="G516" i="1"/>
  <c r="I516" i="1" s="1"/>
  <c r="J516" i="1" s="1"/>
  <c r="G511" i="1"/>
  <c r="I511" i="1" s="1"/>
  <c r="J511" i="1" s="1"/>
  <c r="G515" i="1"/>
  <c r="I515" i="1" s="1"/>
  <c r="J515" i="1" s="1"/>
  <c r="G512" i="1"/>
  <c r="I512" i="1" s="1"/>
  <c r="J512" i="1" s="1"/>
  <c r="G509" i="1"/>
  <c r="I509" i="1" s="1"/>
  <c r="J509" i="1" s="1"/>
  <c r="G503" i="1"/>
  <c r="I503" i="1" s="1"/>
  <c r="J503" i="1" s="1"/>
  <c r="G502" i="1"/>
  <c r="I502" i="1" s="1"/>
  <c r="J502" i="1" s="1"/>
  <c r="G507" i="1"/>
  <c r="I507" i="1" s="1"/>
  <c r="J507" i="1" s="1"/>
  <c r="G501" i="1"/>
  <c r="I501" i="1" s="1"/>
  <c r="J501" i="1" s="1"/>
  <c r="G506" i="1"/>
  <c r="I506" i="1" s="1"/>
  <c r="J506" i="1" s="1"/>
  <c r="G500" i="1"/>
  <c r="I500" i="1" s="1"/>
  <c r="J500" i="1" s="1"/>
  <c r="G505" i="1"/>
  <c r="I505" i="1" s="1"/>
  <c r="J505" i="1" s="1"/>
  <c r="G296" i="1"/>
  <c r="I296" i="1" s="1"/>
  <c r="J296" i="1" s="1"/>
  <c r="G40" i="1"/>
  <c r="I40" i="1" s="1"/>
  <c r="J40" i="1" s="1"/>
  <c r="G330" i="1"/>
  <c r="I330" i="1" s="1"/>
  <c r="J330" i="1" s="1"/>
  <c r="G328" i="1"/>
  <c r="I328" i="1" s="1"/>
  <c r="J328" i="1" s="1"/>
  <c r="G331" i="1"/>
  <c r="I331" i="1" s="1"/>
  <c r="J331" i="1" s="1"/>
  <c r="G332" i="1"/>
  <c r="I332" i="1" s="1"/>
  <c r="J332" i="1" s="1"/>
  <c r="G329" i="1"/>
  <c r="I329" i="1" s="1"/>
  <c r="J329" i="1" s="1"/>
  <c r="G333" i="1"/>
  <c r="I333" i="1" s="1"/>
  <c r="J333" i="1" s="1"/>
  <c r="G325" i="1"/>
  <c r="I325" i="1" s="1"/>
  <c r="J325" i="1" s="1"/>
  <c r="G323" i="1"/>
  <c r="I323" i="1" s="1"/>
  <c r="J323" i="1" s="1"/>
  <c r="G324" i="1"/>
  <c r="I324" i="1" s="1"/>
  <c r="J324" i="1" s="1"/>
  <c r="G321" i="1"/>
  <c r="I321" i="1" s="1"/>
  <c r="J321" i="1" s="1"/>
  <c r="G318" i="1"/>
  <c r="I318" i="1" s="1"/>
  <c r="J318" i="1" s="1"/>
  <c r="G316" i="1"/>
  <c r="I316" i="1" s="1"/>
  <c r="J316" i="1" s="1"/>
  <c r="G322" i="1"/>
  <c r="I322" i="1" s="1"/>
  <c r="J322" i="1" s="1"/>
  <c r="G319" i="1"/>
  <c r="I319" i="1" s="1"/>
  <c r="J319" i="1" s="1"/>
  <c r="G317" i="1"/>
  <c r="I317" i="1" s="1"/>
  <c r="J317" i="1" s="1"/>
  <c r="G315" i="1"/>
  <c r="I315" i="1" s="1"/>
  <c r="J315" i="1" s="1"/>
  <c r="G326" i="1"/>
  <c r="I326" i="1" s="1"/>
  <c r="J326" i="1" s="1"/>
  <c r="G308" i="1"/>
  <c r="I308" i="1" s="1"/>
  <c r="J308" i="1" s="1"/>
  <c r="G311" i="1"/>
  <c r="I311" i="1" s="1"/>
  <c r="J311" i="1" s="1"/>
  <c r="G309" i="1"/>
  <c r="I309" i="1" s="1"/>
  <c r="J309" i="1" s="1"/>
  <c r="G310" i="1"/>
  <c r="I310" i="1" s="1"/>
  <c r="J310" i="1" s="1"/>
  <c r="G307" i="1"/>
  <c r="I307" i="1" s="1"/>
  <c r="J307" i="1" s="1"/>
  <c r="G303" i="1"/>
  <c r="I303" i="1" s="1"/>
  <c r="J303" i="1" s="1"/>
  <c r="G304" i="1"/>
  <c r="I304" i="1" s="1"/>
  <c r="J304" i="1" s="1"/>
  <c r="G300" i="1"/>
  <c r="I300" i="1" s="1"/>
  <c r="J300" i="1" s="1"/>
  <c r="G305" i="1"/>
  <c r="I305" i="1" s="1"/>
  <c r="J305" i="1" s="1"/>
  <c r="G301" i="1"/>
  <c r="I301" i="1" s="1"/>
  <c r="J301" i="1" s="1"/>
  <c r="G302" i="1"/>
  <c r="I302" i="1" s="1"/>
  <c r="J302" i="1" s="1"/>
  <c r="G79" i="1"/>
  <c r="I79" i="1" s="1"/>
  <c r="J79" i="1" s="1"/>
  <c r="G72" i="1"/>
  <c r="I72" i="1" s="1"/>
  <c r="J72" i="1" s="1"/>
  <c r="G66" i="1"/>
  <c r="I66" i="1" s="1"/>
  <c r="J66" i="1" s="1"/>
  <c r="G60" i="1"/>
  <c r="I60" i="1" s="1"/>
  <c r="J60" i="1" s="1"/>
  <c r="G56" i="1"/>
  <c r="I56" i="1" s="1"/>
  <c r="J56" i="1" s="1"/>
  <c r="G53" i="1"/>
  <c r="I53" i="1" s="1"/>
  <c r="J53" i="1" s="1"/>
  <c r="G76" i="1"/>
  <c r="I76" i="1" s="1"/>
  <c r="J76" i="1" s="1"/>
  <c r="G70" i="1"/>
  <c r="I70" i="1" s="1"/>
  <c r="J70" i="1" s="1"/>
  <c r="G64" i="1"/>
  <c r="I64" i="1" s="1"/>
  <c r="J64" i="1" s="1"/>
  <c r="G62" i="1"/>
  <c r="I62" i="1" s="1"/>
  <c r="J62" i="1" s="1"/>
  <c r="G55" i="1"/>
  <c r="I55" i="1" s="1"/>
  <c r="J55" i="1" s="1"/>
  <c r="G52" i="1"/>
  <c r="I52" i="1" s="1"/>
  <c r="J52" i="1" s="1"/>
  <c r="G81" i="1"/>
  <c r="I81" i="1" s="1"/>
  <c r="J81" i="1" s="1"/>
  <c r="G78" i="1"/>
  <c r="I78" i="1" s="1"/>
  <c r="J78" i="1" s="1"/>
  <c r="G74" i="1"/>
  <c r="I74" i="1" s="1"/>
  <c r="J74" i="1" s="1"/>
  <c r="G69" i="1"/>
  <c r="I69" i="1" s="1"/>
  <c r="J69" i="1" s="1"/>
  <c r="G67" i="1"/>
  <c r="I67" i="1" s="1"/>
  <c r="J67" i="1" s="1"/>
  <c r="G63" i="1"/>
  <c r="I63" i="1" s="1"/>
  <c r="J63" i="1" s="1"/>
  <c r="G54" i="1"/>
  <c r="I54" i="1" s="1"/>
  <c r="J54" i="1" s="1"/>
  <c r="G51" i="1"/>
  <c r="I51" i="1" s="1"/>
  <c r="J51" i="1" s="1"/>
  <c r="G80" i="1"/>
  <c r="I80" i="1" s="1"/>
  <c r="J80" i="1" s="1"/>
  <c r="G77" i="1"/>
  <c r="I77" i="1" s="1"/>
  <c r="J77" i="1" s="1"/>
  <c r="G73" i="1"/>
  <c r="I73" i="1" s="1"/>
  <c r="J73" i="1" s="1"/>
  <c r="G71" i="1"/>
  <c r="I71" i="1" s="1"/>
  <c r="J71" i="1" s="1"/>
  <c r="G68" i="1"/>
  <c r="I68" i="1" s="1"/>
  <c r="J68" i="1" s="1"/>
  <c r="G61" i="1"/>
  <c r="I61" i="1" s="1"/>
  <c r="J61" i="1" s="1"/>
  <c r="G48" i="1"/>
  <c r="I48" i="1" s="1"/>
  <c r="J48" i="1" s="1"/>
  <c r="G45" i="1"/>
  <c r="I45" i="1" s="1"/>
  <c r="J45" i="1" s="1"/>
  <c r="G47" i="1"/>
  <c r="I47" i="1" s="1"/>
  <c r="J47" i="1" s="1"/>
  <c r="G44" i="1"/>
  <c r="I44" i="1" s="1"/>
  <c r="J44" i="1" s="1"/>
  <c r="G49" i="1"/>
  <c r="I49" i="1" s="1"/>
  <c r="J49" i="1" s="1"/>
  <c r="G46" i="1"/>
  <c r="I46" i="1" s="1"/>
  <c r="J46" i="1" s="1"/>
  <c r="G752" i="1"/>
  <c r="I752" i="1" s="1"/>
  <c r="J752" i="1" s="1"/>
  <c r="G747" i="1"/>
  <c r="I747" i="1" s="1"/>
  <c r="J747" i="1" s="1"/>
  <c r="G754" i="1"/>
  <c r="I754" i="1" s="1"/>
  <c r="J754" i="1" s="1"/>
  <c r="G753" i="1"/>
  <c r="I753" i="1" s="1"/>
  <c r="J753" i="1" s="1"/>
  <c r="G714" i="1"/>
  <c r="I714" i="1" s="1"/>
  <c r="J714" i="1" s="1"/>
  <c r="G744" i="1"/>
  <c r="I744" i="1" s="1"/>
  <c r="J744" i="1" s="1"/>
  <c r="G745" i="1"/>
  <c r="I745" i="1" s="1"/>
  <c r="J745" i="1" s="1"/>
  <c r="G740" i="1"/>
  <c r="I740" i="1" s="1"/>
  <c r="J740" i="1" s="1"/>
  <c r="G743" i="1"/>
  <c r="I743" i="1" s="1"/>
  <c r="J743" i="1" s="1"/>
  <c r="I749" i="1"/>
  <c r="J749" i="1" s="1"/>
  <c r="G736" i="1"/>
  <c r="I736" i="1" s="1"/>
  <c r="J736" i="1" s="1"/>
  <c r="G738" i="1"/>
  <c r="I738" i="1" s="1"/>
  <c r="J738" i="1" s="1"/>
  <c r="G730" i="1"/>
  <c r="I730" i="1" s="1"/>
  <c r="J730" i="1" s="1"/>
  <c r="G739" i="1"/>
  <c r="I739" i="1" s="1"/>
  <c r="J739" i="1" s="1"/>
  <c r="G729" i="1"/>
  <c r="I729" i="1" s="1"/>
  <c r="J729" i="1" s="1"/>
  <c r="G735" i="1"/>
  <c r="I735" i="1" s="1"/>
  <c r="J735" i="1" s="1"/>
  <c r="G728" i="1"/>
  <c r="I728" i="1" s="1"/>
  <c r="J728" i="1" s="1"/>
  <c r="G737" i="1"/>
  <c r="I737" i="1" s="1"/>
  <c r="J737" i="1" s="1"/>
  <c r="G734" i="1"/>
  <c r="I734" i="1" s="1"/>
  <c r="J734" i="1" s="1"/>
  <c r="G731" i="1"/>
  <c r="I731" i="1" s="1"/>
  <c r="J731" i="1" s="1"/>
  <c r="G724" i="1"/>
  <c r="I724" i="1" s="1"/>
  <c r="J724" i="1" s="1"/>
  <c r="G723" i="1"/>
  <c r="I723" i="1" s="1"/>
  <c r="J723" i="1" s="1"/>
  <c r="G721" i="1"/>
  <c r="I721" i="1" s="1"/>
  <c r="J721" i="1" s="1"/>
  <c r="G720" i="1"/>
  <c r="I720" i="1" s="1"/>
  <c r="J720" i="1" s="1"/>
  <c r="G719" i="1"/>
  <c r="I719" i="1" s="1"/>
  <c r="J719" i="1" s="1"/>
  <c r="G722" i="1"/>
  <c r="I722" i="1" s="1"/>
  <c r="J722" i="1" s="1"/>
  <c r="G726" i="1"/>
  <c r="I726" i="1" s="1"/>
  <c r="J726" i="1" s="1"/>
  <c r="G725" i="1"/>
  <c r="I725" i="1" s="1"/>
  <c r="J725" i="1" s="1"/>
  <c r="G712" i="1"/>
  <c r="I712" i="1" s="1"/>
  <c r="J712" i="1" s="1"/>
  <c r="G715" i="1"/>
  <c r="I715" i="1" s="1"/>
  <c r="J715" i="1" s="1"/>
  <c r="G713" i="1"/>
  <c r="I713" i="1" s="1"/>
  <c r="J713" i="1" s="1"/>
  <c r="G29" i="1"/>
  <c r="I29" i="1" s="1"/>
  <c r="J29" i="1" s="1"/>
  <c r="G702" i="1"/>
  <c r="I702" i="1" s="1"/>
  <c r="J702" i="1" s="1"/>
  <c r="G32" i="1"/>
  <c r="I32" i="1" s="1"/>
  <c r="J32" i="1" s="1"/>
  <c r="G634" i="1"/>
  <c r="I634" i="1" s="1"/>
  <c r="J634" i="1" s="1"/>
  <c r="G632" i="1"/>
  <c r="I632" i="1" s="1"/>
  <c r="J632" i="1" s="1"/>
  <c r="G633" i="1"/>
  <c r="I633" i="1" s="1"/>
  <c r="J633" i="1" s="1"/>
  <c r="G588" i="1"/>
  <c r="I588" i="1" s="1"/>
  <c r="J588" i="1" s="1"/>
  <c r="G587" i="1"/>
  <c r="I587" i="1" s="1"/>
  <c r="J587" i="1" s="1"/>
  <c r="G586" i="1"/>
  <c r="I586" i="1" s="1"/>
  <c r="J586" i="1" s="1"/>
  <c r="G585" i="1"/>
  <c r="I585" i="1" s="1"/>
  <c r="J585" i="1" s="1"/>
  <c r="G125" i="1"/>
  <c r="I125" i="1" s="1"/>
  <c r="J125" i="1" s="1"/>
  <c r="G124" i="1"/>
  <c r="I124" i="1" s="1"/>
  <c r="J124" i="1" s="1"/>
  <c r="G123" i="1"/>
  <c r="I123" i="1" s="1"/>
  <c r="J123" i="1" s="1"/>
  <c r="G122" i="1"/>
  <c r="I122" i="1" s="1"/>
  <c r="J122" i="1" s="1"/>
  <c r="G582" i="1"/>
  <c r="I582" i="1" s="1"/>
  <c r="J582" i="1" s="1"/>
  <c r="G120" i="1"/>
  <c r="I120" i="1" s="1"/>
  <c r="J120" i="1" s="1"/>
  <c r="G121" i="1"/>
  <c r="I121" i="1" s="1"/>
  <c r="J121" i="1" s="1"/>
  <c r="G584" i="1"/>
  <c r="I584" i="1" s="1"/>
  <c r="J584" i="1" s="1"/>
  <c r="G583" i="1"/>
  <c r="I583" i="1" s="1"/>
  <c r="J583" i="1" s="1"/>
  <c r="G659" i="1"/>
  <c r="I659" i="1" s="1"/>
  <c r="J659" i="1" s="1"/>
  <c r="G660" i="1"/>
  <c r="I660" i="1" s="1"/>
  <c r="J660" i="1" s="1"/>
  <c r="G612" i="1"/>
  <c r="I612" i="1" s="1"/>
  <c r="J612" i="1" s="1"/>
  <c r="G625" i="1"/>
  <c r="I625" i="1" s="1"/>
  <c r="J625" i="1" s="1"/>
  <c r="G594" i="1"/>
  <c r="I594" i="1" s="1"/>
  <c r="J594" i="1" s="1"/>
  <c r="G607" i="1"/>
  <c r="I607" i="1" s="1"/>
  <c r="J607" i="1" s="1"/>
  <c r="G606" i="1"/>
  <c r="I606" i="1" s="1"/>
  <c r="J606" i="1" s="1"/>
  <c r="G608" i="1"/>
  <c r="I608" i="1" s="1"/>
  <c r="J608" i="1" s="1"/>
  <c r="G609" i="1"/>
  <c r="I609" i="1" s="1"/>
  <c r="J609" i="1" s="1"/>
  <c r="G369" i="1"/>
  <c r="I369" i="1" s="1"/>
  <c r="J369" i="1" s="1"/>
  <c r="G581" i="1"/>
  <c r="I581" i="1" s="1"/>
  <c r="J581" i="1" s="1"/>
  <c r="G564" i="1"/>
  <c r="I564" i="1" s="1"/>
  <c r="J564" i="1" s="1"/>
  <c r="G118" i="1"/>
  <c r="I118" i="1" s="1"/>
  <c r="J118" i="1" s="1"/>
  <c r="G119" i="1"/>
  <c r="I119" i="1" s="1"/>
  <c r="J119" i="1" s="1"/>
  <c r="G707" i="1"/>
  <c r="I707" i="1" s="1"/>
  <c r="J707" i="1" s="1"/>
  <c r="G698" i="1"/>
  <c r="I698" i="1" s="1"/>
  <c r="J698" i="1" s="1"/>
  <c r="G694" i="1"/>
  <c r="I694" i="1" s="1"/>
  <c r="J694" i="1" s="1"/>
  <c r="G706" i="1"/>
  <c r="I706" i="1" s="1"/>
  <c r="J706" i="1" s="1"/>
  <c r="G697" i="1"/>
  <c r="I697" i="1" s="1"/>
  <c r="J697" i="1" s="1"/>
  <c r="G705" i="1"/>
  <c r="I705" i="1" s="1"/>
  <c r="J705" i="1" s="1"/>
  <c r="G647" i="1"/>
  <c r="I647" i="1" s="1"/>
  <c r="J647" i="1" s="1"/>
  <c r="G628" i="1"/>
  <c r="I628" i="1" s="1"/>
  <c r="J628" i="1" s="1"/>
  <c r="G619" i="1"/>
  <c r="I619" i="1" s="1"/>
  <c r="J619" i="1" s="1"/>
  <c r="G605" i="1"/>
  <c r="I605" i="1" s="1"/>
  <c r="J605" i="1" s="1"/>
  <c r="G624" i="1"/>
  <c r="I624" i="1" s="1"/>
  <c r="J624" i="1" s="1"/>
  <c r="G626" i="1"/>
  <c r="I626" i="1" s="1"/>
  <c r="J626" i="1" s="1"/>
  <c r="G615" i="1"/>
  <c r="I615" i="1" s="1"/>
  <c r="J615" i="1" s="1"/>
  <c r="G604" i="1"/>
  <c r="I604" i="1" s="1"/>
  <c r="J604" i="1" s="1"/>
  <c r="G596" i="1"/>
  <c r="I596" i="1" s="1"/>
  <c r="J596" i="1" s="1"/>
  <c r="G593" i="1"/>
  <c r="I593" i="1" s="1"/>
  <c r="J593" i="1" s="1"/>
  <c r="G630" i="1"/>
  <c r="I630" i="1" s="1"/>
  <c r="J630" i="1" s="1"/>
  <c r="G629" i="1"/>
  <c r="I629" i="1" s="1"/>
  <c r="J629" i="1" s="1"/>
  <c r="G620" i="1"/>
  <c r="I620" i="1" s="1"/>
  <c r="J620" i="1" s="1"/>
  <c r="G623" i="1"/>
  <c r="I623" i="1" s="1"/>
  <c r="J623" i="1" s="1"/>
  <c r="G614" i="1"/>
  <c r="I614" i="1" s="1"/>
  <c r="J614" i="1" s="1"/>
  <c r="G600" i="1"/>
  <c r="I600" i="1" s="1"/>
  <c r="J600" i="1" s="1"/>
  <c r="G599" i="1"/>
  <c r="I599" i="1" s="1"/>
  <c r="J599" i="1" s="1"/>
  <c r="G595" i="1"/>
  <c r="I595" i="1" s="1"/>
  <c r="J595" i="1" s="1"/>
  <c r="G592" i="1"/>
  <c r="I592" i="1" s="1"/>
  <c r="J592" i="1" s="1"/>
  <c r="G621" i="1"/>
  <c r="I621" i="1" s="1"/>
  <c r="J621" i="1" s="1"/>
  <c r="G611" i="1"/>
  <c r="I611" i="1" s="1"/>
  <c r="J611" i="1" s="1"/>
  <c r="G598" i="1"/>
  <c r="I598" i="1" s="1"/>
  <c r="J598" i="1" s="1"/>
  <c r="G496" i="1"/>
  <c r="I496" i="1" s="1"/>
  <c r="J496" i="1" s="1"/>
  <c r="G554" i="1"/>
  <c r="I554" i="1" s="1"/>
  <c r="J554" i="1" s="1"/>
  <c r="G568" i="1"/>
  <c r="I568" i="1" s="1"/>
  <c r="J568" i="1" s="1"/>
  <c r="G580" i="1"/>
  <c r="I580" i="1" s="1"/>
  <c r="J580" i="1" s="1"/>
  <c r="G574" i="1"/>
  <c r="I574" i="1" s="1"/>
  <c r="J574" i="1" s="1"/>
  <c r="G561" i="1"/>
  <c r="I561" i="1" s="1"/>
  <c r="J561" i="1" s="1"/>
  <c r="G579" i="1"/>
  <c r="I579" i="1" s="1"/>
  <c r="J579" i="1" s="1"/>
  <c r="G548" i="1"/>
  <c r="I548" i="1" s="1"/>
  <c r="J548" i="1" s="1"/>
  <c r="J549" i="1" s="1"/>
  <c r="G51" i="2" s="1"/>
  <c r="G52" i="24" s="1"/>
  <c r="G493" i="1"/>
  <c r="I493" i="1" s="1"/>
  <c r="J493" i="1" s="1"/>
  <c r="G557" i="1"/>
  <c r="I557" i="1" s="1"/>
  <c r="J557" i="1" s="1"/>
  <c r="G553" i="1"/>
  <c r="I553" i="1" s="1"/>
  <c r="J553" i="1" s="1"/>
  <c r="G567" i="1"/>
  <c r="I567" i="1" s="1"/>
  <c r="J567" i="1" s="1"/>
  <c r="G563" i="1"/>
  <c r="I563" i="1" s="1"/>
  <c r="J563" i="1" s="1"/>
  <c r="G495" i="1"/>
  <c r="I495" i="1" s="1"/>
  <c r="J495" i="1" s="1"/>
  <c r="G572" i="1"/>
  <c r="I572" i="1" s="1"/>
  <c r="J572" i="1" s="1"/>
  <c r="G570" i="1"/>
  <c r="I570" i="1" s="1"/>
  <c r="J570" i="1" s="1"/>
  <c r="G556" i="1"/>
  <c r="I556" i="1" s="1"/>
  <c r="J556" i="1" s="1"/>
  <c r="G552" i="1"/>
  <c r="I552" i="1" s="1"/>
  <c r="J552" i="1" s="1"/>
  <c r="G578" i="1"/>
  <c r="I578" i="1" s="1"/>
  <c r="J578" i="1" s="1"/>
  <c r="G562" i="1"/>
  <c r="I562" i="1" s="1"/>
  <c r="J562" i="1" s="1"/>
  <c r="G569" i="1"/>
  <c r="I569" i="1" s="1"/>
  <c r="J569" i="1" s="1"/>
  <c r="G565" i="1"/>
  <c r="I565" i="1" s="1"/>
  <c r="J565" i="1" s="1"/>
  <c r="G555" i="1"/>
  <c r="I555" i="1" s="1"/>
  <c r="J555" i="1" s="1"/>
  <c r="G494" i="1"/>
  <c r="I494" i="1" s="1"/>
  <c r="J494" i="1" s="1"/>
  <c r="G682" i="1"/>
  <c r="I682" i="1" s="1"/>
  <c r="J682" i="1" s="1"/>
  <c r="G677" i="1"/>
  <c r="I677" i="1" s="1"/>
  <c r="J677" i="1" s="1"/>
  <c r="G688" i="1"/>
  <c r="I688" i="1" s="1"/>
  <c r="J688" i="1" s="1"/>
  <c r="G671" i="1"/>
  <c r="I671" i="1" s="1"/>
  <c r="J671" i="1" s="1"/>
  <c r="G666" i="1"/>
  <c r="I666" i="1" s="1"/>
  <c r="J666" i="1" s="1"/>
  <c r="G687" i="1"/>
  <c r="I687" i="1" s="1"/>
  <c r="J687" i="1" s="1"/>
  <c r="G676" i="1"/>
  <c r="I676" i="1" s="1"/>
  <c r="J676" i="1" s="1"/>
  <c r="G670" i="1"/>
  <c r="I670" i="1" s="1"/>
  <c r="J670" i="1" s="1"/>
  <c r="G665" i="1"/>
  <c r="I665" i="1" s="1"/>
  <c r="J665" i="1" s="1"/>
  <c r="G686" i="1"/>
  <c r="I686" i="1" s="1"/>
  <c r="J686" i="1" s="1"/>
  <c r="G681" i="1"/>
  <c r="I681" i="1" s="1"/>
  <c r="J681" i="1" s="1"/>
  <c r="G675" i="1"/>
  <c r="I675" i="1" s="1"/>
  <c r="J675" i="1" s="1"/>
  <c r="G669" i="1"/>
  <c r="I669" i="1" s="1"/>
  <c r="J669" i="1" s="1"/>
  <c r="G664" i="1"/>
  <c r="I664" i="1" s="1"/>
  <c r="J664" i="1" s="1"/>
  <c r="G684" i="1"/>
  <c r="I684" i="1" s="1"/>
  <c r="J684" i="1" s="1"/>
  <c r="G679" i="1"/>
  <c r="I679" i="1" s="1"/>
  <c r="J679" i="1" s="1"/>
  <c r="G673" i="1"/>
  <c r="I673" i="1" s="1"/>
  <c r="J673" i="1" s="1"/>
  <c r="G668" i="1"/>
  <c r="I668" i="1" s="1"/>
  <c r="J668" i="1" s="1"/>
  <c r="G689" i="1"/>
  <c r="I689" i="1" s="1"/>
  <c r="J689" i="1" s="1"/>
  <c r="G683" i="1"/>
  <c r="I683" i="1" s="1"/>
  <c r="J683" i="1" s="1"/>
  <c r="G672" i="1"/>
  <c r="I672" i="1" s="1"/>
  <c r="J672" i="1" s="1"/>
  <c r="G667" i="1"/>
  <c r="I667" i="1" s="1"/>
  <c r="J667" i="1" s="1"/>
  <c r="G685" i="1"/>
  <c r="I685" i="1" s="1"/>
  <c r="J685" i="1" s="1"/>
  <c r="G674" i="1"/>
  <c r="I674" i="1" s="1"/>
  <c r="J674" i="1" s="1"/>
  <c r="G680" i="1"/>
  <c r="I680" i="1" s="1"/>
  <c r="J680" i="1" s="1"/>
  <c r="G678" i="1"/>
  <c r="I678" i="1" s="1"/>
  <c r="J678" i="1" s="1"/>
  <c r="G454" i="1"/>
  <c r="I454" i="1" s="1"/>
  <c r="J454" i="1" s="1"/>
  <c r="G450" i="1"/>
  <c r="I450" i="1" s="1"/>
  <c r="J450" i="1" s="1"/>
  <c r="G444" i="1"/>
  <c r="I444" i="1" s="1"/>
  <c r="J444" i="1" s="1"/>
  <c r="G459" i="1"/>
  <c r="I459" i="1" s="1"/>
  <c r="J459" i="1" s="1"/>
  <c r="G449" i="1"/>
  <c r="I449" i="1" s="1"/>
  <c r="J449" i="1" s="1"/>
  <c r="G442" i="1"/>
  <c r="I442" i="1" s="1"/>
  <c r="J442" i="1" s="1"/>
  <c r="G465" i="1"/>
  <c r="I465" i="1" s="1"/>
  <c r="J465" i="1" s="1"/>
  <c r="G458" i="1"/>
  <c r="I458" i="1" s="1"/>
  <c r="J458" i="1" s="1"/>
  <c r="G441" i="1"/>
  <c r="I441" i="1" s="1"/>
  <c r="J441" i="1" s="1"/>
  <c r="G464" i="1"/>
  <c r="I464" i="1" s="1"/>
  <c r="J464" i="1" s="1"/>
  <c r="G457" i="1"/>
  <c r="I457" i="1" s="1"/>
  <c r="J457" i="1" s="1"/>
  <c r="G453" i="1"/>
  <c r="I453" i="1" s="1"/>
  <c r="J453" i="1" s="1"/>
  <c r="G448" i="1"/>
  <c r="I448" i="1" s="1"/>
  <c r="J448" i="1" s="1"/>
  <c r="G447" i="1"/>
  <c r="I447" i="1" s="1"/>
  <c r="J447" i="1" s="1"/>
  <c r="G440" i="1"/>
  <c r="I440" i="1" s="1"/>
  <c r="J440" i="1" s="1"/>
  <c r="G462" i="1"/>
  <c r="I462" i="1" s="1"/>
  <c r="J462" i="1" s="1"/>
  <c r="G456" i="1"/>
  <c r="I456" i="1" s="1"/>
  <c r="J456" i="1" s="1"/>
  <c r="G446" i="1"/>
  <c r="I446" i="1" s="1"/>
  <c r="J446" i="1" s="1"/>
  <c r="G439" i="1"/>
  <c r="I439" i="1" s="1"/>
  <c r="J439" i="1" s="1"/>
  <c r="G468" i="1"/>
  <c r="I468" i="1" s="1"/>
  <c r="J468" i="1" s="1"/>
  <c r="G452" i="1"/>
  <c r="I452" i="1" s="1"/>
  <c r="J452" i="1" s="1"/>
  <c r="G445" i="1"/>
  <c r="I445" i="1" s="1"/>
  <c r="J445" i="1" s="1"/>
  <c r="G437" i="1"/>
  <c r="I437" i="1" s="1"/>
  <c r="J437" i="1" s="1"/>
  <c r="G461" i="1"/>
  <c r="I461" i="1" s="1"/>
  <c r="J461" i="1" s="1"/>
  <c r="G455" i="1"/>
  <c r="I455" i="1" s="1"/>
  <c r="J455" i="1" s="1"/>
  <c r="G261" i="1"/>
  <c r="I261" i="1" s="1"/>
  <c r="J261" i="1" s="1"/>
  <c r="G255" i="1"/>
  <c r="I255" i="1" s="1"/>
  <c r="J255" i="1" s="1"/>
  <c r="G248" i="1"/>
  <c r="I248" i="1" s="1"/>
  <c r="J248" i="1" s="1"/>
  <c r="G242" i="1"/>
  <c r="I242" i="1" s="1"/>
  <c r="J242" i="1" s="1"/>
  <c r="G226" i="1"/>
  <c r="I226" i="1" s="1"/>
  <c r="J226" i="1" s="1"/>
  <c r="G219" i="1"/>
  <c r="I219" i="1" s="1"/>
  <c r="J219" i="1" s="1"/>
  <c r="G213" i="1"/>
  <c r="I213" i="1" s="1"/>
  <c r="J213" i="1" s="1"/>
  <c r="G208" i="1"/>
  <c r="I208" i="1" s="1"/>
  <c r="J208" i="1" s="1"/>
  <c r="G202" i="1"/>
  <c r="I202" i="1" s="1"/>
  <c r="J202" i="1" s="1"/>
  <c r="G254" i="1"/>
  <c r="I254" i="1" s="1"/>
  <c r="J254" i="1" s="1"/>
  <c r="G247" i="1"/>
  <c r="I247" i="1" s="1"/>
  <c r="J247" i="1" s="1"/>
  <c r="G239" i="1"/>
  <c r="I239" i="1" s="1"/>
  <c r="J239" i="1" s="1"/>
  <c r="G230" i="1"/>
  <c r="I230" i="1" s="1"/>
  <c r="J230" i="1" s="1"/>
  <c r="G225" i="1"/>
  <c r="I225" i="1" s="1"/>
  <c r="J225" i="1" s="1"/>
  <c r="G203" i="1"/>
  <c r="I203" i="1" s="1"/>
  <c r="J203" i="1" s="1"/>
  <c r="G260" i="1"/>
  <c r="I260" i="1" s="1"/>
  <c r="J260" i="1" s="1"/>
  <c r="G246" i="1"/>
  <c r="I246" i="1" s="1"/>
  <c r="J246" i="1" s="1"/>
  <c r="G238" i="1"/>
  <c r="I238" i="1" s="1"/>
  <c r="J238" i="1" s="1"/>
  <c r="G229" i="1"/>
  <c r="I229" i="1" s="1"/>
  <c r="J229" i="1" s="1"/>
  <c r="G224" i="1"/>
  <c r="I224" i="1" s="1"/>
  <c r="J224" i="1" s="1"/>
  <c r="G218" i="1"/>
  <c r="I218" i="1" s="1"/>
  <c r="J218" i="1" s="1"/>
  <c r="G259" i="1"/>
  <c r="I259" i="1" s="1"/>
  <c r="J259" i="1" s="1"/>
  <c r="G252" i="1"/>
  <c r="I252" i="1" s="1"/>
  <c r="J252" i="1" s="1"/>
  <c r="G245" i="1"/>
  <c r="I245" i="1" s="1"/>
  <c r="J245" i="1" s="1"/>
  <c r="G237" i="1"/>
  <c r="I237" i="1" s="1"/>
  <c r="J237" i="1" s="1"/>
  <c r="G228" i="1"/>
  <c r="I228" i="1" s="1"/>
  <c r="J228" i="1" s="1"/>
  <c r="G223" i="1"/>
  <c r="I223" i="1" s="1"/>
  <c r="J223" i="1" s="1"/>
  <c r="G217" i="1"/>
  <c r="I217" i="1" s="1"/>
  <c r="J217" i="1" s="1"/>
  <c r="G207" i="1"/>
  <c r="I207" i="1" s="1"/>
  <c r="J207" i="1" s="1"/>
  <c r="G244" i="1"/>
  <c r="I244" i="1" s="1"/>
  <c r="J244" i="1" s="1"/>
  <c r="G236" i="1"/>
  <c r="I236" i="1" s="1"/>
  <c r="J236" i="1" s="1"/>
  <c r="G216" i="1"/>
  <c r="I216" i="1" s="1"/>
  <c r="J216" i="1" s="1"/>
  <c r="G257" i="1"/>
  <c r="I257" i="1" s="1"/>
  <c r="J257" i="1" s="1"/>
  <c r="G251" i="1"/>
  <c r="I251" i="1" s="1"/>
  <c r="J251" i="1" s="1"/>
  <c r="G222" i="1"/>
  <c r="I222" i="1" s="1"/>
  <c r="J222" i="1" s="1"/>
  <c r="G258" i="1"/>
  <c r="I258" i="1" s="1"/>
  <c r="J258" i="1" s="1"/>
  <c r="G212" i="1"/>
  <c r="I212" i="1" s="1"/>
  <c r="J212" i="1" s="1"/>
  <c r="G235" i="1"/>
  <c r="I235" i="1" s="1"/>
  <c r="J235" i="1" s="1"/>
  <c r="G215" i="1"/>
  <c r="I215" i="1" s="1"/>
  <c r="J215" i="1" s="1"/>
  <c r="G206" i="1"/>
  <c r="I206" i="1" s="1"/>
  <c r="J206" i="1" s="1"/>
  <c r="G250" i="1"/>
  <c r="I250" i="1" s="1"/>
  <c r="J250" i="1" s="1"/>
  <c r="G232" i="1"/>
  <c r="I232" i="1" s="1"/>
  <c r="J232" i="1" s="1"/>
  <c r="G243" i="1"/>
  <c r="I243" i="1" s="1"/>
  <c r="J243" i="1" s="1"/>
  <c r="G233" i="1"/>
  <c r="I233" i="1" s="1"/>
  <c r="J233" i="1" s="1"/>
  <c r="G227" i="1"/>
  <c r="I227" i="1" s="1"/>
  <c r="J227" i="1" s="1"/>
  <c r="G221" i="1"/>
  <c r="I221" i="1" s="1"/>
  <c r="J221" i="1" s="1"/>
  <c r="G214" i="1"/>
  <c r="I214" i="1" s="1"/>
  <c r="J214" i="1" s="1"/>
  <c r="G210" i="1"/>
  <c r="I210" i="1" s="1"/>
  <c r="J210" i="1" s="1"/>
  <c r="G205" i="1"/>
  <c r="I205" i="1" s="1"/>
  <c r="J205" i="1" s="1"/>
  <c r="G256" i="1"/>
  <c r="I256" i="1" s="1"/>
  <c r="J256" i="1" s="1"/>
  <c r="G209" i="1"/>
  <c r="I209" i="1" s="1"/>
  <c r="J209" i="1" s="1"/>
  <c r="G482" i="1"/>
  <c r="I482" i="1" s="1"/>
  <c r="J482" i="1" s="1"/>
  <c r="G267" i="1"/>
  <c r="I267" i="1" s="1"/>
  <c r="J267" i="1" s="1"/>
  <c r="G271" i="1"/>
  <c r="I271" i="1" s="1"/>
  <c r="J271" i="1" s="1"/>
  <c r="G281" i="1"/>
  <c r="I281" i="1" s="1"/>
  <c r="J281" i="1" s="1"/>
  <c r="G264" i="1"/>
  <c r="I264" i="1" s="1"/>
  <c r="J264" i="1" s="1"/>
  <c r="G266" i="1"/>
  <c r="I266" i="1" s="1"/>
  <c r="J266" i="1" s="1"/>
  <c r="G280" i="1"/>
  <c r="I280" i="1" s="1"/>
  <c r="J280" i="1" s="1"/>
  <c r="G275" i="1"/>
  <c r="I275" i="1" s="1"/>
  <c r="J275" i="1" s="1"/>
  <c r="G269" i="1"/>
  <c r="I269" i="1" s="1"/>
  <c r="J269" i="1" s="1"/>
  <c r="G277" i="1"/>
  <c r="I277" i="1" s="1"/>
  <c r="J277" i="1" s="1"/>
  <c r="G265" i="1"/>
  <c r="I265" i="1" s="1"/>
  <c r="J265" i="1" s="1"/>
  <c r="G270" i="1"/>
  <c r="I270" i="1" s="1"/>
  <c r="J270" i="1" s="1"/>
  <c r="G268" i="1"/>
  <c r="I268" i="1" s="1"/>
  <c r="J268" i="1" s="1"/>
  <c r="G282" i="1"/>
  <c r="I282" i="1" s="1"/>
  <c r="J282" i="1" s="1"/>
  <c r="G419" i="1"/>
  <c r="I419" i="1" s="1"/>
  <c r="J419" i="1" s="1"/>
  <c r="G483" i="1"/>
  <c r="I483" i="1" s="1"/>
  <c r="J483" i="1" s="1"/>
  <c r="G481" i="1"/>
  <c r="I481" i="1" s="1"/>
  <c r="J481" i="1" s="1"/>
  <c r="G196" i="1"/>
  <c r="G197" i="1"/>
  <c r="I197" i="1" s="1"/>
  <c r="J197" i="1" s="1"/>
  <c r="G194" i="1"/>
  <c r="I194" i="1" s="1"/>
  <c r="J194" i="1" s="1"/>
  <c r="G195" i="1"/>
  <c r="I195" i="1" s="1"/>
  <c r="J195" i="1" s="1"/>
  <c r="G432" i="1"/>
  <c r="I432" i="1" s="1"/>
  <c r="J432" i="1" s="1"/>
  <c r="G384" i="1"/>
  <c r="I384" i="1" s="1"/>
  <c r="J384" i="1" s="1"/>
  <c r="G431" i="1"/>
  <c r="I431" i="1" s="1"/>
  <c r="J431" i="1" s="1"/>
  <c r="G376" i="1"/>
  <c r="I376" i="1" s="1"/>
  <c r="J376" i="1" s="1"/>
  <c r="G375" i="1"/>
  <c r="I375" i="1" s="1"/>
  <c r="J375" i="1" s="1"/>
  <c r="G368" i="1"/>
  <c r="I368" i="1" s="1"/>
  <c r="J368" i="1" s="1"/>
  <c r="G367" i="1"/>
  <c r="I367" i="1" s="1"/>
  <c r="J367" i="1" s="1"/>
  <c r="G117" i="1"/>
  <c r="I117" i="1" s="1"/>
  <c r="J117" i="1" s="1"/>
  <c r="G116" i="1"/>
  <c r="I116" i="1" s="1"/>
  <c r="J116" i="1" s="1"/>
  <c r="G286" i="1"/>
  <c r="I286" i="1" s="1"/>
  <c r="J286" i="1" s="1"/>
  <c r="G423" i="1"/>
  <c r="I423" i="1" s="1"/>
  <c r="J423" i="1" s="1"/>
  <c r="G418" i="1"/>
  <c r="I418" i="1" s="1"/>
  <c r="J418" i="1" s="1"/>
  <c r="G393" i="1"/>
  <c r="I393" i="1" s="1"/>
  <c r="J393" i="1" s="1"/>
  <c r="G389" i="1"/>
  <c r="I389" i="1" s="1"/>
  <c r="J389" i="1" s="1"/>
  <c r="G373" i="1"/>
  <c r="I373" i="1" s="1"/>
  <c r="J373" i="1" s="1"/>
  <c r="G366" i="1"/>
  <c r="I366" i="1" s="1"/>
  <c r="J366" i="1" s="1"/>
  <c r="G360" i="1"/>
  <c r="I360" i="1" s="1"/>
  <c r="J360" i="1" s="1"/>
  <c r="G357" i="1"/>
  <c r="I357" i="1" s="1"/>
  <c r="J357" i="1" s="1"/>
  <c r="G355" i="1"/>
  <c r="I355" i="1" s="1"/>
  <c r="J355" i="1" s="1"/>
  <c r="G352" i="1"/>
  <c r="I352" i="1" s="1"/>
  <c r="J352" i="1" s="1"/>
  <c r="G350" i="1"/>
  <c r="I350" i="1" s="1"/>
  <c r="J350" i="1" s="1"/>
  <c r="G336" i="1"/>
  <c r="I336" i="1" s="1"/>
  <c r="J336" i="1" s="1"/>
  <c r="J337" i="1" s="1"/>
  <c r="G34" i="2" s="1"/>
  <c r="G35" i="24" s="1"/>
  <c r="G487" i="1"/>
  <c r="I487" i="1" s="1"/>
  <c r="J487" i="1" s="1"/>
  <c r="G472" i="1"/>
  <c r="I472" i="1" s="1"/>
  <c r="J472" i="1" s="1"/>
  <c r="G424" i="1"/>
  <c r="I424" i="1" s="1"/>
  <c r="J424" i="1" s="1"/>
  <c r="G383" i="1"/>
  <c r="I383" i="1" s="1"/>
  <c r="J383" i="1" s="1"/>
  <c r="G382" i="1"/>
  <c r="I382" i="1" s="1"/>
  <c r="J382" i="1" s="1"/>
  <c r="G488" i="1"/>
  <c r="I488" i="1" s="1"/>
  <c r="J488" i="1" s="1"/>
  <c r="G478" i="1"/>
  <c r="I478" i="1" s="1"/>
  <c r="J478" i="1" s="1"/>
  <c r="G433" i="1"/>
  <c r="I433" i="1" s="1"/>
  <c r="J433" i="1" s="1"/>
  <c r="G426" i="1"/>
  <c r="I426" i="1" s="1"/>
  <c r="J426" i="1" s="1"/>
  <c r="G394" i="1"/>
  <c r="I394" i="1" s="1"/>
  <c r="J394" i="1" s="1"/>
  <c r="G391" i="1"/>
  <c r="I391" i="1" s="1"/>
  <c r="J391" i="1" s="1"/>
  <c r="G388" i="1"/>
  <c r="I388" i="1" s="1"/>
  <c r="J388" i="1" s="1"/>
  <c r="G362" i="1"/>
  <c r="I362" i="1" s="1"/>
  <c r="J362" i="1" s="1"/>
  <c r="G358" i="1"/>
  <c r="I358" i="1" s="1"/>
  <c r="J358" i="1" s="1"/>
  <c r="G356" i="1"/>
  <c r="I356" i="1" s="1"/>
  <c r="J356" i="1" s="1"/>
  <c r="G353" i="1"/>
  <c r="I353" i="1" s="1"/>
  <c r="J353" i="1" s="1"/>
  <c r="G351" i="1"/>
  <c r="I351" i="1" s="1"/>
  <c r="J351" i="1" s="1"/>
  <c r="G349" i="1"/>
  <c r="I349" i="1" s="1"/>
  <c r="J349" i="1" s="1"/>
  <c r="G293" i="1"/>
  <c r="I293" i="1" s="1"/>
  <c r="J293" i="1" s="1"/>
  <c r="G471" i="1"/>
  <c r="I471" i="1" s="1"/>
  <c r="J471" i="1" s="1"/>
  <c r="G486" i="1"/>
  <c r="I486" i="1" s="1"/>
  <c r="J486" i="1" s="1"/>
  <c r="G422" i="1"/>
  <c r="I422" i="1" s="1"/>
  <c r="J422" i="1" s="1"/>
  <c r="G421" i="1"/>
  <c r="I421" i="1" s="1"/>
  <c r="J421" i="1" s="1"/>
  <c r="G425" i="1"/>
  <c r="I425" i="1" s="1"/>
  <c r="J425" i="1" s="1"/>
  <c r="G408" i="1"/>
  <c r="I408" i="1" s="1"/>
  <c r="J408" i="1" s="1"/>
  <c r="G398" i="1"/>
  <c r="I398" i="1" s="1"/>
  <c r="J398" i="1" s="1"/>
  <c r="G473" i="1"/>
  <c r="I473" i="1" s="1"/>
  <c r="J473" i="1" s="1"/>
  <c r="G407" i="1"/>
  <c r="I407" i="1" s="1"/>
  <c r="J407" i="1" s="1"/>
  <c r="G400" i="1"/>
  <c r="I400" i="1" s="1"/>
  <c r="J400" i="1" s="1"/>
  <c r="G344" i="1"/>
  <c r="I344" i="1" s="1"/>
  <c r="J344" i="1" s="1"/>
  <c r="G377" i="1"/>
  <c r="I377" i="1" s="1"/>
  <c r="J377" i="1" s="1"/>
  <c r="G406" i="1"/>
  <c r="I406" i="1" s="1"/>
  <c r="J406" i="1" s="1"/>
  <c r="G399" i="1"/>
  <c r="I399" i="1" s="1"/>
  <c r="J399" i="1" s="1"/>
  <c r="G381" i="1"/>
  <c r="I381" i="1" s="1"/>
  <c r="J381" i="1" s="1"/>
  <c r="G294" i="1"/>
  <c r="I294" i="1" s="1"/>
  <c r="J294" i="1" s="1"/>
  <c r="G430" i="1"/>
  <c r="I430" i="1" s="1"/>
  <c r="J430" i="1" s="1"/>
  <c r="G404" i="1"/>
  <c r="I404" i="1" s="1"/>
  <c r="J404" i="1" s="1"/>
  <c r="G378" i="1"/>
  <c r="I378" i="1" s="1"/>
  <c r="J378" i="1" s="1"/>
  <c r="G343" i="1"/>
  <c r="I343" i="1" s="1"/>
  <c r="J343" i="1" s="1"/>
  <c r="G340" i="1"/>
  <c r="I340" i="1" s="1"/>
  <c r="J340" i="1" s="1"/>
  <c r="G380" i="1"/>
  <c r="I380" i="1" s="1"/>
  <c r="J380" i="1" s="1"/>
  <c r="G341" i="1"/>
  <c r="I341" i="1" s="1"/>
  <c r="J341" i="1" s="1"/>
  <c r="G429" i="1"/>
  <c r="I429" i="1" s="1"/>
  <c r="J429" i="1" s="1"/>
  <c r="G403" i="1"/>
  <c r="I403" i="1" s="1"/>
  <c r="J403" i="1" s="1"/>
  <c r="G374" i="1"/>
  <c r="I374" i="1" s="1"/>
  <c r="J374" i="1" s="1"/>
  <c r="G427" i="1"/>
  <c r="I427" i="1" s="1"/>
  <c r="J427" i="1" s="1"/>
  <c r="G402" i="1"/>
  <c r="I402" i="1" s="1"/>
  <c r="J402" i="1" s="1"/>
  <c r="G345" i="1"/>
  <c r="I345" i="1" s="1"/>
  <c r="J345" i="1" s="1"/>
  <c r="G342" i="1"/>
  <c r="I342" i="1" s="1"/>
  <c r="J342" i="1" s="1"/>
  <c r="G295" i="1"/>
  <c r="I295" i="1" s="1"/>
  <c r="J295" i="1" s="1"/>
  <c r="G283" i="1"/>
  <c r="I283" i="1" s="1"/>
  <c r="J283" i="1" s="1"/>
  <c r="G288" i="1"/>
  <c r="I288" i="1" s="1"/>
  <c r="J288" i="1" s="1"/>
  <c r="G164" i="1"/>
  <c r="I164" i="1" s="1"/>
  <c r="J164" i="1" s="1"/>
  <c r="G170" i="1"/>
  <c r="I170" i="1" s="1"/>
  <c r="J170" i="1" s="1"/>
  <c r="G168" i="1"/>
  <c r="I168" i="1" s="1"/>
  <c r="J168" i="1" s="1"/>
  <c r="G155" i="1"/>
  <c r="I155" i="1" s="1"/>
  <c r="J155" i="1" s="1"/>
  <c r="G160" i="1"/>
  <c r="I160" i="1" s="1"/>
  <c r="J160" i="1" s="1"/>
  <c r="G144" i="1"/>
  <c r="I144" i="1" s="1"/>
  <c r="J144" i="1" s="1"/>
  <c r="G145" i="1"/>
  <c r="I145" i="1" s="1"/>
  <c r="J145" i="1" s="1"/>
  <c r="G137" i="1"/>
  <c r="I137" i="1" s="1"/>
  <c r="J137" i="1" s="1"/>
  <c r="G136" i="1"/>
  <c r="I136" i="1" s="1"/>
  <c r="J136" i="1" s="1"/>
  <c r="G132" i="1"/>
  <c r="I132" i="1" s="1"/>
  <c r="J132" i="1" s="1"/>
  <c r="G131" i="1"/>
  <c r="I131" i="1" s="1"/>
  <c r="J131" i="1" s="1"/>
  <c r="G130" i="1"/>
  <c r="I130" i="1" s="1"/>
  <c r="J130" i="1" s="1"/>
  <c r="G93" i="1"/>
  <c r="I93" i="1" s="1"/>
  <c r="J93" i="1" s="1"/>
  <c r="G104" i="1"/>
  <c r="I104" i="1" s="1"/>
  <c r="J104" i="1" s="1"/>
  <c r="G91" i="1"/>
  <c r="I91" i="1" s="1"/>
  <c r="J91" i="1" s="1"/>
  <c r="G89" i="1"/>
  <c r="I89" i="1" s="1"/>
  <c r="J89" i="1" s="1"/>
  <c r="G31" i="1"/>
  <c r="I31" i="1" s="1"/>
  <c r="J31" i="1" s="1"/>
  <c r="G30" i="1"/>
  <c r="I30" i="1" s="1"/>
  <c r="J30" i="1" s="1"/>
  <c r="G25" i="1"/>
  <c r="I25" i="1" s="1"/>
  <c r="J25" i="1" s="1"/>
  <c r="G27" i="1"/>
  <c r="I27" i="1" s="1"/>
  <c r="J27" i="1" s="1"/>
  <c r="G16" i="1"/>
  <c r="I16" i="1" s="1"/>
  <c r="J16" i="1" s="1"/>
  <c r="G17" i="1"/>
  <c r="I17" i="1" s="1"/>
  <c r="J17" i="1" s="1"/>
  <c r="G14" i="1"/>
  <c r="I14" i="1" s="1"/>
  <c r="J14" i="1" s="1"/>
  <c r="G13" i="1"/>
  <c r="I13" i="1" s="1"/>
  <c r="J13" i="1" s="1"/>
  <c r="G15" i="1"/>
  <c r="I15" i="1" s="1"/>
  <c r="J15" i="1" s="1"/>
  <c r="G22" i="1"/>
  <c r="I22" i="1" s="1"/>
  <c r="J22" i="1" s="1"/>
  <c r="G21" i="1"/>
  <c r="I21" i="1" s="1"/>
  <c r="J21" i="1" s="1"/>
  <c r="G114" i="1"/>
  <c r="I114" i="1" s="1"/>
  <c r="J114" i="1" s="1"/>
  <c r="G20" i="1"/>
  <c r="I20" i="1" s="1"/>
  <c r="J20" i="1" s="1"/>
  <c r="G26" i="1"/>
  <c r="I26" i="1" s="1"/>
  <c r="J26" i="1" s="1"/>
  <c r="G92" i="1"/>
  <c r="I92" i="1" s="1"/>
  <c r="J92" i="1" s="1"/>
  <c r="G90" i="1"/>
  <c r="I90" i="1" s="1"/>
  <c r="J90" i="1" s="1"/>
  <c r="G287" i="1"/>
  <c r="I287" i="1" s="1"/>
  <c r="J287" i="1" s="1"/>
  <c r="G100" i="1"/>
  <c r="I100" i="1" s="1"/>
  <c r="J100" i="1" s="1"/>
  <c r="G39" i="1"/>
  <c r="I39" i="1" s="1"/>
  <c r="J39" i="1" s="1"/>
  <c r="G23" i="1"/>
  <c r="I23" i="1" s="1"/>
  <c r="J23" i="1" s="1"/>
  <c r="G150" i="1"/>
  <c r="I150" i="1" s="1"/>
  <c r="J150" i="1" s="1"/>
  <c r="G140" i="1"/>
  <c r="I140" i="1" s="1"/>
  <c r="J140" i="1" s="1"/>
  <c r="G143" i="1"/>
  <c r="I143" i="1" s="1"/>
  <c r="J143" i="1" s="1"/>
  <c r="G142" i="1"/>
  <c r="I142" i="1" s="1"/>
  <c r="J142" i="1" s="1"/>
  <c r="G139" i="1"/>
  <c r="I139" i="1" s="1"/>
  <c r="J139" i="1" s="1"/>
  <c r="G135" i="1"/>
  <c r="I135" i="1" s="1"/>
  <c r="J135" i="1" s="1"/>
  <c r="G106" i="1"/>
  <c r="I106" i="1" s="1"/>
  <c r="J106" i="1" s="1"/>
  <c r="G105" i="1"/>
  <c r="I105" i="1" s="1"/>
  <c r="J105" i="1" s="1"/>
  <c r="G103" i="1"/>
  <c r="I103" i="1" s="1"/>
  <c r="J103" i="1" s="1"/>
  <c r="G19" i="1"/>
  <c r="I19" i="1" s="1"/>
  <c r="J19" i="1" s="1"/>
  <c r="G37" i="1"/>
  <c r="I37" i="1" s="1"/>
  <c r="J37" i="1" s="1"/>
  <c r="G38" i="1"/>
  <c r="I38" i="1" s="1"/>
  <c r="J38" i="1" s="1"/>
  <c r="G110" i="1"/>
  <c r="I110" i="1" s="1"/>
  <c r="J110" i="1" s="1"/>
  <c r="G108" i="1"/>
  <c r="I108" i="1" s="1"/>
  <c r="J108" i="1" s="1"/>
  <c r="G146" i="1"/>
  <c r="I146" i="1" s="1"/>
  <c r="J146" i="1" s="1"/>
  <c r="G166" i="1"/>
  <c r="I166" i="1" s="1"/>
  <c r="J166" i="1" s="1"/>
  <c r="G193" i="1"/>
  <c r="I193" i="1" s="1"/>
  <c r="J193" i="1" s="1"/>
  <c r="G198" i="1"/>
  <c r="I198" i="1" s="1"/>
  <c r="J198" i="1" s="1"/>
  <c r="G156" i="1"/>
  <c r="I156" i="1" s="1"/>
  <c r="G141" i="1"/>
  <c r="I141" i="1" s="1"/>
  <c r="J141" i="1" s="1"/>
  <c r="G161" i="1"/>
  <c r="I161" i="1" s="1"/>
  <c r="J161" i="1" s="1"/>
  <c r="G162" i="1"/>
  <c r="I162" i="1" s="1"/>
  <c r="J162" i="1" s="1"/>
  <c r="G134" i="1"/>
  <c r="I134" i="1" s="1"/>
  <c r="J134" i="1" s="1"/>
  <c r="G133" i="1"/>
  <c r="I133" i="1" s="1"/>
  <c r="J133" i="1" s="1"/>
  <c r="G165" i="1"/>
  <c r="I165" i="1" s="1"/>
  <c r="J165" i="1" s="1"/>
  <c r="G129" i="1"/>
  <c r="I129" i="1" s="1"/>
  <c r="J129" i="1" s="1"/>
  <c r="G169" i="1"/>
  <c r="I169" i="1" s="1"/>
  <c r="J169" i="1" s="1"/>
  <c r="G99" i="1"/>
  <c r="I99" i="1" s="1"/>
  <c r="J99" i="1" s="1"/>
  <c r="I196" i="1" l="1"/>
  <c r="J196" i="1" s="1"/>
  <c r="J199" i="1" s="1"/>
  <c r="G23" i="2" s="1"/>
  <c r="G24" i="24" s="1"/>
  <c r="J952" i="1"/>
  <c r="G74" i="2" s="1"/>
  <c r="G75" i="24" s="1"/>
  <c r="I970" i="1"/>
  <c r="G76" i="2" s="1"/>
  <c r="G77" i="24" s="1"/>
  <c r="AN52" i="24"/>
  <c r="M52" i="24"/>
  <c r="AH52" i="24"/>
  <c r="Y52" i="24"/>
  <c r="AE52" i="24"/>
  <c r="P52" i="24"/>
  <c r="AB52" i="24"/>
  <c r="V52" i="24"/>
  <c r="S52" i="24"/>
  <c r="AK52" i="24"/>
  <c r="J52" i="24"/>
  <c r="I1029" i="1"/>
  <c r="J484" i="1"/>
  <c r="G45" i="2" s="1"/>
  <c r="G46" i="24" s="1"/>
  <c r="J708" i="1"/>
  <c r="G62" i="2" s="1"/>
  <c r="G63" i="24" s="1"/>
  <c r="J57" i="1"/>
  <c r="G14" i="2" s="1"/>
  <c r="G15" i="24" s="1"/>
  <c r="J479" i="1"/>
  <c r="G44" i="2" s="1"/>
  <c r="G45" i="24" s="1"/>
  <c r="J41" i="1"/>
  <c r="J297" i="1"/>
  <c r="G31" i="2" s="1"/>
  <c r="G32" i="24" s="1"/>
  <c r="J240" i="1"/>
  <c r="G24" i="2" s="1"/>
  <c r="G25" i="24" s="1"/>
  <c r="J147" i="1"/>
  <c r="G20" i="2" s="1"/>
  <c r="G21" i="24" s="1"/>
  <c r="J409" i="1"/>
  <c r="G40" i="2" s="1"/>
  <c r="G41" i="24" s="1"/>
  <c r="J363" i="1"/>
  <c r="G36" i="2" s="1"/>
  <c r="G37" i="24" s="1"/>
  <c r="J370" i="1"/>
  <c r="G37" i="2" s="1"/>
  <c r="G38" i="24" s="1"/>
  <c r="J272" i="1"/>
  <c r="G26" i="2" s="1"/>
  <c r="G27" i="24" s="1"/>
  <c r="J385" i="1"/>
  <c r="G38" i="2" s="1"/>
  <c r="G39" i="24" s="1"/>
  <c r="J469" i="1"/>
  <c r="G42" i="2" s="1"/>
  <c r="G43" i="24" s="1"/>
  <c r="J171" i="1"/>
  <c r="G22" i="2" s="1"/>
  <c r="G23" i="24" s="1"/>
  <c r="J346" i="1"/>
  <c r="G35" i="2" s="1"/>
  <c r="G36" i="24" s="1"/>
  <c r="J312" i="1"/>
  <c r="G32" i="2" s="1"/>
  <c r="G33" i="24" s="1"/>
  <c r="J489" i="1"/>
  <c r="G46" i="2" s="1"/>
  <c r="G47" i="24" s="1"/>
  <c r="J278" i="1"/>
  <c r="G27" i="2" s="1"/>
  <c r="G28" i="24" s="1"/>
  <c r="J82" i="1"/>
  <c r="G15" i="2" s="1"/>
  <c r="G16" i="24" s="1"/>
  <c r="J334" i="1"/>
  <c r="G33" i="2" s="1"/>
  <c r="G34" i="24" s="1"/>
  <c r="J262" i="1"/>
  <c r="G25" i="2" s="1"/>
  <c r="G26" i="24" s="1"/>
  <c r="J474" i="1"/>
  <c r="G43" i="2" s="1"/>
  <c r="G44" i="24" s="1"/>
  <c r="J395" i="1"/>
  <c r="G39" i="2" s="1"/>
  <c r="G40" i="24" s="1"/>
  <c r="J289" i="1"/>
  <c r="G29" i="2" s="1"/>
  <c r="G30" i="24" s="1"/>
  <c r="J284" i="1"/>
  <c r="G28" i="2" s="1"/>
  <c r="G29" i="24" s="1"/>
  <c r="J434" i="1"/>
  <c r="G41" i="2" s="1"/>
  <c r="G42" i="24" s="1"/>
  <c r="J33" i="1"/>
  <c r="G11" i="2" s="1"/>
  <c r="J925" i="1"/>
  <c r="G73" i="2" s="1"/>
  <c r="G74" i="24" s="1"/>
  <c r="J874" i="1"/>
  <c r="G72" i="2" s="1"/>
  <c r="G73" i="24" s="1"/>
  <c r="J795" i="1"/>
  <c r="G69" i="2" s="1"/>
  <c r="G70" i="24" s="1"/>
  <c r="J825" i="1"/>
  <c r="G70" i="2" s="1"/>
  <c r="G71" i="24" s="1"/>
  <c r="J575" i="1"/>
  <c r="G53" i="2" s="1"/>
  <c r="G54" i="24" s="1"/>
  <c r="J546" i="1"/>
  <c r="G50" i="2" s="1"/>
  <c r="G51" i="24" s="1"/>
  <c r="J517" i="1"/>
  <c r="G49" i="2" s="1"/>
  <c r="G50" i="24" s="1"/>
  <c r="J497" i="1"/>
  <c r="G48" i="2" s="1"/>
  <c r="G49" i="24" s="1"/>
  <c r="J755" i="1"/>
  <c r="G68" i="2" s="1"/>
  <c r="G69" i="24" s="1"/>
  <c r="J750" i="1"/>
  <c r="G67" i="2" s="1"/>
  <c r="G68" i="24" s="1"/>
  <c r="J741" i="1"/>
  <c r="G66" i="2" s="1"/>
  <c r="G67" i="24" s="1"/>
  <c r="J732" i="1"/>
  <c r="G65" i="2" s="1"/>
  <c r="G66" i="24" s="1"/>
  <c r="J716" i="1"/>
  <c r="G64" i="2" s="1"/>
  <c r="G65" i="24" s="1"/>
  <c r="J695" i="1"/>
  <c r="G60" i="2" s="1"/>
  <c r="G61" i="24" s="1"/>
  <c r="J703" i="1"/>
  <c r="G61" i="2" s="1"/>
  <c r="G62" i="24" s="1"/>
  <c r="J635" i="1"/>
  <c r="G57" i="2" s="1"/>
  <c r="G58" i="24" s="1"/>
  <c r="J589" i="1"/>
  <c r="G54" i="2" s="1"/>
  <c r="G55" i="24" s="1"/>
  <c r="J661" i="1"/>
  <c r="G58" i="2" s="1"/>
  <c r="G59" i="24" s="1"/>
  <c r="J616" i="1"/>
  <c r="G56" i="2" s="1"/>
  <c r="G57" i="24" s="1"/>
  <c r="J601" i="1"/>
  <c r="G55" i="2" s="1"/>
  <c r="G56" i="24" s="1"/>
  <c r="J558" i="1"/>
  <c r="G52" i="2" s="1"/>
  <c r="G53" i="24" s="1"/>
  <c r="J690" i="1"/>
  <c r="G59" i="2" s="1"/>
  <c r="G60" i="24" s="1"/>
  <c r="E25" i="2"/>
  <c r="I953" i="1" l="1"/>
  <c r="AN56" i="24"/>
  <c r="J56" i="24"/>
  <c r="AH56" i="24"/>
  <c r="AK56" i="24"/>
  <c r="V56" i="24"/>
  <c r="M56" i="24"/>
  <c r="Y56" i="24"/>
  <c r="P56" i="24"/>
  <c r="AB56" i="24"/>
  <c r="S56" i="24"/>
  <c r="AE56" i="24"/>
  <c r="AK70" i="24"/>
  <c r="S70" i="24"/>
  <c r="AE70" i="24"/>
  <c r="AH70" i="24"/>
  <c r="J70" i="24"/>
  <c r="M70" i="24"/>
  <c r="P70" i="24"/>
  <c r="Y70" i="24"/>
  <c r="AN70" i="24"/>
  <c r="V70" i="24"/>
  <c r="AB70" i="24"/>
  <c r="AK63" i="24"/>
  <c r="J63" i="24"/>
  <c r="S63" i="24"/>
  <c r="AH63" i="24"/>
  <c r="Y63" i="24"/>
  <c r="P63" i="24"/>
  <c r="AE63" i="24"/>
  <c r="AB63" i="24"/>
  <c r="M63" i="24"/>
  <c r="AN63" i="24"/>
  <c r="V63" i="24"/>
  <c r="V73" i="24"/>
  <c r="AK73" i="24"/>
  <c r="P73" i="24"/>
  <c r="AB73" i="24"/>
  <c r="M73" i="24"/>
  <c r="S73" i="24"/>
  <c r="Y73" i="24"/>
  <c r="AN73" i="24"/>
  <c r="AE73" i="24"/>
  <c r="J73" i="24"/>
  <c r="AH73" i="24"/>
  <c r="AN75" i="24"/>
  <c r="M75" i="24"/>
  <c r="V75" i="24"/>
  <c r="J75" i="24"/>
  <c r="P75" i="24"/>
  <c r="Y75" i="24"/>
  <c r="AK75" i="24"/>
  <c r="AB75" i="24"/>
  <c r="AE75" i="24"/>
  <c r="AH75" i="24"/>
  <c r="S75" i="24"/>
  <c r="G78" i="2"/>
  <c r="AE57" i="24"/>
  <c r="AN57" i="24"/>
  <c r="J57" i="24"/>
  <c r="M57" i="24"/>
  <c r="AH57" i="24"/>
  <c r="S57" i="24"/>
  <c r="V57" i="24"/>
  <c r="AK57" i="24"/>
  <c r="Y57" i="24"/>
  <c r="AB57" i="24"/>
  <c r="P57" i="24"/>
  <c r="AE68" i="24"/>
  <c r="AB68" i="24"/>
  <c r="AH68" i="24"/>
  <c r="M68" i="24"/>
  <c r="P68" i="24"/>
  <c r="J68" i="24"/>
  <c r="S68" i="24"/>
  <c r="V68" i="24"/>
  <c r="Y68" i="24"/>
  <c r="AK68" i="24"/>
  <c r="AN68" i="24"/>
  <c r="AE58" i="24"/>
  <c r="P58" i="24"/>
  <c r="V58" i="24"/>
  <c r="M58" i="24"/>
  <c r="AB58" i="24"/>
  <c r="AN58" i="24"/>
  <c r="AK58" i="24"/>
  <c r="AH58" i="24"/>
  <c r="Y58" i="24"/>
  <c r="J58" i="24"/>
  <c r="S58" i="24"/>
  <c r="AE62" i="24"/>
  <c r="Y62" i="24"/>
  <c r="AB62" i="24"/>
  <c r="AN62" i="24"/>
  <c r="M62" i="24"/>
  <c r="S62" i="24"/>
  <c r="AH62" i="24"/>
  <c r="J62" i="24"/>
  <c r="AK62" i="24"/>
  <c r="P62" i="24"/>
  <c r="V62" i="24"/>
  <c r="AE50" i="24"/>
  <c r="Y50" i="24"/>
  <c r="AK50" i="24"/>
  <c r="AN50" i="24"/>
  <c r="J50" i="24"/>
  <c r="AB50" i="24"/>
  <c r="S50" i="24"/>
  <c r="M50" i="24"/>
  <c r="P50" i="24"/>
  <c r="V50" i="24"/>
  <c r="AH50" i="24"/>
  <c r="Y77" i="24"/>
  <c r="AH77" i="24"/>
  <c r="AB77" i="24"/>
  <c r="V77" i="24"/>
  <c r="M77" i="24"/>
  <c r="AK77" i="24"/>
  <c r="P77" i="24"/>
  <c r="AN77" i="24"/>
  <c r="J77" i="24"/>
  <c r="AE77" i="24"/>
  <c r="S77" i="24"/>
  <c r="AH71" i="24"/>
  <c r="AE71" i="24"/>
  <c r="J71" i="24"/>
  <c r="M71" i="24"/>
  <c r="V71" i="24"/>
  <c r="AN71" i="24"/>
  <c r="S71" i="24"/>
  <c r="Y71" i="24"/>
  <c r="P71" i="24"/>
  <c r="AB71" i="24"/>
  <c r="AK71" i="24"/>
  <c r="AK67" i="24"/>
  <c r="S67" i="24"/>
  <c r="J67" i="24"/>
  <c r="M67" i="24"/>
  <c r="V67" i="24"/>
  <c r="Y67" i="24"/>
  <c r="AH67" i="24"/>
  <c r="AE67" i="24"/>
  <c r="P67" i="24"/>
  <c r="AB67" i="24"/>
  <c r="AN67" i="24"/>
  <c r="AK55" i="24"/>
  <c r="M55" i="24"/>
  <c r="AH55" i="24"/>
  <c r="S55" i="24"/>
  <c r="Y55" i="24"/>
  <c r="AN55" i="24"/>
  <c r="J55" i="24"/>
  <c r="V55" i="24"/>
  <c r="P55" i="24"/>
  <c r="AB55" i="24"/>
  <c r="AE55" i="24"/>
  <c r="AN49" i="24"/>
  <c r="AK49" i="24"/>
  <c r="AB49" i="24"/>
  <c r="V49" i="24"/>
  <c r="AE49" i="24"/>
  <c r="J49" i="24"/>
  <c r="P49" i="24"/>
  <c r="AH49" i="24"/>
  <c r="S49" i="24"/>
  <c r="Y49" i="24"/>
  <c r="M49" i="24"/>
  <c r="AN60" i="24"/>
  <c r="AE60" i="24"/>
  <c r="AK60" i="24"/>
  <c r="AH60" i="24"/>
  <c r="V60" i="24"/>
  <c r="M60" i="24"/>
  <c r="S60" i="24"/>
  <c r="Y60" i="24"/>
  <c r="P60" i="24"/>
  <c r="AB60" i="24"/>
  <c r="J60" i="24"/>
  <c r="AE61" i="24"/>
  <c r="AB61" i="24"/>
  <c r="AK61" i="24"/>
  <c r="P61" i="24"/>
  <c r="J61" i="24"/>
  <c r="AN61" i="24"/>
  <c r="Y61" i="24"/>
  <c r="M61" i="24"/>
  <c r="AH61" i="24"/>
  <c r="S61" i="24"/>
  <c r="V61" i="24"/>
  <c r="M51" i="24"/>
  <c r="AB51" i="24"/>
  <c r="AE51" i="24"/>
  <c r="Y51" i="24"/>
  <c r="AN51" i="24"/>
  <c r="AK51" i="24"/>
  <c r="V51" i="24"/>
  <c r="AH51" i="24"/>
  <c r="P51" i="24"/>
  <c r="S51" i="24"/>
  <c r="J51" i="24"/>
  <c r="G13" i="2"/>
  <c r="G14" i="24" s="1"/>
  <c r="AH66" i="24"/>
  <c r="J66" i="24"/>
  <c r="V66" i="24"/>
  <c r="S66" i="24"/>
  <c r="M66" i="24"/>
  <c r="Y66" i="24"/>
  <c r="AK66" i="24"/>
  <c r="P66" i="24"/>
  <c r="AB66" i="24"/>
  <c r="AN66" i="24"/>
  <c r="AE66" i="24"/>
  <c r="AK59" i="24"/>
  <c r="AH59" i="24"/>
  <c r="AE59" i="24"/>
  <c r="P59" i="24"/>
  <c r="Y59" i="24"/>
  <c r="AB59" i="24"/>
  <c r="M59" i="24"/>
  <c r="AN59" i="24"/>
  <c r="S59" i="24"/>
  <c r="J59" i="24"/>
  <c r="V59" i="24"/>
  <c r="AE69" i="24"/>
  <c r="S69" i="24"/>
  <c r="Y69" i="24"/>
  <c r="V69" i="24"/>
  <c r="AH69" i="24"/>
  <c r="M69" i="24"/>
  <c r="J69" i="24"/>
  <c r="P69" i="24"/>
  <c r="AB69" i="24"/>
  <c r="AK69" i="24"/>
  <c r="AN69" i="24"/>
  <c r="Y74" i="24"/>
  <c r="AE74" i="24"/>
  <c r="M74" i="24"/>
  <c r="J74" i="24"/>
  <c r="AK74" i="24"/>
  <c r="AB74" i="24"/>
  <c r="P74" i="24"/>
  <c r="S74" i="24"/>
  <c r="V74" i="24"/>
  <c r="AN74" i="24"/>
  <c r="AH74" i="24"/>
  <c r="AE53" i="24"/>
  <c r="S53" i="24"/>
  <c r="Y53" i="24"/>
  <c r="AN53" i="24"/>
  <c r="AB53" i="24"/>
  <c r="AK53" i="24"/>
  <c r="P53" i="24"/>
  <c r="AH53" i="24"/>
  <c r="V53" i="24"/>
  <c r="J53" i="24"/>
  <c r="M53" i="24"/>
  <c r="AB65" i="24"/>
  <c r="AN65" i="24"/>
  <c r="P65" i="24"/>
  <c r="AE65" i="24"/>
  <c r="S65" i="24"/>
  <c r="J65" i="24"/>
  <c r="Y65" i="24"/>
  <c r="AK65" i="24"/>
  <c r="V65" i="24"/>
  <c r="M65" i="24"/>
  <c r="AH65" i="24"/>
  <c r="AE54" i="24"/>
  <c r="V54" i="24"/>
  <c r="P54" i="24"/>
  <c r="AH54" i="24"/>
  <c r="AB54" i="24"/>
  <c r="J54" i="24"/>
  <c r="AK54" i="24"/>
  <c r="Y54" i="24"/>
  <c r="M54" i="24"/>
  <c r="S54" i="24"/>
  <c r="AN54" i="24"/>
  <c r="G10" i="2"/>
  <c r="G12" i="24"/>
  <c r="AN15" i="24"/>
  <c r="AH15" i="24"/>
  <c r="AK15" i="24"/>
  <c r="AE15" i="24"/>
  <c r="J15" i="24"/>
  <c r="P15" i="24"/>
  <c r="AB15" i="24"/>
  <c r="Y15" i="24"/>
  <c r="M15" i="24"/>
  <c r="S15" i="24"/>
  <c r="V15" i="24"/>
  <c r="AN24" i="24"/>
  <c r="AE24" i="24"/>
  <c r="P24" i="24"/>
  <c r="AK24" i="24"/>
  <c r="M24" i="24"/>
  <c r="AB24" i="24"/>
  <c r="V24" i="24"/>
  <c r="Y24" i="24"/>
  <c r="AH24" i="24"/>
  <c r="S24" i="24"/>
  <c r="J24" i="24"/>
  <c r="AN25" i="24"/>
  <c r="Y25" i="24"/>
  <c r="AE25" i="24"/>
  <c r="AK25" i="24"/>
  <c r="AB25" i="24"/>
  <c r="S25" i="24"/>
  <c r="J25" i="24"/>
  <c r="V25" i="24"/>
  <c r="AH25" i="24"/>
  <c r="P25" i="24"/>
  <c r="M25" i="24"/>
  <c r="V28" i="24"/>
  <c r="J28" i="24"/>
  <c r="AE28" i="24"/>
  <c r="AH28" i="24"/>
  <c r="S28" i="24"/>
  <c r="AK28" i="24"/>
  <c r="P28" i="24"/>
  <c r="AB28" i="24"/>
  <c r="M28" i="24"/>
  <c r="AN28" i="24"/>
  <c r="Y28" i="24"/>
  <c r="AK27" i="24"/>
  <c r="Y27" i="24"/>
  <c r="P27" i="24"/>
  <c r="M27" i="24"/>
  <c r="AN27" i="24"/>
  <c r="V27" i="24"/>
  <c r="AB27" i="24"/>
  <c r="AH27" i="24"/>
  <c r="J27" i="24"/>
  <c r="AE27" i="24"/>
  <c r="S27" i="24"/>
  <c r="AK30" i="24"/>
  <c r="J30" i="24"/>
  <c r="M30" i="24"/>
  <c r="Y30" i="24"/>
  <c r="AN30" i="24"/>
  <c r="V30" i="24"/>
  <c r="AH30" i="24"/>
  <c r="S30" i="24"/>
  <c r="P30" i="24"/>
  <c r="AB30" i="24"/>
  <c r="AE30" i="24"/>
  <c r="AN29" i="24"/>
  <c r="AH29" i="24"/>
  <c r="S29" i="24"/>
  <c r="P29" i="24"/>
  <c r="V29" i="24"/>
  <c r="M29" i="24"/>
  <c r="AB29" i="24"/>
  <c r="Y29" i="24"/>
  <c r="AK29" i="24"/>
  <c r="AE29" i="24"/>
  <c r="J29" i="24"/>
  <c r="AN16" i="24"/>
  <c r="Y16" i="24"/>
  <c r="AE16" i="24"/>
  <c r="AH16" i="24"/>
  <c r="AK16" i="24"/>
  <c r="V16" i="24"/>
  <c r="S16" i="24"/>
  <c r="P16" i="24"/>
  <c r="AB16" i="24"/>
  <c r="J16" i="24"/>
  <c r="M16" i="24"/>
  <c r="AK26" i="24"/>
  <c r="AE26" i="24"/>
  <c r="AH26" i="24"/>
  <c r="J26" i="24"/>
  <c r="P26" i="24"/>
  <c r="V26" i="24"/>
  <c r="AN26" i="24"/>
  <c r="AB26" i="24"/>
  <c r="S26" i="24"/>
  <c r="M26" i="24"/>
  <c r="Y26" i="24"/>
  <c r="G63" i="2"/>
  <c r="G30" i="2"/>
  <c r="I490" i="1"/>
  <c r="G47" i="2"/>
  <c r="G71" i="2"/>
  <c r="I34" i="1"/>
  <c r="G75" i="2"/>
  <c r="I826" i="1"/>
  <c r="I709" i="1"/>
  <c r="AK44" i="24"/>
  <c r="AB44" i="24"/>
  <c r="M44" i="24"/>
  <c r="Y44" i="24"/>
  <c r="P44" i="24"/>
  <c r="S44" i="24"/>
  <c r="J44" i="24"/>
  <c r="V44" i="24"/>
  <c r="AH44" i="24"/>
  <c r="AN44" i="24"/>
  <c r="AE44" i="24"/>
  <c r="AK45" i="24"/>
  <c r="AN45" i="24"/>
  <c r="V45" i="24"/>
  <c r="AH45" i="24"/>
  <c r="P45" i="24"/>
  <c r="M45" i="24"/>
  <c r="S45" i="24"/>
  <c r="J45" i="24"/>
  <c r="Y45" i="24"/>
  <c r="AB45" i="24"/>
  <c r="AE45" i="24"/>
  <c r="AN47" i="24"/>
  <c r="S47" i="24"/>
  <c r="P47" i="24"/>
  <c r="AH47" i="24"/>
  <c r="AB47" i="24"/>
  <c r="AE47" i="24"/>
  <c r="J47" i="24"/>
  <c r="M47" i="24"/>
  <c r="AK47" i="24"/>
  <c r="V47" i="24"/>
  <c r="Y47" i="24"/>
  <c r="I9" i="4"/>
  <c r="G79" i="24" l="1"/>
  <c r="G77" i="2"/>
  <c r="AN32" i="24"/>
  <c r="AE32" i="24"/>
  <c r="AK32" i="24"/>
  <c r="AB32" i="24"/>
  <c r="AH32" i="24"/>
  <c r="AK46" i="24"/>
  <c r="AN46" i="24"/>
  <c r="AH46" i="24"/>
  <c r="AE46" i="24"/>
  <c r="AB46" i="24"/>
  <c r="S32" i="24"/>
  <c r="P32" i="24"/>
  <c r="J32" i="24"/>
  <c r="Y32" i="24"/>
  <c r="V32" i="24"/>
  <c r="M32" i="24"/>
  <c r="S46" i="24"/>
  <c r="Y46" i="24"/>
  <c r="M46" i="24"/>
  <c r="P46" i="24"/>
  <c r="J46" i="24"/>
  <c r="V46" i="24"/>
  <c r="J79" i="24" l="1"/>
  <c r="AB79" i="24"/>
  <c r="P79" i="24"/>
  <c r="AK79" i="24"/>
  <c r="AN79" i="24"/>
  <c r="AH79" i="24"/>
  <c r="V79" i="24"/>
  <c r="S79" i="24"/>
  <c r="AE79" i="24"/>
  <c r="M79" i="24"/>
  <c r="Y79" i="24"/>
  <c r="AB43" i="24"/>
  <c r="AH43" i="24"/>
  <c r="AN43" i="24"/>
  <c r="AE43" i="24"/>
  <c r="AK43" i="24"/>
  <c r="AN42" i="24"/>
  <c r="AH42" i="24"/>
  <c r="AE42" i="24"/>
  <c r="AK42" i="24"/>
  <c r="AB42" i="24"/>
  <c r="AH33" i="24"/>
  <c r="AB33" i="24"/>
  <c r="AK33" i="24"/>
  <c r="AE33" i="24"/>
  <c r="AN33" i="24"/>
  <c r="M42" i="24"/>
  <c r="S42" i="24"/>
  <c r="Y42" i="24"/>
  <c r="J42" i="24"/>
  <c r="P42" i="24"/>
  <c r="V42" i="24"/>
  <c r="Y43" i="24"/>
  <c r="J43" i="24"/>
  <c r="P43" i="24"/>
  <c r="M43" i="24"/>
  <c r="V43" i="24"/>
  <c r="S43" i="24"/>
  <c r="S33" i="24"/>
  <c r="V33" i="24"/>
  <c r="M33" i="24"/>
  <c r="J33" i="24"/>
  <c r="P33" i="24"/>
  <c r="Y33" i="24"/>
  <c r="I4" i="2"/>
  <c r="G115" i="1" l="1"/>
  <c r="I115" i="1" s="1"/>
  <c r="J115" i="1" s="1"/>
  <c r="J126" i="1" s="1"/>
  <c r="G19" i="2" s="1"/>
  <c r="G20" i="24" s="1"/>
  <c r="G84" i="1"/>
  <c r="G101" i="1"/>
  <c r="I101" i="1" s="1"/>
  <c r="J101" i="1" s="1"/>
  <c r="G153" i="1"/>
  <c r="G88" i="1"/>
  <c r="G151" i="1"/>
  <c r="I151" i="1" s="1"/>
  <c r="J151" i="1" s="1"/>
  <c r="G97" i="1"/>
  <c r="G98" i="1"/>
  <c r="I98" i="1" s="1"/>
  <c r="J98" i="1" s="1"/>
  <c r="AE38" i="24" l="1"/>
  <c r="Y38" i="24"/>
  <c r="AN38" i="24"/>
  <c r="V38" i="24"/>
  <c r="P38" i="24"/>
  <c r="AB38" i="24"/>
  <c r="J38" i="24"/>
  <c r="AK38" i="24"/>
  <c r="S38" i="24"/>
  <c r="AH38" i="24"/>
  <c r="I97" i="1"/>
  <c r="J97" i="1" s="1"/>
  <c r="J111" i="1" s="1"/>
  <c r="G18" i="2" s="1"/>
  <c r="G19" i="24" s="1"/>
  <c r="I153" i="1"/>
  <c r="I88" i="1"/>
  <c r="J88" i="1" s="1"/>
  <c r="J94" i="1" s="1"/>
  <c r="G17" i="2" s="1"/>
  <c r="G18" i="24" s="1"/>
  <c r="I84" i="1"/>
  <c r="J84" i="1" s="1"/>
  <c r="V19" i="24" l="1"/>
  <c r="M38" i="24"/>
  <c r="AN19" i="24"/>
  <c r="S19" i="24"/>
  <c r="AE19" i="24"/>
  <c r="Y19" i="24"/>
  <c r="J19" i="24"/>
  <c r="P19" i="24"/>
  <c r="M19" i="24"/>
  <c r="AB19" i="24"/>
  <c r="AK19" i="24"/>
  <c r="AH19" i="24"/>
  <c r="V20" i="24"/>
  <c r="AB20" i="24"/>
  <c r="Y20" i="24"/>
  <c r="AH20" i="24"/>
  <c r="S20" i="24"/>
  <c r="M20" i="24"/>
  <c r="AE20" i="24"/>
  <c r="J20" i="24"/>
  <c r="AK20" i="24"/>
  <c r="AN20" i="24"/>
  <c r="P20" i="24"/>
  <c r="AK21" i="24"/>
  <c r="AE21" i="24"/>
  <c r="AH21" i="24"/>
  <c r="AN21" i="24"/>
  <c r="J21" i="24"/>
  <c r="V21" i="24"/>
  <c r="AB21" i="24"/>
  <c r="P21" i="24"/>
  <c r="M21" i="24"/>
  <c r="Y21" i="24"/>
  <c r="S21" i="24"/>
  <c r="J85" i="1"/>
  <c r="G16" i="2" s="1"/>
  <c r="G17" i="24" s="1"/>
  <c r="Y17" i="24" l="1"/>
  <c r="AB17" i="24"/>
  <c r="M17" i="24"/>
  <c r="J17" i="24"/>
  <c r="AH17" i="24"/>
  <c r="P17" i="24"/>
  <c r="S17" i="24"/>
  <c r="AK17" i="24"/>
  <c r="V17" i="24"/>
  <c r="AN17" i="24"/>
  <c r="AE17" i="24"/>
  <c r="AK18" i="24"/>
  <c r="P18" i="24"/>
  <c r="AB18" i="24"/>
  <c r="V18" i="24"/>
  <c r="AH18" i="24"/>
  <c r="Y18" i="24"/>
  <c r="J18" i="24"/>
  <c r="S18" i="24"/>
  <c r="AN18" i="24"/>
  <c r="AE18" i="24"/>
  <c r="M18" i="24"/>
  <c r="AN35" i="24"/>
  <c r="AN41" i="24"/>
  <c r="AH41" i="24"/>
  <c r="AK41" i="24"/>
  <c r="AE41" i="24"/>
  <c r="AB41" i="24"/>
  <c r="AK12" i="24"/>
  <c r="AH12" i="24"/>
  <c r="AE12" i="24"/>
  <c r="AB12" i="24"/>
  <c r="AN12" i="24"/>
  <c r="AB36" i="24"/>
  <c r="AE36" i="24"/>
  <c r="AN36" i="24"/>
  <c r="AH36" i="24"/>
  <c r="AK36" i="24"/>
  <c r="AB34" i="24"/>
  <c r="AN34" i="24"/>
  <c r="AE34" i="24"/>
  <c r="AK34" i="24"/>
  <c r="AH34" i="24"/>
  <c r="V34" i="24"/>
  <c r="M34" i="24"/>
  <c r="J34" i="24"/>
  <c r="P34" i="24"/>
  <c r="Y34" i="24"/>
  <c r="S34" i="24"/>
  <c r="Y12" i="24"/>
  <c r="S12" i="24"/>
  <c r="P12" i="24"/>
  <c r="V12" i="24"/>
  <c r="J12" i="24"/>
  <c r="M12" i="24"/>
  <c r="M41" i="24"/>
  <c r="S41" i="24"/>
  <c r="P41" i="24"/>
  <c r="J41" i="24"/>
  <c r="V41" i="24"/>
  <c r="Y41" i="24"/>
  <c r="S36" i="24"/>
  <c r="V36" i="24"/>
  <c r="M36" i="24"/>
  <c r="J36" i="24"/>
  <c r="P36" i="24"/>
  <c r="Y36" i="24"/>
  <c r="AK35" i="24" l="1"/>
  <c r="AH35" i="24"/>
  <c r="AE35" i="24"/>
  <c r="AB35" i="24"/>
  <c r="M35" i="24"/>
  <c r="P35" i="24"/>
  <c r="J35" i="24"/>
  <c r="S35" i="24"/>
  <c r="V35" i="24"/>
  <c r="Y35" i="24"/>
  <c r="AN37" i="24" l="1"/>
  <c r="AE37" i="24"/>
  <c r="AK37" i="24"/>
  <c r="AB37" i="24"/>
  <c r="AH37" i="24"/>
  <c r="M37" i="24"/>
  <c r="Y37" i="24"/>
  <c r="P37" i="24"/>
  <c r="S37" i="24"/>
  <c r="V37" i="24"/>
  <c r="J37" i="24"/>
  <c r="J153" i="1"/>
  <c r="J156" i="1"/>
  <c r="J157" i="1" l="1"/>
  <c r="G21" i="2" s="1"/>
  <c r="G22" i="24" s="1"/>
  <c r="G80" i="24" s="1"/>
  <c r="I290" i="1" l="1"/>
  <c r="AB22" i="24"/>
  <c r="M22" i="24"/>
  <c r="AK22" i="24"/>
  <c r="AH22" i="24"/>
  <c r="AN22" i="24"/>
  <c r="P22" i="24"/>
  <c r="S22" i="24"/>
  <c r="V22" i="24"/>
  <c r="J22" i="24"/>
  <c r="Y22" i="24"/>
  <c r="AE22" i="24"/>
  <c r="AN23" i="24"/>
  <c r="M23" i="24"/>
  <c r="AB23" i="24"/>
  <c r="AH23" i="24"/>
  <c r="J23" i="24"/>
  <c r="S23" i="24"/>
  <c r="AE23" i="24"/>
  <c r="P23" i="24"/>
  <c r="Y23" i="24"/>
  <c r="V23" i="24"/>
  <c r="AK23" i="24"/>
  <c r="G12" i="2"/>
  <c r="G79" i="2" s="1"/>
  <c r="M39" i="24"/>
  <c r="AN39" i="24"/>
  <c r="AE39" i="24"/>
  <c r="P39" i="24"/>
  <c r="S39" i="24"/>
  <c r="V39" i="24"/>
  <c r="AK39" i="24"/>
  <c r="Y39" i="24"/>
  <c r="AH39" i="24"/>
  <c r="J39" i="24"/>
  <c r="AB39" i="24"/>
  <c r="I1030" i="1" l="1"/>
  <c r="G3" i="1" s="1"/>
  <c r="G4" i="1" s="1"/>
  <c r="I77" i="24"/>
  <c r="I79" i="24"/>
  <c r="I65" i="2"/>
  <c r="AB40" i="24"/>
  <c r="AH40" i="24"/>
  <c r="AE40" i="24"/>
  <c r="M40" i="24"/>
  <c r="Y40" i="24"/>
  <c r="AK40" i="24"/>
  <c r="J40" i="24"/>
  <c r="V40" i="24"/>
  <c r="AN40" i="24"/>
  <c r="P40" i="24"/>
  <c r="S40" i="24"/>
  <c r="I71" i="24" l="1"/>
  <c r="I73" i="24"/>
  <c r="I75" i="24"/>
  <c r="I74" i="24"/>
  <c r="I68" i="24"/>
  <c r="I69" i="24"/>
  <c r="I70" i="24"/>
  <c r="I66" i="24"/>
  <c r="I67" i="24"/>
  <c r="I65" i="24"/>
  <c r="I62" i="24"/>
  <c r="I58" i="24"/>
  <c r="I50" i="24"/>
  <c r="I54" i="24"/>
  <c r="I53" i="24"/>
  <c r="I51" i="24"/>
  <c r="I63" i="24"/>
  <c r="I59" i="24"/>
  <c r="I57" i="24"/>
  <c r="I61" i="24"/>
  <c r="I52" i="24"/>
  <c r="I55" i="24"/>
  <c r="I56" i="24"/>
  <c r="I49" i="24"/>
  <c r="I60" i="24"/>
  <c r="I48" i="2"/>
  <c r="I56" i="2"/>
  <c r="I50" i="2"/>
  <c r="I49" i="2"/>
  <c r="I71" i="2"/>
  <c r="I61" i="2"/>
  <c r="I75" i="2"/>
  <c r="I53" i="2"/>
  <c r="I58" i="2"/>
  <c r="I47" i="2"/>
  <c r="I67" i="2"/>
  <c r="I55" i="2"/>
  <c r="I69" i="2"/>
  <c r="I66" i="2"/>
  <c r="I59" i="2"/>
  <c r="I68" i="2"/>
  <c r="I63" i="2"/>
  <c r="I70" i="2"/>
  <c r="I73" i="2"/>
  <c r="I64" i="2"/>
  <c r="I51" i="2"/>
  <c r="I54" i="2"/>
  <c r="I62" i="2"/>
  <c r="I60" i="2"/>
  <c r="I77" i="2"/>
  <c r="I52" i="2"/>
  <c r="I57" i="2"/>
  <c r="I72" i="2"/>
  <c r="I78" i="2"/>
  <c r="I74" i="2"/>
  <c r="I76" i="2"/>
  <c r="AN14" i="24"/>
  <c r="S14" i="24"/>
  <c r="P14" i="24"/>
  <c r="AE14" i="24"/>
  <c r="AB14" i="24"/>
  <c r="V14" i="24"/>
  <c r="J14" i="24"/>
  <c r="J80" i="24" s="1"/>
  <c r="AK14" i="24"/>
  <c r="AH14" i="24"/>
  <c r="M14" i="24"/>
  <c r="M80" i="24" s="1"/>
  <c r="Y14" i="24"/>
  <c r="I30" i="24"/>
  <c r="I12" i="24"/>
  <c r="I28" i="24"/>
  <c r="I29" i="24"/>
  <c r="I26" i="24"/>
  <c r="I27" i="24"/>
  <c r="I24" i="24"/>
  <c r="I25" i="24"/>
  <c r="I22" i="24"/>
  <c r="I23" i="24"/>
  <c r="I20" i="24"/>
  <c r="I21" i="24"/>
  <c r="I18" i="24"/>
  <c r="I19" i="24"/>
  <c r="I16" i="24"/>
  <c r="I17" i="24"/>
  <c r="I14" i="24"/>
  <c r="I15" i="24"/>
  <c r="I47" i="24"/>
  <c r="I32" i="24"/>
  <c r="I36" i="24"/>
  <c r="I39" i="24"/>
  <c r="I34" i="24"/>
  <c r="I40" i="24"/>
  <c r="I44" i="24"/>
  <c r="I45" i="24"/>
  <c r="I37" i="24"/>
  <c r="I42" i="24"/>
  <c r="I38" i="24"/>
  <c r="I33" i="24"/>
  <c r="I35" i="24"/>
  <c r="I46" i="24"/>
  <c r="I41" i="24"/>
  <c r="I43" i="24"/>
  <c r="V80" i="24" l="1"/>
  <c r="X80" i="24" s="1"/>
  <c r="AB80" i="24"/>
  <c r="AD80" i="24" s="1"/>
  <c r="AK80" i="24"/>
  <c r="AM80" i="24" s="1"/>
  <c r="Y80" i="24"/>
  <c r="AA80" i="24" s="1"/>
  <c r="S80" i="24"/>
  <c r="U80" i="24" s="1"/>
  <c r="AE80" i="24"/>
  <c r="AG80" i="24" s="1"/>
  <c r="P80" i="24"/>
  <c r="R80" i="24" s="1"/>
  <c r="AH80" i="24"/>
  <c r="AJ80" i="24" s="1"/>
  <c r="AN80" i="24"/>
  <c r="AP80" i="24" s="1"/>
  <c r="I80" i="24"/>
  <c r="J81" i="24"/>
  <c r="L81" i="24" s="1"/>
  <c r="L80" i="24"/>
  <c r="I42" i="2" l="1"/>
  <c r="I40" i="2" l="1"/>
  <c r="I41" i="2"/>
  <c r="I36" i="2"/>
  <c r="I39" i="2"/>
  <c r="I30" i="2"/>
  <c r="I29" i="2"/>
  <c r="I38" i="2"/>
  <c r="I37" i="2"/>
  <c r="I26" i="2"/>
  <c r="I34" i="2"/>
  <c r="I28" i="2"/>
  <c r="I23" i="2"/>
  <c r="I43" i="2"/>
  <c r="G3" i="2"/>
  <c r="I19" i="2"/>
  <c r="I33" i="2"/>
  <c r="I44" i="2"/>
  <c r="I13" i="2"/>
  <c r="I46" i="2"/>
  <c r="I32" i="2"/>
  <c r="I11" i="2"/>
  <c r="I12" i="2"/>
  <c r="I27" i="2"/>
  <c r="I22" i="2"/>
  <c r="I10" i="2"/>
  <c r="I45" i="2"/>
  <c r="I24" i="2"/>
  <c r="I14" i="2"/>
  <c r="I17" i="2"/>
  <c r="I25" i="2"/>
  <c r="I16" i="2"/>
  <c r="I18" i="2"/>
  <c r="I31" i="2"/>
  <c r="I35" i="2"/>
  <c r="I21" i="2"/>
  <c r="I20" i="2"/>
  <c r="I15" i="2"/>
  <c r="I79" i="2" l="1"/>
  <c r="G2" i="4"/>
  <c r="G3" i="24"/>
  <c r="G4" i="24" s="1"/>
  <c r="G4" i="2"/>
  <c r="G2" i="10" l="1"/>
  <c r="G3" i="4"/>
  <c r="G3" i="10" s="1"/>
  <c r="O80" i="24"/>
  <c r="M81" i="24"/>
  <c r="P81" i="24" s="1"/>
  <c r="S81" i="24" l="1"/>
  <c r="R81" i="24"/>
  <c r="O81" i="24"/>
  <c r="V81" i="24" l="1"/>
  <c r="U81" i="24"/>
  <c r="Y81" i="24" l="1"/>
  <c r="X81" i="24"/>
  <c r="AB81" i="24" l="1"/>
  <c r="AA81" i="24"/>
  <c r="AE81" i="24" l="1"/>
  <c r="AD81" i="24"/>
  <c r="AG81" i="24" l="1"/>
  <c r="AH81" i="24"/>
  <c r="AJ81" i="24" l="1"/>
  <c r="AK81" i="24"/>
  <c r="AP81" i="24" s="1"/>
  <c r="AM81" i="24" l="1"/>
</calcChain>
</file>

<file path=xl/sharedStrings.xml><?xml version="1.0" encoding="utf-8"?>
<sst xmlns="http://schemas.openxmlformats.org/spreadsheetml/2006/main" count="10832" uniqueCount="3145">
  <si>
    <t>Item</t>
  </si>
  <si>
    <t>Discriminação</t>
  </si>
  <si>
    <t>Preço (R$)</t>
  </si>
  <si>
    <t>Valor unitário Sem BDI</t>
  </si>
  <si>
    <t>Valor Unitário Com BDI</t>
  </si>
  <si>
    <t>Valor Total</t>
  </si>
  <si>
    <t>Código</t>
  </si>
  <si>
    <t>Valor estimado final:</t>
  </si>
  <si>
    <t>Custo/m²:</t>
  </si>
  <si>
    <t>Data:</t>
  </si>
  <si>
    <t>BDI:</t>
  </si>
  <si>
    <t>Referência:</t>
  </si>
  <si>
    <t>SERVIÇOS PRELIMINARES</t>
  </si>
  <si>
    <t>SINAPI</t>
  </si>
  <si>
    <t>m²</t>
  </si>
  <si>
    <t>un</t>
  </si>
  <si>
    <t>74209/001</t>
  </si>
  <si>
    <t>SUBTOTAL</t>
  </si>
  <si>
    <t>MOVIMENTO DE TERRA</t>
  </si>
  <si>
    <t>m³</t>
  </si>
  <si>
    <t>IMPERMEABILIZAÇÃO E TRATAMENTOS</t>
  </si>
  <si>
    <t>COBERTURA</t>
  </si>
  <si>
    <t>ESQUADRIAS</t>
  </si>
  <si>
    <t>REVESTIMENTOS</t>
  </si>
  <si>
    <t>PINTURA</t>
  </si>
  <si>
    <t>m</t>
  </si>
  <si>
    <t>Uni-dade</t>
  </si>
  <si>
    <t>PAREDES INTERNAS</t>
  </si>
  <si>
    <t>9.1.1</t>
  </si>
  <si>
    <t>9.1.2</t>
  </si>
  <si>
    <t>PAREDES EXTERNAS</t>
  </si>
  <si>
    <t xml:space="preserve">SINAPI </t>
  </si>
  <si>
    <t>ITEM</t>
  </si>
  <si>
    <t>VALOR</t>
  </si>
  <si>
    <t>EQUIVALÊNCIA</t>
  </si>
  <si>
    <t>1.0</t>
  </si>
  <si>
    <t>CUSTOS INDIRETOS</t>
  </si>
  <si>
    <t>1.1</t>
  </si>
  <si>
    <t>Administração Central</t>
  </si>
  <si>
    <t>(AC)</t>
  </si>
  <si>
    <t>1.2</t>
  </si>
  <si>
    <t>Garantias e Seguros</t>
  </si>
  <si>
    <t>(G)</t>
  </si>
  <si>
    <t>1.3</t>
  </si>
  <si>
    <t>Riscos</t>
  </si>
  <si>
    <t>(RA)</t>
  </si>
  <si>
    <t>1.4</t>
  </si>
  <si>
    <t>Despesas Financeiras</t>
  </si>
  <si>
    <t>(DF)</t>
  </si>
  <si>
    <t>2.0</t>
  </si>
  <si>
    <t>TRIBUTOS (l)</t>
  </si>
  <si>
    <t>2.1</t>
  </si>
  <si>
    <t>Pis</t>
  </si>
  <si>
    <t>2.2</t>
  </si>
  <si>
    <t>Cofins</t>
  </si>
  <si>
    <t>2.3</t>
  </si>
  <si>
    <t xml:space="preserve">ISS </t>
  </si>
  <si>
    <t>3.0</t>
  </si>
  <si>
    <t>LUCRO (L)</t>
  </si>
  <si>
    <t>3.1</t>
  </si>
  <si>
    <t>Lucro</t>
  </si>
  <si>
    <t xml:space="preserve">Área: </t>
  </si>
  <si>
    <t>Kg</t>
  </si>
  <si>
    <t>1.5</t>
  </si>
  <si>
    <t>2.4</t>
  </si>
  <si>
    <t>4.0</t>
  </si>
  <si>
    <t>5.0</t>
  </si>
  <si>
    <t>5.1</t>
  </si>
  <si>
    <t>6.0</t>
  </si>
  <si>
    <t>6.1</t>
  </si>
  <si>
    <t>7.0</t>
  </si>
  <si>
    <t>7.1</t>
  </si>
  <si>
    <t>8.0</t>
  </si>
  <si>
    <t>8.1</t>
  </si>
  <si>
    <t>9.0</t>
  </si>
  <si>
    <t>9.1</t>
  </si>
  <si>
    <t>10.0</t>
  </si>
  <si>
    <t>10.1</t>
  </si>
  <si>
    <t>10.2</t>
  </si>
  <si>
    <t>10.3</t>
  </si>
  <si>
    <t>13.0</t>
  </si>
  <si>
    <t>13.1</t>
  </si>
  <si>
    <t>13.2</t>
  </si>
  <si>
    <t>13.3</t>
  </si>
  <si>
    <t>13.4</t>
  </si>
  <si>
    <t>%</t>
  </si>
  <si>
    <t>R$</t>
  </si>
  <si>
    <t>% ACUM.</t>
  </si>
  <si>
    <t>Segundo Acórdão 2622/2013 do Tribunal de Contas da União – TCU, o cálculo do BDI deve ser feito da seguinte maneira:</t>
  </si>
  <si>
    <t>AC  →  Administração Central</t>
  </si>
  <si>
    <t>S  →  Seguro</t>
  </si>
  <si>
    <t xml:space="preserve">R    →  Riscos </t>
  </si>
  <si>
    <t>G     →  Garantia</t>
  </si>
  <si>
    <t>DF    →  Despesas Financeiras</t>
  </si>
  <si>
    <t>L  →  Taxa de Lucro/Remuneração</t>
  </si>
  <si>
    <t>I  →  Incidência de Impostos (PIS, COFINS e ISS)</t>
  </si>
  <si>
    <t>Cotação</t>
  </si>
  <si>
    <t>MÃO DE OBRA</t>
  </si>
  <si>
    <t>PORTAS</t>
  </si>
  <si>
    <t>JANELAS</t>
  </si>
  <si>
    <t>unid</t>
  </si>
  <si>
    <t>8.1.2</t>
  </si>
  <si>
    <t>CABOS</t>
  </si>
  <si>
    <t>SORRISO</t>
  </si>
  <si>
    <t>UN</t>
  </si>
  <si>
    <t>KG</t>
  </si>
  <si>
    <t>H</t>
  </si>
  <si>
    <t>M</t>
  </si>
  <si>
    <t>M3</t>
  </si>
  <si>
    <t>M2</t>
  </si>
  <si>
    <t>PREGO POLIDO COM CABECA 18 X 30</t>
  </si>
  <si>
    <t>TABUA MADEIRA 2A QUALIDADE 2,5 X 30,0CM (1 X 12") NAO APARELHADA</t>
  </si>
  <si>
    <t>VIBRADOR DE IMERSAO C/ MOTOR ELETRICO 2HP MONOFASICO QUALQUER DIAM C/ MANGOTE</t>
  </si>
  <si>
    <t>LUMINÁRIAS</t>
  </si>
  <si>
    <t>INTERRUPTORES E TOMADAS</t>
  </si>
  <si>
    <t>73850/001</t>
  </si>
  <si>
    <t>TETOS</t>
  </si>
  <si>
    <t>COEF.</t>
  </si>
  <si>
    <t>CUSTO UNIT.</t>
  </si>
  <si>
    <t>CUSTO TOTAL</t>
  </si>
  <si>
    <t>TOTAL (A)</t>
  </si>
  <si>
    <t>MATERIAL/SUB-CONTRATADO</t>
  </si>
  <si>
    <t xml:space="preserve">COEF. </t>
  </si>
  <si>
    <t xml:space="preserve">TOTAL (C) </t>
  </si>
  <si>
    <t xml:space="preserve">CUSTO DIRETO TOTAL </t>
  </si>
  <si>
    <t>EQUIPAMENTO</t>
  </si>
  <si>
    <t xml:space="preserve">TOTAL (B) </t>
  </si>
  <si>
    <t>COMPOSIÇÕES DE SERVIÇOS - PREFEITURA MUNICIPAL DE SORRISO</t>
  </si>
  <si>
    <t>Contribuição Previdenciária - Lei 12.546/2013</t>
  </si>
  <si>
    <t>BDI - Fornecimento de Equipamentos</t>
  </si>
  <si>
    <t>BDI - Serviços de Engenharia</t>
  </si>
  <si>
    <t>CUSTOS DE ADMINISTRAÇÃO</t>
  </si>
  <si>
    <t>Seguro de Risco</t>
  </si>
  <si>
    <t>Vigilância</t>
  </si>
  <si>
    <t>Garantia</t>
  </si>
  <si>
    <t>Outros</t>
  </si>
  <si>
    <t>Lucro na Intermediação</t>
  </si>
  <si>
    <t>TAXA TOTAL DE BDI - Fornecimento de Equipamentos</t>
  </si>
  <si>
    <t>TAXA TOTAL DE BDI - Serviços de Engenharia</t>
  </si>
  <si>
    <t>BDI Incidente</t>
  </si>
  <si>
    <t>Local:</t>
  </si>
  <si>
    <t>QUADROS E CAIXAS REDE ELÉTRICA</t>
  </si>
  <si>
    <t>13.1.1</t>
  </si>
  <si>
    <t>13.3.1</t>
  </si>
  <si>
    <t>REGISTROS E CONEXÕES</t>
  </si>
  <si>
    <t>LOUÇAS</t>
  </si>
  <si>
    <t>METAIS E ACESSÓRIOS</t>
  </si>
  <si>
    <t>LOUÇAS, METAIS E ACESSÓRIOS</t>
  </si>
  <si>
    <t>Referência</t>
  </si>
  <si>
    <t>11.0</t>
  </si>
  <si>
    <t>SERVENTE COM ENCARGOS COMPLEMENTARES</t>
  </si>
  <si>
    <t>PEDREIRO COM ENCARGOS COMPLEMENTARES</t>
  </si>
  <si>
    <t>ENCANADOR OU BOMBEIRO HIDRÁULICO COM ENCARGOS COMPLEMENTARES</t>
  </si>
  <si>
    <t>M³</t>
  </si>
  <si>
    <t>M²</t>
  </si>
  <si>
    <t>7.2</t>
  </si>
  <si>
    <t>DISJUNTORES TIPO DIN</t>
  </si>
  <si>
    <t>9.2</t>
  </si>
  <si>
    <t>11.1</t>
  </si>
  <si>
    <t>12.1</t>
  </si>
  <si>
    <t>12.2</t>
  </si>
  <si>
    <t>LAJES</t>
  </si>
  <si>
    <t>13.2.3</t>
  </si>
  <si>
    <t>CONJUNTO SANITÁRIO PARA DEFICIENTES FÍSICOS, COM BACIA SANITÁRIA, LAVATÓRIO, BARRAS DE APOIO E ACESSÓRIOS</t>
  </si>
  <si>
    <t>m2</t>
  </si>
  <si>
    <r>
      <t xml:space="preserve">ARMAÇÃO DE PILAR OU VIGA DE UMA ESTRUTURA CONVENCIONAL DE CONCRETO ARMADO EM UMA EDIFÍCAÇÃO TÉRREA OU SOBRADO UTILIZANDO AÇO </t>
    </r>
    <r>
      <rPr>
        <b/>
        <sz val="9"/>
        <rFont val="Gill Sans MT"/>
        <family val="2"/>
      </rPr>
      <t>CA-60 DE 5.0 MM</t>
    </r>
    <r>
      <rPr>
        <sz val="9"/>
        <rFont val="Gill Sans MT"/>
        <family val="2"/>
      </rPr>
      <t xml:space="preserve"> - MONTAGEM. </t>
    </r>
  </si>
  <si>
    <r>
      <t xml:space="preserve">ARMAÇÃO DE PILAR OU VIGA DE UMA ESTRUTURA CONVENCIONAL DE CONCRETO ARMADO EM UMA EDIFÍCAÇÃO TÉRREA OU SOBRADO UTILIZANDO AÇO </t>
    </r>
    <r>
      <rPr>
        <b/>
        <sz val="9"/>
        <rFont val="Gill Sans MT"/>
        <family val="2"/>
      </rPr>
      <t>CA-50 DE 8.0 MM</t>
    </r>
    <r>
      <rPr>
        <sz val="9"/>
        <rFont val="Gill Sans MT"/>
        <family val="2"/>
      </rPr>
      <t xml:space="preserve"> - MONTAGEM. </t>
    </r>
  </si>
  <si>
    <r>
      <t xml:space="preserve">ARMAÇÃO DE PILAR OU VIGA DE UMA ESTRUTURA CONVENCIONAL DE CONCRETO ARMADO EM UMA EDIFÍCAÇÃO TÉRREA OU SOBRADO UTILIZANDO AÇO </t>
    </r>
    <r>
      <rPr>
        <b/>
        <sz val="9"/>
        <rFont val="Gill Sans MT"/>
        <family val="2"/>
      </rPr>
      <t>CA-50 DE 10.0 MM</t>
    </r>
    <r>
      <rPr>
        <sz val="9"/>
        <rFont val="Gill Sans MT"/>
        <family val="2"/>
      </rPr>
      <t xml:space="preserve"> - MONTAGEM. </t>
    </r>
  </si>
  <si>
    <r>
      <t xml:space="preserve">ARMAÇÃO DE PILAR OU VIGA DE UMA ESTRUTURA CONVENCIONAL DE CONCRETO ARMADO EM UMA EDIFÍCAÇÃO TÉRREA OU SOBRADO UTILIZANDO AÇO </t>
    </r>
    <r>
      <rPr>
        <b/>
        <sz val="9"/>
        <rFont val="Gill Sans MT"/>
        <family val="2"/>
      </rPr>
      <t>CA-50 DE 12.5 MM</t>
    </r>
    <r>
      <rPr>
        <sz val="9"/>
        <rFont val="Gill Sans MT"/>
        <family val="2"/>
      </rPr>
      <t xml:space="preserve"> - MONTAGEM. </t>
    </r>
  </si>
  <si>
    <t>6.1.1</t>
  </si>
  <si>
    <t>6.1.2</t>
  </si>
  <si>
    <t>TELHAS E ESTRUTURAS</t>
  </si>
  <si>
    <t>11.1.1</t>
  </si>
  <si>
    <t>11.1.2</t>
  </si>
  <si>
    <t>11.2</t>
  </si>
  <si>
    <t>11.2.1</t>
  </si>
  <si>
    <t>11.2.2</t>
  </si>
  <si>
    <t>11.3</t>
  </si>
  <si>
    <t>11.3.1</t>
  </si>
  <si>
    <t>11.3.2</t>
  </si>
  <si>
    <t>12.1.1</t>
  </si>
  <si>
    <t>12.1.4</t>
  </si>
  <si>
    <t>12.2.1</t>
  </si>
  <si>
    <t>12.2.2</t>
  </si>
  <si>
    <t>12.2.3</t>
  </si>
  <si>
    <t>13.2.2</t>
  </si>
  <si>
    <t>13.3.2</t>
  </si>
  <si>
    <t>13.4.1</t>
  </si>
  <si>
    <t>INTERRUPTOR SIMPLES (1 MÓDULO), 10A/250V, INCLUINDO SUPORTE E PLACA -FORNECIMENTO E INSTALAÇÃO. AF_12/2015</t>
  </si>
  <si>
    <t>INTERRUPTOR SIMPLES (2 MÓDULOS), 10A/250V, INCLUINDO SUPORTE E PLACA -FORNECIMENTO E INSTALAÇÃO. AF_12/2015</t>
  </si>
  <si>
    <t>APLICAÇÃO E LIXAMENTO DE MASSA LÁTEX EM TETO, DUAS DEMÃOS</t>
  </si>
  <si>
    <t>TOMADA MÉDIA DE EMBUTIR (1 MÓDULO), 2P+T 10 A, INCLUINDO SUPORTE E PLACA - FORNECIMENTO E INSTALAÇÃO. AF_12/2015</t>
  </si>
  <si>
    <t>PISO EM GRANILITE, MARMORITE OU GRANITINA ESPESSURA 8 MM, INCLUSO JUNTAS DE DILATACAO PLASTICAS, RESINADO</t>
  </si>
  <si>
    <t>RODAPE EM MARMORITE, ALTURA 10CM</t>
  </si>
  <si>
    <t>APLICAÇÃO MANUAL DE PINTURA COM TINTA LÁTEX ACRÍLICA EM PAREDES, DUAS DEMÃOS. AF_06/2014</t>
  </si>
  <si>
    <t>APLICAÇÃO MANUAL DE FUNDO SELADOR ACRÍLICO EM PANOS COM PRESENÇA DE VÃOS DE EDIFÍCIOS DE MÚLTIPLOS PAVIMENTOS. AF_06/2014</t>
  </si>
  <si>
    <t>REGISTRO DE GAVETA BRUTO, LATÃO, ROSCÁVEL, 3/4", COM ACABAMENTO E CANOPLA CROMADOS. FORNECIDO E INSTALADO EM RAMAL DE ÁGUA. AF_12/2014</t>
  </si>
  <si>
    <t>Proprietário: Municipio de Sorriso</t>
  </si>
  <si>
    <t>Quantidade</t>
  </si>
  <si>
    <t>ESCAVAÇÃO MANUAL PARA BLOCO DE COROAMENTO OU SAPATA, SEM PREVISÃO DE FÔRMA.</t>
  </si>
  <si>
    <t>INFRA ESTRUTURA</t>
  </si>
  <si>
    <t>FABRICAÇÃO, MONTAGEM E DESMONTAGEM DE FÔRMA PARA SAPATA, EM MADEIRA SERRADA, E=25 MM, 4 UTILIZAÇÕES.</t>
  </si>
  <si>
    <t>SUPRA ESTRUTURA</t>
  </si>
  <si>
    <t>4.1</t>
  </si>
  <si>
    <t>4.2</t>
  </si>
  <si>
    <t>ALVENARIAS E VEDAÇÕES</t>
  </si>
  <si>
    <t>74145/001</t>
  </si>
  <si>
    <t>ELETRODUTOS / ELETROCALHAS</t>
  </si>
  <si>
    <t>ELETRODUTO FLEXÍVEL CORRUGADO, PVC, DN 32 MM (1"), PARA CIRCUITOS TERMINAIS, INSTALADO EM FORRO - FORNECIMENTO E INSTALAÇÃO. AF_12/2015</t>
  </si>
  <si>
    <t>ELETRODUTO FLEXÍVEL CORRUGADO, PVC, DN 25 MM (3/4"), PARA CIRCUITOS TERMINAIS, INSTALADO EM FORRO - FORNECIMENTO E INSTALAÇÃO. AF_12/2015</t>
  </si>
  <si>
    <t>CAIXA OCTOGONAL 3" X 3", PVC, INSTALADA EM LAJE - FORNECIMENTO E INSTALAÇÃO. AF_12/2015</t>
  </si>
  <si>
    <t>LUMINÁRIA TIPO PLAFON, DE SOBREPOR, COM 1 LÂMPADA DE LED 40W - FORNECIMENTO E INSTALAÇÃO. AF_11/2017</t>
  </si>
  <si>
    <t>INTERRUPTOR SIMPLES (3 MÓDULOS), 10A/250V, INCLUINDO SUPORTE E PLACA -FORNECIMENTO E INSTALAÇÃO. AF_12/2015</t>
  </si>
  <si>
    <t>TOTAL DA OBRA:</t>
  </si>
  <si>
    <r>
      <t>Arredondamentos: Opções → Avançado → Fórmulas → "</t>
    </r>
    <r>
      <rPr>
        <u/>
        <sz val="8"/>
        <color theme="1"/>
        <rFont val="Gill Sans MT"/>
        <family val="2"/>
      </rPr>
      <t>Definir Precisão Conforme Exibido</t>
    </r>
    <r>
      <rPr>
        <sz val="8"/>
        <color theme="1"/>
        <rFont val="Gill Sans MT"/>
        <family val="2"/>
      </rPr>
      <t>"</t>
    </r>
  </si>
  <si>
    <t>4.1.1</t>
  </si>
  <si>
    <t>4.1.3</t>
  </si>
  <si>
    <t>4.1.4</t>
  </si>
  <si>
    <t>4.1.5</t>
  </si>
  <si>
    <t>4.2.1</t>
  </si>
  <si>
    <t>7.1.3</t>
  </si>
  <si>
    <t>9.2.1</t>
  </si>
  <si>
    <t>13.2.4</t>
  </si>
  <si>
    <t>13.3.5</t>
  </si>
  <si>
    <t>14.0</t>
  </si>
  <si>
    <t>14.1</t>
  </si>
  <si>
    <t>DIVISÓRIAS E BANCADAS EM GRANITO</t>
  </si>
  <si>
    <t>UNID.</t>
  </si>
  <si>
    <t>13.3.6</t>
  </si>
  <si>
    <t>13.3.7</t>
  </si>
  <si>
    <r>
      <rPr>
        <b/>
        <sz val="9"/>
        <color theme="1"/>
        <rFont val="Gill Sans MT"/>
        <family val="2"/>
      </rPr>
      <t>Proprietário</t>
    </r>
    <r>
      <rPr>
        <sz val="9"/>
        <color theme="1"/>
        <rFont val="Gill Sans MT"/>
        <family val="2"/>
      </rPr>
      <t>:  Municipio de Sorriso</t>
    </r>
  </si>
  <si>
    <t>Obra:</t>
  </si>
  <si>
    <t>Ref.:</t>
  </si>
  <si>
    <t>FATURAMENTO SIMPLES DA ETAPA:</t>
  </si>
  <si>
    <t>FATURAMENTO ACUMULADO DA ETAPA:</t>
  </si>
  <si>
    <t>12.1.5</t>
  </si>
  <si>
    <t>12.1.6</t>
  </si>
  <si>
    <t xml:space="preserve">INFRA ESTRUTURA </t>
  </si>
  <si>
    <t>ACABAMENTOS</t>
  </si>
  <si>
    <t>RODAPÉS E SOLEIRAS</t>
  </si>
  <si>
    <t>10.2.1</t>
  </si>
  <si>
    <t>10.3.1</t>
  </si>
  <si>
    <t>12.1.7</t>
  </si>
  <si>
    <t>12.1.8</t>
  </si>
  <si>
    <t>14.2</t>
  </si>
  <si>
    <t>14.3</t>
  </si>
  <si>
    <t>14.4</t>
  </si>
  <si>
    <t>14.5</t>
  </si>
  <si>
    <t>14.6</t>
  </si>
  <si>
    <t>14.7</t>
  </si>
  <si>
    <t>15.0</t>
  </si>
  <si>
    <t>16.0</t>
  </si>
  <si>
    <t>16.1</t>
  </si>
  <si>
    <t>17.0</t>
  </si>
  <si>
    <t>17.1</t>
  </si>
  <si>
    <t>18.0</t>
  </si>
  <si>
    <t>18.1</t>
  </si>
  <si>
    <t>9.1.3</t>
  </si>
  <si>
    <t>9.1.4</t>
  </si>
  <si>
    <t>9.2.4</t>
  </si>
  <si>
    <t>73822/002</t>
  </si>
  <si>
    <t>VASO SANITARIO SIFONADO CONVENCIONAL COM LOUÇA BRANCA, INCLUSO CONJUNTO DE LIGAÇÃO PARA BACIA SANITÁRIA AJUSTÁVEL - FORNECIMENTO E INSTALAÇÃO. AF_10/2016</t>
  </si>
  <si>
    <t xml:space="preserve">TORNEIRA CROMADA DE MESA, 1/2" OU 3/4", PARA LAVATÓRIO, PADRÃO MÉDIO - FORNECIMENTO E INSTALAÇÃO. AF_12/2013 </t>
  </si>
  <si>
    <t>SABONETEIRA PLASTICA TIPO DISPENSER PARA SABONETE LIQUIDO COM RESERVATORIO 800 A 1500 ML, INCLUSO FIXAÇÃO. AF_10/2016</t>
  </si>
  <si>
    <t>PAPELEIRA PLASTICA TIPO DISPENSER PARA PAPEL HIGIENICO ROLAO</t>
  </si>
  <si>
    <t>TOALHEIRO PLASTICO TIPO DISPENSER PARA PAPEL TOALHA INTERFOLHADO</t>
  </si>
  <si>
    <t>PS - 011</t>
  </si>
  <si>
    <t>CJ</t>
  </si>
  <si>
    <t>QUADRO DE DISTRIBUICAO DE ENERGIA DE EMBUTIR, EM CHAPA METALICA, PARA 24 DISJUNTORES TERMOMAGNETICOS MONOPOLARES, COM BARRAMENTO TRIFASICO E NEUTRO, FORNECIMENTO E INSTALACAO</t>
  </si>
  <si>
    <t>IMPERMEABILIZACAO DE ESTRUTURAS ENTERRADAS, COM TINTA ASFALTICA, DUAS DEMÃOS (vigas baldrame)</t>
  </si>
  <si>
    <t>1.6</t>
  </si>
  <si>
    <t>1.7</t>
  </si>
  <si>
    <t>12.0</t>
  </si>
  <si>
    <t>CHP</t>
  </si>
  <si>
    <t>CHUVEIRO ELETRICO COMUM CORPO PLASTICO TIPO DUCHA, FORNECIMENTO E INSTALACAO</t>
  </si>
  <si>
    <t>PS - 050</t>
  </si>
  <si>
    <t>PS - 053</t>
  </si>
  <si>
    <t xml:space="preserve">REATERRO MANUAL APILOADO COM SOQUETE. </t>
  </si>
  <si>
    <t>FUNDAÇÕES E ARRANQUES</t>
  </si>
  <si>
    <t>3.1.1</t>
  </si>
  <si>
    <t>3.1.2</t>
  </si>
  <si>
    <t>3.1.3</t>
  </si>
  <si>
    <t>3.1.4</t>
  </si>
  <si>
    <t>3.1.5</t>
  </si>
  <si>
    <t>3.1.6</t>
  </si>
  <si>
    <t>3.2</t>
  </si>
  <si>
    <t>VIGAS BALDRAMES</t>
  </si>
  <si>
    <t>3.2.1</t>
  </si>
  <si>
    <t>3.2.2</t>
  </si>
  <si>
    <t>3.2.4</t>
  </si>
  <si>
    <t>3.2.5</t>
  </si>
  <si>
    <t xml:space="preserve">FABRICAÇÃO, MONTAGEM E DESMONTAGEM DE FÔRMA PARA VIGA BALDRAME, EM MADEIRA SERRADA, E=25 MM, 4 UTILIZAÇÕES. </t>
  </si>
  <si>
    <t>3.2.6</t>
  </si>
  <si>
    <t>PILARES</t>
  </si>
  <si>
    <t xml:space="preserve">MONTAGEM E DESMONTAGEM DE FÔRMA DE PILARES RETANGULARES E ESTRUTURAS S IMILARES COM ÁREA MÉDIA DAS SEÇÕES MAIOR QUE 0,25 M², PÉ-DIREITO SIMPLES, EM MADEIRA SERRADA, 4 UTILIZAÇÕES. </t>
  </si>
  <si>
    <t xml:space="preserve">CONCRETAGEM DE PILARES, FCK = 25 MPA, COM USO DE BOMBA EM EDIFICAÇÃO COM SEÇÃO MÉDIA DE PILARES MENOR OU IGUAL A 0,25 M² - LANÇAMENTO, ADENSAMENTO E ACABAMENTO. </t>
  </si>
  <si>
    <t xml:space="preserve">VIGAS </t>
  </si>
  <si>
    <t>4.2.2</t>
  </si>
  <si>
    <r>
      <t xml:space="preserve">ARMAÇÃO DE PILAR OU VIGA DE UMA ESTRUTURA CONVENCIONAL DE CONCRETO ARMADO EM UMA EDIFÍCAÇÃO TÉRREA OU SOBRADO UTILIZANDO AÇO </t>
    </r>
    <r>
      <rPr>
        <b/>
        <sz val="9"/>
        <rFont val="Gill Sans MT"/>
        <family val="2"/>
      </rPr>
      <t>CA-50 DE 6.3 MM</t>
    </r>
    <r>
      <rPr>
        <sz val="9"/>
        <rFont val="Gill Sans MT"/>
        <family val="2"/>
      </rPr>
      <t xml:space="preserve"> - MONTAGEM. </t>
    </r>
  </si>
  <si>
    <t>4.2.3</t>
  </si>
  <si>
    <t>4.2.4</t>
  </si>
  <si>
    <t>4.2.5</t>
  </si>
  <si>
    <t>4.2.6</t>
  </si>
  <si>
    <r>
      <t xml:space="preserve">ARMAÇÃO DE PILAR OU VIGA DE UMA ESTRUTURA CONVENCIONAL DE CONCRETO ARMADO EM UMA EDIFÍCAÇÃO TÉRREA OU SOBRADO UTILIZANDO AÇO </t>
    </r>
    <r>
      <rPr>
        <b/>
        <sz val="9"/>
        <rFont val="Gill Sans MT"/>
        <family val="2"/>
      </rPr>
      <t>CA-50 DE 16.0 MM</t>
    </r>
    <r>
      <rPr>
        <sz val="9"/>
        <rFont val="Gill Sans MT"/>
        <family val="2"/>
      </rPr>
      <t xml:space="preserve"> - MONTAGEM. </t>
    </r>
  </si>
  <si>
    <t>4.2.7</t>
  </si>
  <si>
    <r>
      <t xml:space="preserve">ARMAÇÃO DE PILAR OU VIGA DE UMA ESTRUTURA CONVENCIONAL DE CONCRETO ARMADO EM UMA EDIFÍCAÇÃO TÉRREA OU SOBRADO UTILIZANDO AÇO </t>
    </r>
    <r>
      <rPr>
        <b/>
        <sz val="9"/>
        <rFont val="Gill Sans MT"/>
        <family val="2"/>
      </rPr>
      <t>CA-50 DE 20.0 MM</t>
    </r>
    <r>
      <rPr>
        <sz val="9"/>
        <rFont val="Gill Sans MT"/>
        <family val="2"/>
      </rPr>
      <t xml:space="preserve"> - MONTAGEM. </t>
    </r>
  </si>
  <si>
    <t>4.2.8</t>
  </si>
  <si>
    <t>4.2.9</t>
  </si>
  <si>
    <r>
      <t xml:space="preserve">ARMAÇÃO DE LAJE DE UMA ESTRUTURA CONVENCIONAL DE CONCRETO ARMADO EM UM EDIFÍCIO DE MÚLTIPLOS PAVIMENTOS UTILIZANDO AÇO </t>
    </r>
    <r>
      <rPr>
        <b/>
        <sz val="9"/>
        <rFont val="Gill Sans MT"/>
        <family val="2"/>
      </rPr>
      <t>CA-50 DE 6,3 MM</t>
    </r>
    <r>
      <rPr>
        <sz val="9"/>
        <rFont val="Gill Sans MT"/>
        <family val="2"/>
      </rPr>
      <t xml:space="preserve"> - MONTAGEM.</t>
    </r>
  </si>
  <si>
    <r>
      <t xml:space="preserve">ARMAÇÃO DE LAJE DE UMA ESTRUTURA CONVENCIONAL DE CONCRETO ARMADO EM UM EDIFÍCIO DE MÚLTIPLOS PAVIMENTOS UTILIZANDO AÇO </t>
    </r>
    <r>
      <rPr>
        <b/>
        <sz val="9"/>
        <rFont val="Gill Sans MT"/>
        <family val="2"/>
      </rPr>
      <t>CA-50 DE 8.0 MM</t>
    </r>
    <r>
      <rPr>
        <sz val="9"/>
        <rFont val="Gill Sans MT"/>
        <family val="2"/>
      </rPr>
      <t xml:space="preserve"> - MONTAGEM.</t>
    </r>
  </si>
  <si>
    <r>
      <t xml:space="preserve">ARMAÇÃO DE LAJE DE UMA ESTRUTURA CONVENCIONAL DE CONCRETO ARMADO EM UM EDIFÍCIO DE MÚLTIPLOS PAVIMENTOS UTILIZANDO AÇO </t>
    </r>
    <r>
      <rPr>
        <b/>
        <sz val="9"/>
        <rFont val="Gill Sans MT"/>
        <family val="2"/>
      </rPr>
      <t>CA-50 DE 10.0 MM</t>
    </r>
    <r>
      <rPr>
        <sz val="9"/>
        <rFont val="Gill Sans MT"/>
        <family val="2"/>
      </rPr>
      <t xml:space="preserve"> - MONTAGEM.</t>
    </r>
  </si>
  <si>
    <t>QUADRO DE DISTRIBUICAO DE ENERGIA DE EMBUTIR, EM CHAPA METALICA, PARA 32 DISJUNTORES TERMOMAGNETICOS MONOPOLARES, COM BARRAMENTO TRIFASICO E NEUTRO, FORNECIMENTO E INSTALACAO</t>
  </si>
  <si>
    <t xml:space="preserve">ELETRODUTO FLEXÍVEL CORRUGADO, PVC, PEAD (2") - FORNECIMENTO E INSTALAÇÃO. </t>
  </si>
  <si>
    <t>CAIXA RETANGULAR 4" X 2", PVC, INSTALADA EM PAREDE - FORNECIMENTO E INSTALAÇÃO. AF_12/2015</t>
  </si>
  <si>
    <t>TERMINAL OU CONECTOR DE PRESSÃO - PARA CABO DE 25mm² - FORNECIMENTO E INSTALAÇÃO</t>
  </si>
  <si>
    <t>TERMINAL OU CONECTOR DE PRESSÃO - PARA CABO DE 16mm² - FORNECIMENTO E INSTALAÇÃO</t>
  </si>
  <si>
    <t>LUMINÁRIA TIPO PLAFON, DE SOBREPOR, COM 1 LÂMPADA DE LED 25W - FORNECIMENTO E INSTALAÇÃO. AF_11/2017</t>
  </si>
  <si>
    <t>TOMADA MÉDIA DE EMBUTIR (21MÓDULOS), 2P+T 20 A, INCLUINDO SUPORTE E PLACA - FORNECIMENTO E INSTALAÇÃO. AF_12/2015</t>
  </si>
  <si>
    <t>INSTALAÇÕES ELÉTRICAS DE CABEAMENTO DE LÓGICA E TELEFONIA</t>
  </si>
  <si>
    <t>Sorriso</t>
  </si>
  <si>
    <t>SWITCH GIGABIT DE 48 PORTAS - Portas Fast Ethernet: 48, Portas Gigabit: 2, Portas Combo: 2, Capacidade de Switch: 17.6 Gbps, SpanningTree (STP, RSTP, MSTP): +/+/+, VLAN: 256, Filas de Prioridade QoS: 4, IGMP Snooping, StaticLayer 3 Routing, IPv6 Support, 802.1x, ACL: L1-L4, SNMP: v 1,2,3, Tabela de Endereços MAC: 8000, tecnologia de eficiencia de energia, não empilhável com interface de gerenciamento WEB e, montável em Rack de 19", incluindo Rack Fechado de Piso de 19"</t>
  </si>
  <si>
    <t>16.2</t>
  </si>
  <si>
    <t>KIT PORCA GAIOLA TEM 12 MM E ROSCA M5 - Usado em racks para fixar gabinetes, bandejas, frontais, patch panel, etc.</t>
  </si>
  <si>
    <t>16.3</t>
  </si>
  <si>
    <t>16.4</t>
  </si>
  <si>
    <t>PATCH PANEL CAT6e 48 PORTAS - Sistemas de Cabeamento Estruturado para tráfego de voz, dados e imagens, segundo requisitos da norma ANSI/TIA/EIA-568B.2</t>
  </si>
  <si>
    <t>ABRAÇADEIRA DE PLÁSTICO NO MÍNIMO 28 cm - Pacote com 100 unidades</t>
  </si>
  <si>
    <t>TOMADAS</t>
  </si>
  <si>
    <t>CABOS UTP</t>
  </si>
  <si>
    <t>CAIXA RETANGULAR 4" X 2" MÉDIA , PVC, INSTALADA EM PAREDE - FORNECIMENTO E INSTALAÇÃO. AF_12/2015</t>
  </si>
  <si>
    <t>mts</t>
  </si>
  <si>
    <t>PATCH CORD CAT 6 1,5m - Para tráfego de voz, dados e imagem, com certificação da ANATEL, de acordo com os novos requisitos vigentes</t>
  </si>
  <si>
    <t>PATCH CORD CAT 6 2,5m -  Para tráfego de voz, dados e imagem, com certificação da ANATEL, de acordo com os novos requisitos vigentes</t>
  </si>
  <si>
    <t>TOMADA DE REDE RJ45 - FORNECIMENTO E INSTALAÇÃO. AF_03/2018</t>
  </si>
  <si>
    <t>CONECTOR FEMEA RJ - 45, CATEGORIA 6</t>
  </si>
  <si>
    <t>CONECTOR MACHO RJ - 45, CATEGORIA 6</t>
  </si>
  <si>
    <t xml:space="preserve"> CABO UTP CATEGORIA 6- 24 AWG - FORNECIMENTO E INSTALAÇÃO</t>
  </si>
  <si>
    <t>4.1.2</t>
  </si>
  <si>
    <t>4.3</t>
  </si>
  <si>
    <t>4.3.1</t>
  </si>
  <si>
    <t>4.3.2</t>
  </si>
  <si>
    <t>4.3.3</t>
  </si>
  <si>
    <t>4.3.4</t>
  </si>
  <si>
    <t>4.3.5</t>
  </si>
  <si>
    <t>4.3.6</t>
  </si>
  <si>
    <t>7.2.1</t>
  </si>
  <si>
    <t>13.2.1</t>
  </si>
  <si>
    <t>13.3.3</t>
  </si>
  <si>
    <t>13.3.4</t>
  </si>
  <si>
    <t>13.4.2</t>
  </si>
  <si>
    <t>15.1</t>
  </si>
  <si>
    <t>18.2</t>
  </si>
  <si>
    <t>19.0</t>
  </si>
  <si>
    <t>19.1</t>
  </si>
  <si>
    <t>ENTRADA PROVISORIA DE ENERGIA ELETRICA AEREA TRIFASICA 40A EM POSTE MADEIRA</t>
  </si>
  <si>
    <t>74005/001</t>
  </si>
  <si>
    <t>CHAPISCO APLICADO EM ALVENARIAS E ESTRUTURAS DE CONCRETO INTERNAS, COM COLHER DE PEDREIRO. ARGAMASSA TRAÇO 1:3 COM PREPARO EM BETONEIRA 400L. AF_06/2014</t>
  </si>
  <si>
    <t>MASSA ÚNICA, PARA RECEBIMENTO DE PINTURA, EM ARGAMASSA TRAÇO 1:2:8, PREPARO MECÂNICO COM BETONEIRA 400L, APLICADA MANUALMENTE EM FACES INTERNAS DE PAREDES, ESPESSURA DE 20MM, COM EXECUÇÃO DE TALISCAS. AF_06/2014</t>
  </si>
  <si>
    <t>7.3</t>
  </si>
  <si>
    <t>CHAPISCO APLICADO EM ALVENARIA (COM PRESENÇA DE VÃOS) E ESTRUTURAS DE CONCRETO DE FACHADA, COM COLHER DE PEDREIRO. ARGAMASSA TRAÇO 1:3 COM PREPARO EM BETONEIRA 400L. AF_06/2014</t>
  </si>
  <si>
    <t>EMBOÇO OU MASSA ÚNICA EM ARGAMASSA TRAÇO 1:2:8, PREPARO MECÂNICO COM BETONEIRA 400 L, APLICADA MANUALMENTE EM PANOS DE FACHADA COM PRESENÇA DE VÃOS, ESPESSURA DE 25 MM. AF_06/2014</t>
  </si>
  <si>
    <t>CHAPISCO APLICADO NO TETO, COM ROLO PARA TEXTURA ACRÍLICA. ARGAMASSA TRAÇO 1:4 E EMULSÃO POLIMÉRICA (ADESIVO) COM PREPARO EM BETONEIRA 400L. AF_06/2014</t>
  </si>
  <si>
    <t>MASSA ÚNICA, PARA RECEBIMENTO DE PINTURA, EM ARGAMASSA TRAÇO 1:2:8, PREPARO MECÂNICO COM BETONEIRA 400L, APLICADA MANUALMENTE EM TETO, ESPESSURA DE 20MM, COM EXECUÇÃO DE TALISCAS. AF_03/2015</t>
  </si>
  <si>
    <t>UNI</t>
  </si>
  <si>
    <r>
      <t xml:space="preserve">UN: </t>
    </r>
    <r>
      <rPr>
        <sz val="9"/>
        <color rgb="FF000000"/>
        <rFont val="Gill Sans MT"/>
        <family val="2"/>
      </rPr>
      <t>UNI</t>
    </r>
  </si>
  <si>
    <t>COTAÇÃO</t>
  </si>
  <si>
    <t>PISOS, RODAPÉS E SOLEIRAS</t>
  </si>
  <si>
    <t>REVESTIMENTO CERÂMICO PARA PAREDES EXTERNAS EM PASTILHAS DE PORCELANA 5 X 5 CM (PLACAS DE 30 X 30 CM), ALINHADAS A PRUMO, APLICADO EM PANOS COM VÃOS. AF_06/2014</t>
  </si>
  <si>
    <t>LASTRO COM MATERIAL GRANULAR, APLICAÇÃO EM BLOCOS DE COROAMENTO, ESPESSURA DE *5 CM*. AF_08/2017</t>
  </si>
  <si>
    <t>7.1.1</t>
  </si>
  <si>
    <t>7.1.2</t>
  </si>
  <si>
    <t>7.1.4</t>
  </si>
  <si>
    <t>7.2.2</t>
  </si>
  <si>
    <t>7.2.3</t>
  </si>
  <si>
    <t>7.3.1</t>
  </si>
  <si>
    <t>7.3.2</t>
  </si>
  <si>
    <t>7.1.5</t>
  </si>
  <si>
    <t>LASTRO DE CONCRETO MAGRO, APLICADO EM PISOS OU RADIERS, ESPESSURA DE 3CM. AF_07/2016</t>
  </si>
  <si>
    <t>APLICAÇÃO E LIXAMENTO DE MASSA LÁTEX EM PAREDES, DUAS DEMÃOS. AF_06/2014</t>
  </si>
  <si>
    <t>10.1.1</t>
  </si>
  <si>
    <t>10.1.2</t>
  </si>
  <si>
    <r>
      <rPr>
        <b/>
        <sz val="9"/>
        <color theme="1"/>
        <rFont val="Gill Sans MT"/>
        <family val="2"/>
      </rPr>
      <t>Responsável Técnico</t>
    </r>
    <r>
      <rPr>
        <sz val="9"/>
        <color theme="1"/>
        <rFont val="Gill Sans MT"/>
        <family val="2"/>
      </rPr>
      <t>: Camila Diel Bobrzyk - CREA MT025305</t>
    </r>
  </si>
  <si>
    <t>19.2</t>
  </si>
  <si>
    <t>19.3</t>
  </si>
  <si>
    <t>20.0</t>
  </si>
  <si>
    <t>20.1</t>
  </si>
  <si>
    <t>CLIMATIZAÇÃO</t>
  </si>
  <si>
    <t>BDI Serviços:</t>
  </si>
  <si>
    <t>BDI Equipamentos:</t>
  </si>
  <si>
    <t>MAPA DE COTAÇÃO DE INSUMOS</t>
  </si>
  <si>
    <t>CÓDIGO</t>
  </si>
  <si>
    <t>DESCRIÇÃO</t>
  </si>
  <si>
    <t>FONTE</t>
  </si>
  <si>
    <t>CNPJ</t>
  </si>
  <si>
    <t>TELEFONE</t>
  </si>
  <si>
    <t>CONTATO</t>
  </si>
  <si>
    <t>DATA</t>
  </si>
  <si>
    <t xml:space="preserve">UNI </t>
  </si>
  <si>
    <t>P. UNIT. (R$)</t>
  </si>
  <si>
    <t>MEDIANA TOTAL (R$)</t>
  </si>
  <si>
    <t>VERGA MOLDADA IN LOCO EM CONCRETO PARA JANELAS COM MAIS DE 1,5 M DE VÃO. AF_03/2016</t>
  </si>
  <si>
    <t>CONTRAVERGA MOLDADA IN LOCO EM CONCRETO PARA VÃOS DE MAIS DE 1,5 M DE COMPRIMENTO. AF_03/2016</t>
  </si>
  <si>
    <t>8.1.3</t>
  </si>
  <si>
    <t>CONTRAPISO EM ARGAMASSA TRAÇO 1:4 (CIMENTO E AREIA), PREPARO MECÂNICO COM BETONEIRA 400 L, APLICADO EM ÁREAS SECAS SOBRE LAJE, ADERIDO, ESPESSURA 3CM. AF_06/2014</t>
  </si>
  <si>
    <t>FORNECIMENTO E INSTALAÇÃO DE EXAUSTOR AXIAL DE PAREDE DIÂMETRO 30CM.</t>
  </si>
  <si>
    <t>Cronograma Físico financeiro</t>
  </si>
  <si>
    <t>ADMINISTRAÇÃO LOCAL</t>
  </si>
  <si>
    <t>ENGENHEIRO CIVIL DE OBRA JUNIOR COM ENCARGOS COMPLEMENTARES</t>
  </si>
  <si>
    <t>ENCARREGADO GERAL DE OBRAS COM ENCARGOS COMPLEMENTARES</t>
  </si>
  <si>
    <t>MÊS</t>
  </si>
  <si>
    <t>PEITORIL EM MARMORE/GRANITO  BRANCO, LARGURA DE 15CM, ASSENTADO COM ARGAMASSA TRACO 1:3 (CIMENTO E AREIA MEDIA), PREPARO MANUAL DA ARGAMASSA.</t>
  </si>
  <si>
    <t>ORÇAMENTO - CONSTRUÇÃO
Escola Municipal Morada do Bosque II</t>
  </si>
  <si>
    <t>Obra: Construção da Escola Municipal Morada do Bosque II</t>
  </si>
  <si>
    <t>Local: Rua dos Carvalhos - Equip. Comunitário - Bairro Morada do Bosque II - Sorriso MT</t>
  </si>
  <si>
    <t>EXECUÇÃO DE SANITÁRIO E VESTIÁRIO EM CANTEIRO DE OBRA EM CHAPA DE MADEIRA COMPENSADA, NÃO INCLUSO MOBILIÁRIO. AF_02/2016</t>
  </si>
  <si>
    <t>EXECUÇÃO DE REFEITÓRIO EM CANTEIRO DE OBRA EM CHAPA DE MADEIRA COMPENSADA, NÃO INCLUSO MOBILIÁRIO E EQUIPAMENTOS. AF_02/2016</t>
  </si>
  <si>
    <t>EXECUÇÃO DE ALMOXARIFADO EM CANTEIRO DE OBRA EM CHAPA DE MADEIRA COMPENSADA, INCLUSO PRATELEIRAS. AF_02/2016</t>
  </si>
  <si>
    <t>EXECUÇÃO DE ESCRITÓRIO EM CANTEIRO DE OBRA EM CHAPA DE MADEIRA COMPENSADA, NÃO INCLUSO MOBILIÁRIO E EQUIPAMENTOS. AF_02/2016</t>
  </si>
  <si>
    <r>
      <t xml:space="preserve">ITEM: </t>
    </r>
    <r>
      <rPr>
        <sz val="9"/>
        <color rgb="FF000000"/>
        <rFont val="Gill Sans MT"/>
        <family val="2"/>
      </rPr>
      <t>PS - 001</t>
    </r>
  </si>
  <si>
    <t>CANTEIRO DE OBRAS</t>
  </si>
  <si>
    <t>LIGAÇÃO PROVISÓRIA DE ÁGUA E SANITÁRIO</t>
  </si>
  <si>
    <t>PS-001</t>
  </si>
  <si>
    <t>AUXILIAR DE ENCANADOR OU BOMBEIRO HIDRÁULICO COM ENCARGOS COMPLEMENTARES</t>
  </si>
  <si>
    <t>TUBO PVC  SERIE NORMAL, DN 100 MM, PARA ESGOTO  PREDIAL (NBR 5688)</t>
  </si>
  <si>
    <t>AREIA MEDIA - POSTO JAZIDA/FORNECEDOR (RETIRADO NA JAZIDA, SEM TRANSPORTE)</t>
  </si>
  <si>
    <t>HIDROMETRO UNIJATO, VAZAO MAXIMA DE 5,0 M3/H, DE 3/4"</t>
  </si>
  <si>
    <t>TUBO PVC, SOLDAVEL, DN 25 MM, AGUA FRIA (NBR-5648)</t>
  </si>
  <si>
    <t>VIGA DE MADEIRA NAO APARELHADA 6 X 12 CM, MACARANDUBA, ANGELIM OU EQUIVALENTE DA REGIAO</t>
  </si>
  <si>
    <t>TIJOLO CERAMICO MACICO *5 X 10 X 20* CM</t>
  </si>
  <si>
    <t>CAIXA D'AGUA EM POLIETILENO 1000 LITROS, COM TAMPA</t>
  </si>
  <si>
    <t xml:space="preserve"> CARPINTEIRO DE FORMAS COM ENCARGOS COMPLEMENTARES</t>
  </si>
  <si>
    <t>LOCACAO CONVENCIONAL DE OBRA, UTILIZANDO GABARITO DE TÁBUAS CORRIDAS PONTALETADAS A CADA 2,00M - 2 UTILIZAÇÕES. AF_10/2018 (Perímetro das edificações)</t>
  </si>
  <si>
    <t>LIMPEZA MECANIZADA DE TERRENO COM REMOCAO DE CAMADA VEGETAL, UTILIZANDO MOTONIVELADORA (Área do terreno)</t>
  </si>
  <si>
    <t>1.6.1</t>
  </si>
  <si>
    <t>1.6.2</t>
  </si>
  <si>
    <t>1.6.3</t>
  </si>
  <si>
    <t>1.6.4</t>
  </si>
  <si>
    <t>1.6.5</t>
  </si>
  <si>
    <t>1.7.1</t>
  </si>
  <si>
    <t>1.7.2</t>
  </si>
  <si>
    <t>1.7.3</t>
  </si>
  <si>
    <t>TAPUME COM TELHA METÁLICA. AF_05/2018 (h=2,20m)</t>
  </si>
  <si>
    <t>VIGIA NOTURNO COM ENCARGOS COMPLEMENTARES</t>
  </si>
  <si>
    <t>COMPACTACAO MECANICA, SEM CONTROLE DO GC (C/COMPACTADOR PLACA 400 KG)  (Aterro interno edificação)</t>
  </si>
  <si>
    <t>Área total do terreno</t>
  </si>
  <si>
    <t>Bloco Educacional</t>
  </si>
  <si>
    <t>Quadra Poliesportiva</t>
  </si>
  <si>
    <t>Refeitório</t>
  </si>
  <si>
    <t>Abrigo de Lixo e GLP</t>
  </si>
  <si>
    <t>ÁREA TOTAL A CONSTRUIR</t>
  </si>
  <si>
    <t>ÁREAS A CONSTRUIR</t>
  </si>
  <si>
    <t>ÁREAS PERMEÁVEIS</t>
  </si>
  <si>
    <t>Área permeável (cobertura vegetal/paisagística)</t>
  </si>
  <si>
    <t>ÁREA TOTAL PERMEÁVEL</t>
  </si>
  <si>
    <r>
      <t>QUADRO DE ÁREAS (M</t>
    </r>
    <r>
      <rPr>
        <b/>
        <sz val="14"/>
        <color theme="1"/>
        <rFont val="Calibri"/>
        <family val="2"/>
      </rPr>
      <t>²)</t>
    </r>
  </si>
  <si>
    <t>ÁREAS COBERTAS</t>
  </si>
  <si>
    <t>Circulação Coberta</t>
  </si>
  <si>
    <t>Abrigos de gás e GLP</t>
  </si>
  <si>
    <t>ÁREA TOTAL COBERTA</t>
  </si>
  <si>
    <t>ÁREAS EXTERNAS PAVIMENTADAS</t>
  </si>
  <si>
    <t>Área estacionamento veículos</t>
  </si>
  <si>
    <t>Área bicicletários</t>
  </si>
  <si>
    <t>Área calçadas</t>
  </si>
  <si>
    <t>Área circulação ciclistas</t>
  </si>
  <si>
    <t>Área carga e descarga</t>
  </si>
  <si>
    <t>ÁREA TOTAL PAVIMENTADA</t>
  </si>
  <si>
    <t>BLOCO EDUCACIONAL</t>
  </si>
  <si>
    <t>MEMÓRIA DE CÁLCULO</t>
  </si>
  <si>
    <t>MOVIMENTO DE TERRA (Empolamento considerado 30%)</t>
  </si>
  <si>
    <t>1.8</t>
  </si>
  <si>
    <t>TERRAPLENAGEM</t>
  </si>
  <si>
    <t>1.8.1</t>
  </si>
  <si>
    <t>1.8.2</t>
  </si>
  <si>
    <t>Bloco A</t>
  </si>
  <si>
    <t>AMBIENTE</t>
  </si>
  <si>
    <t>PCD</t>
  </si>
  <si>
    <t>Sala de Aula 16</t>
  </si>
  <si>
    <t>WC 1</t>
  </si>
  <si>
    <t>WC 2</t>
  </si>
  <si>
    <t>Bloco B</t>
  </si>
  <si>
    <t xml:space="preserve">Oitão </t>
  </si>
  <si>
    <t>Biblioteca</t>
  </si>
  <si>
    <t>COMPRIMENTO (M)</t>
  </si>
  <si>
    <t>ALTURA (M)</t>
  </si>
  <si>
    <r>
      <t>ÁREA (M</t>
    </r>
    <r>
      <rPr>
        <sz val="11"/>
        <color theme="1"/>
        <rFont val="Calibri"/>
        <family val="2"/>
      </rPr>
      <t>²)</t>
    </r>
  </si>
  <si>
    <t>ALVENARIA DE VEDAÇÃO DE BLOCOS CERÂMICOS FURADOS NA VERTICAL DE 14X19X39CM (ESPESSURA 14CM) DE PAREDES COM ÁREA LÍQUIDA MAIOR OU IGUAL A 6M² COM VÃOS E ARGAMASSA DE ASSENTAMENTO COM PREPARO EM BETONEIRA. AF_06/2014</t>
  </si>
  <si>
    <t>TOTAL ALVENARIA</t>
  </si>
  <si>
    <t>QUANTIDADE</t>
  </si>
  <si>
    <t>LARGURA (M)</t>
  </si>
  <si>
    <t>MODELO</t>
  </si>
  <si>
    <t>MATERIAL</t>
  </si>
  <si>
    <t>AMBIENTES</t>
  </si>
  <si>
    <t>DIMENSÕES</t>
  </si>
  <si>
    <t>P1</t>
  </si>
  <si>
    <t>P2</t>
  </si>
  <si>
    <t>P3</t>
  </si>
  <si>
    <t>P4</t>
  </si>
  <si>
    <t>P5</t>
  </si>
  <si>
    <t>P6</t>
  </si>
  <si>
    <t>P7</t>
  </si>
  <si>
    <t>P8</t>
  </si>
  <si>
    <t>P9</t>
  </si>
  <si>
    <t>P10</t>
  </si>
  <si>
    <t>ABRIR 1F</t>
  </si>
  <si>
    <t>ABRIR 1F C/ VISOR</t>
  </si>
  <si>
    <t>ABRIR 2F</t>
  </si>
  <si>
    <t>CORRER 2F</t>
  </si>
  <si>
    <t>CORRER 4F</t>
  </si>
  <si>
    <t>ALUMÍNIO</t>
  </si>
  <si>
    <t>METÁLICA</t>
  </si>
  <si>
    <t>METÁLICA + VIDRO</t>
  </si>
  <si>
    <t>METÁLICA PCD (com barra de apoio)</t>
  </si>
  <si>
    <t>VIDRO</t>
  </si>
  <si>
    <t>VIDRO TEMPERADO INCOLOR 8MM</t>
  </si>
  <si>
    <t>BOX DOS VESTIÁRIOS E BANHEIROS FEM. E MASC.</t>
  </si>
  <si>
    <t>SALAS DOS PROFESSORES, COORDENADORIA E DIRETORIA, REFEITÓRIO</t>
  </si>
  <si>
    <t>SALAS DE AULA, LABORATÓRIOS, BIBLIOTECA, SALA ARTICULADA</t>
  </si>
  <si>
    <t>WC PCD</t>
  </si>
  <si>
    <t>SECRETARIA</t>
  </si>
  <si>
    <t>BIBLIOTECA</t>
  </si>
  <si>
    <t>ARQUIVO, COPA, LAVABO DE PROFESSORES, BANHEIRO DE ALUNOS, BANHEIRO DE FUNCIONÁRIOS E VESTIÁRIOS</t>
  </si>
  <si>
    <t>DEPÓSITO DE MATERIAIS ESPORTIVOS</t>
  </si>
  <si>
    <t>REFEITÓRIO</t>
  </si>
  <si>
    <t>J1</t>
  </si>
  <si>
    <t>J2</t>
  </si>
  <si>
    <t>J3</t>
  </si>
  <si>
    <t>J4</t>
  </si>
  <si>
    <t>J5</t>
  </si>
  <si>
    <t>J6</t>
  </si>
  <si>
    <t>J7</t>
  </si>
  <si>
    <t>J8</t>
  </si>
  <si>
    <t>J9</t>
  </si>
  <si>
    <t>MAXIM-AR 3F</t>
  </si>
  <si>
    <t>Compactação mecânica (Aterro interno das edificações)</t>
  </si>
  <si>
    <t>Sala de Aula 17</t>
  </si>
  <si>
    <t>Sala de Aula 18</t>
  </si>
  <si>
    <t>Sala de Aula 19</t>
  </si>
  <si>
    <t>Sala de Aula 20</t>
  </si>
  <si>
    <t>Sala de Aula 21</t>
  </si>
  <si>
    <t>Sala dos professores</t>
  </si>
  <si>
    <t xml:space="preserve">Copa </t>
  </si>
  <si>
    <t>TI</t>
  </si>
  <si>
    <t>Arquivo</t>
  </si>
  <si>
    <t xml:space="preserve">Secretaria </t>
  </si>
  <si>
    <t>Fachada Biblioteca</t>
  </si>
  <si>
    <t>Coord. I</t>
  </si>
  <si>
    <t>Coord. II</t>
  </si>
  <si>
    <t>Diretoria</t>
  </si>
  <si>
    <t>Sala de reforço</t>
  </si>
  <si>
    <t>A. E. E.</t>
  </si>
  <si>
    <t>Sala de Aula 15</t>
  </si>
  <si>
    <t>Sala de Aula 14</t>
  </si>
  <si>
    <t>Sala de Aula 13</t>
  </si>
  <si>
    <t>Sala de Aula 12</t>
  </si>
  <si>
    <t>Sala de Aula 11</t>
  </si>
  <si>
    <t>Sala de Aula 10</t>
  </si>
  <si>
    <t>Sala de Aula 09</t>
  </si>
  <si>
    <t>Laboratório</t>
  </si>
  <si>
    <t>Pergolado (Circulação coberta)</t>
  </si>
  <si>
    <t>Área do pátio descoberto</t>
  </si>
  <si>
    <t>BWC Masculino</t>
  </si>
  <si>
    <t>BWC Feminino</t>
  </si>
  <si>
    <t>Perímetro</t>
  </si>
  <si>
    <t>Sala de Aula 1</t>
  </si>
  <si>
    <t>Sala de Aula 2</t>
  </si>
  <si>
    <t>Sala de Aula 3</t>
  </si>
  <si>
    <t>Sala de Aula 4</t>
  </si>
  <si>
    <t>Sala de Aula 5</t>
  </si>
  <si>
    <t>Sala de Informática</t>
  </si>
  <si>
    <t>Depósito</t>
  </si>
  <si>
    <t>Sala de Aula 6</t>
  </si>
  <si>
    <t>Sala de Aula 7</t>
  </si>
  <si>
    <t>Sala de Aula 8</t>
  </si>
  <si>
    <t>Auditório</t>
  </si>
  <si>
    <t>Orient. I</t>
  </si>
  <si>
    <t>Orient. II</t>
  </si>
  <si>
    <t>Serviço</t>
  </si>
  <si>
    <t>Almoxarifado</t>
  </si>
  <si>
    <t>TOTAL</t>
  </si>
  <si>
    <t>COORDENADORIA I, COORDENADORIA II, ORIENTAÇÃO I, ORIENTAÇÃO II, DIRETORIA, ALMOXARIFADO</t>
  </si>
  <si>
    <t>MAXIM-AR 1F</t>
  </si>
  <si>
    <t>COZINHA, DEP. ALIMENTOS E UTENSÍLIOS</t>
  </si>
  <si>
    <t>BANHEIROS PCD</t>
  </si>
  <si>
    <t>COPA, COZINHA, WC FUNCIONÁRIOS, DML, VESTIÁRIO PCD</t>
  </si>
  <si>
    <t>GUILHOTINA</t>
  </si>
  <si>
    <t>COZINHA</t>
  </si>
  <si>
    <t>-</t>
  </si>
  <si>
    <t>EXAUSTOR AXIAL COM GRADES DE PROTEÇÃO</t>
  </si>
  <si>
    <t>EXAUSTOR</t>
  </si>
  <si>
    <t>COORDENADORIA I, ORIENTAÇÃO I</t>
  </si>
  <si>
    <t>VERGAS</t>
  </si>
  <si>
    <t>TOTAL (M)</t>
  </si>
  <si>
    <t>VERGAS DE PILAR A PILAR (VÃO &gt;1,5m)</t>
  </si>
  <si>
    <t>VERGAS DE PILAR A PILAR (VÃO ATÉ 1,5m)</t>
  </si>
  <si>
    <t>CONTRAVERGAS - 30CM PARA CADA LADO (VÃO &gt;1,5m)</t>
  </si>
  <si>
    <t>TOTAL VERGA</t>
  </si>
  <si>
    <t>SALAS DE AULA, LABORATÓRIOS, SALA DE REUNIÃO, COORDENADORIA, BIBLIOTECA, VESTIÁRIOS, BANHEIROS, DEPÓSITO</t>
  </si>
  <si>
    <t>SALAS DE AULA, DIRETORIA, LABORATÓRIOS, SALA DOS PROFESSORES, SALA DE REUNIÃO, DEPÓSITO</t>
  </si>
  <si>
    <t>CONTRAVERGAS - 30CM PARA CADA LADO (VÃO ATÉ 1,5m)</t>
  </si>
  <si>
    <t>TOTAL CONTRAVERGA</t>
  </si>
  <si>
    <t>6.1.3</t>
  </si>
  <si>
    <t>6.1.4</t>
  </si>
  <si>
    <t>6.1.5</t>
  </si>
  <si>
    <t xml:space="preserve"> VERGA MOLDADA IN LOCO EM CONCRETO PARA JANELAS COM ATÉ 1,5 M DE VÃO. AF_03/2016</t>
  </si>
  <si>
    <t xml:space="preserve"> CONTRAVERGA MOLDADA IN LOCO EM CONCRETO PARA VÃOS DE ATÉ 1,5 M DE COMPRIMENTO. AF_03/2016</t>
  </si>
  <si>
    <t>6.1.6</t>
  </si>
  <si>
    <t>VERGA MOLDADA IN LOCO EM CONCRETO PARA PORTAS COM ATÉ 1,5 M DE VÃO. AF_03/2016</t>
  </si>
  <si>
    <t>VERGAS PARA PORTAS DE PILAR A PILAR (VÃO ATÉ 1,5m)</t>
  </si>
  <si>
    <t>PERÍMETRO (M)</t>
  </si>
  <si>
    <t>CHAPISCO (PAREDES INTERNAS)</t>
  </si>
  <si>
    <t>Circulação</t>
  </si>
  <si>
    <t xml:space="preserve">Detalhe Secretaria </t>
  </si>
  <si>
    <t>TOTAL CHAPISCO</t>
  </si>
  <si>
    <t>EMBOÇO PARA RECEBIMENTO DE CERÂMICA (PAREDES INTERNAS)</t>
  </si>
  <si>
    <t xml:space="preserve">Secretaria (acima da laje) </t>
  </si>
  <si>
    <t>TOTAL EMBOÇO PARA CERÂMICA</t>
  </si>
  <si>
    <t>REVESTIMENTO CERÂMICO - DETALHE 4 (PAREDES INTERNAS)</t>
  </si>
  <si>
    <t>REVESTIMENTO CERÂMICO PARA PAREDES INTERNAS COM PLACAS TIPO ESMALTADA PADRÃO POPULAR DE DIMENSÕES 20X20 CM APLICADAS EM AMBIENTES DE ÁREA MAIOR QUE 5 M2 NA ALTURA INTEIRA DAS PAREDES. AF_06/2014 (Detalhe 4)</t>
  </si>
  <si>
    <t>REVESTIMENTO CERÂMICO PARA PAREDES EXTERNAS EM PASTILHAS DE PORCELANA 5 X 5 CM (PLACAS DE 30 X 30 CM), ALINHADAS A PRUMO, APLICADO EM PANOS COM VÃOS. AF_06/2014 (Revestimentos 2 e 3)</t>
  </si>
  <si>
    <t>PASTILHAS - REVESTIMENTOS 2 E 3 (PAREDES INTERNAS)</t>
  </si>
  <si>
    <t>TOTAL PASTILHAS</t>
  </si>
  <si>
    <t>TOTAL REVESTIMENTO</t>
  </si>
  <si>
    <t>TOTAL MASSA ÚNICA</t>
  </si>
  <si>
    <t>EMBOÇO, PARA RECEBIMENTO DE CERÂMICA, EM ARGAMASSA TRAÇO 1:2:8, PREPARO MECÂNICO COM BETONEIRA 400L, APLICADO MANUALMENTE EM FACES INTERNAS DE PAREDES, PARA AMBIENTE COM ÁREA ENTRE 5M2 E 10M2, ESPESSURA DE 20MM, COM EXECUÇÃO DE TALISCAS. AF_06/2014</t>
  </si>
  <si>
    <t>7.2.4</t>
  </si>
  <si>
    <t>CHAPISCO (PAREDES EXTERNAS)</t>
  </si>
  <si>
    <t>Fachada Frontal</t>
  </si>
  <si>
    <t>Fachada Posterior</t>
  </si>
  <si>
    <t>Volume Secretaria</t>
  </si>
  <si>
    <t>Marquise Secretaria</t>
  </si>
  <si>
    <r>
      <t>ÁREA TOTAL (M</t>
    </r>
    <r>
      <rPr>
        <sz val="11"/>
        <color theme="1"/>
        <rFont val="Calibri"/>
        <family val="2"/>
      </rPr>
      <t>²)</t>
    </r>
  </si>
  <si>
    <r>
      <t>ÁREA ESQUADRIAS (M</t>
    </r>
    <r>
      <rPr>
        <sz val="11"/>
        <color theme="1"/>
        <rFont val="Calibri"/>
        <family val="2"/>
      </rPr>
      <t>²)</t>
    </r>
  </si>
  <si>
    <t>Fachada Lateral</t>
  </si>
  <si>
    <t>TOTAL EMBOÇO</t>
  </si>
  <si>
    <t>Blocos A e B</t>
  </si>
  <si>
    <t xml:space="preserve">Beirais Secretaria </t>
  </si>
  <si>
    <t>PS - 002</t>
  </si>
  <si>
    <r>
      <t xml:space="preserve">ITEM: </t>
    </r>
    <r>
      <rPr>
        <sz val="9"/>
        <color rgb="FF000000"/>
        <rFont val="Gill Sans MT"/>
        <family val="2"/>
      </rPr>
      <t>PS - 002</t>
    </r>
  </si>
  <si>
    <t>8.1.1</t>
  </si>
  <si>
    <r>
      <t xml:space="preserve">UN: </t>
    </r>
    <r>
      <rPr>
        <sz val="9"/>
        <color rgb="FF000000"/>
        <rFont val="Gill Sans MT"/>
        <family val="2"/>
      </rPr>
      <t>M2</t>
    </r>
  </si>
  <si>
    <t>TELHADISTA COM ENCARGOS COMPLEMENTARES</t>
  </si>
  <si>
    <t>GUINDASTE HIDRÁULICO AUTOPROPELIDO, COM LANÇA TELESCÓPICA 40 M, CAPACIDADE MÁXIMA 60 T, POTÊNCIA 260 KW - CHP DIURNO. AF_03/2016</t>
  </si>
  <si>
    <t>GUINDASTE HIDRÁULICO AUTOPROPELIDO, COM LANÇA TELESCÓPICA 40 M, CAPACIDADE MÁXIMA 60 T, POTÊNCIA 260 KW - CHI DIURNO. AF_03/2016</t>
  </si>
  <si>
    <t>HASTE RETA PARA GANCHO DE FERRO GALVANIZADO, COM ROSCA 1/4 " X 30 CM PARA FIXACAO DE TELHA METALICA, INCLUI PORCA E ARRUELAS DE VEDACAO</t>
  </si>
  <si>
    <t>TELHA ONDULADA 0,43MM PRÉ-PINTADA BRANCA</t>
  </si>
  <si>
    <t>TELHA ONDULADA, E = 0,43 MM, PRÉ-PINTADA BRANCA</t>
  </si>
  <si>
    <t>COTAÇÃO - 1</t>
  </si>
  <si>
    <t>ISOAÇO</t>
  </si>
  <si>
    <t>ANANDA</t>
  </si>
  <si>
    <t>18.974.278/0001-25</t>
  </si>
  <si>
    <t>(66) 99985-7022</t>
  </si>
  <si>
    <t>Max Willian</t>
  </si>
  <si>
    <r>
      <t>m</t>
    </r>
    <r>
      <rPr>
        <sz val="10"/>
        <rFont val="Calibri"/>
        <family val="2"/>
      </rPr>
      <t>²</t>
    </r>
  </si>
  <si>
    <t>04.215.721/0007-65</t>
  </si>
  <si>
    <t>(65) 3649-1302</t>
  </si>
  <si>
    <t>Araújo</t>
  </si>
  <si>
    <t>BANHEIROS FEM. E MASC.</t>
  </si>
  <si>
    <t>ÁREA TOTAL(M²)</t>
  </si>
  <si>
    <t>SALAS DOS PROFESSORES, COORDENADORIA E DIRETORIA</t>
  </si>
  <si>
    <t>PS - 003</t>
  </si>
  <si>
    <r>
      <t xml:space="preserve">ITEM: </t>
    </r>
    <r>
      <rPr>
        <sz val="9"/>
        <color rgb="FF000000"/>
        <rFont val="Gill Sans MT"/>
        <family val="2"/>
      </rPr>
      <t>PS - 003</t>
    </r>
  </si>
  <si>
    <t>PORTA DE VIDRO TEMPERADO, 2,00X2,10M, DUAS FOLHAS DE ABRIR, ESPESSURA 10MM, INCLUSIVE ACESSORIOS</t>
  </si>
  <si>
    <t>PORTA DE VIDRO TEMPERADO, 2,00X2,10M, DUAS FOLHAS DE ABRIR, ESPESSURA 10MM, INCLUSIVE ACESSORIOS (P5)</t>
  </si>
  <si>
    <t>VIDRACEIRO COM ENCARGOS COMPLEMENTARES</t>
  </si>
  <si>
    <t>JOGO DE FERRAGENS CROMADAS P/ PORTA DE VIDRO TEMPERADO, UMA FOLHA COMPOSTA: DOBRADICA SUPERIOR (101) E INFERIOR (103),TRINCO (502), FECHADURA (520),CONTRA FECHADURA (531),COM CAPUCHINHO</t>
  </si>
  <si>
    <t>VIDRO TEMPERADO INCOLOR E = 10 MM, SEM COLOCACAO</t>
  </si>
  <si>
    <t xml:space="preserve"> PUXADOR CONCHA DE EMBUTIR, EM LATAO CROMADO, PARA PORTA / JANELA DE CORRER, LISO, SEM FURO PARA CHAVE, COM FUROS PARA FIXAR PARAFUSOS, *30 X 90* MM (LARGURA X ALTURA)</t>
  </si>
  <si>
    <t>MOLA HIDRAULICA DE PISO P/ VIDRO TEMPERADO 10MM</t>
  </si>
  <si>
    <t>SALAS DE AULA, LABORATÓRIOS, SALA DE REUNIÃO, COORDENADORIA, BIBLIOTECA, BANHEIROS, DEPÓSITO</t>
  </si>
  <si>
    <t>COPA, WC FUNCIONÁRIOS</t>
  </si>
  <si>
    <t>PS - 004</t>
  </si>
  <si>
    <t>PORTA DE VIDRO TEMPERADO, 1,00X2,10M, UMA FOLHA DE ABRIR, ESPESSURA 10MM, INCLUSIVE ACESSORIOS (P6)</t>
  </si>
  <si>
    <r>
      <t xml:space="preserve">ITEM: </t>
    </r>
    <r>
      <rPr>
        <sz val="9"/>
        <color rgb="FF000000"/>
        <rFont val="Gill Sans MT"/>
        <family val="2"/>
      </rPr>
      <t>PS - 004</t>
    </r>
  </si>
  <si>
    <t>PORTA DE VIDRO TEMPERADO, 1,00X2,10M, UMA FOLHA DE ABRIR, ESPESSURA 10MM, INCLUSIVE ACESSORIOS</t>
  </si>
  <si>
    <t>9.1.5</t>
  </si>
  <si>
    <t>9.1.6</t>
  </si>
  <si>
    <t>9.1.7</t>
  </si>
  <si>
    <t>9.1.8</t>
  </si>
  <si>
    <t>9.1.9</t>
  </si>
  <si>
    <t>PS - 006</t>
  </si>
  <si>
    <r>
      <t xml:space="preserve">ITEM: </t>
    </r>
    <r>
      <rPr>
        <sz val="9"/>
        <color rgb="FF000000"/>
        <rFont val="Gill Sans MT"/>
        <family val="2"/>
      </rPr>
      <t>PS - 006</t>
    </r>
  </si>
  <si>
    <t>BARRA DE APOIO RETA, EM ACO INOX POLIDO, COMPRIMENTO 60CM, DIAMETRO MINIMO 3 CM</t>
  </si>
  <si>
    <t>PORTA DE ALUMÍNIO DE ABRIR COM LAMBRI, COM GUARNIÇÃO, FIXAÇÃO COM PARAFUSOS - FORNECIMENTO E INSTALAÇÃO. AF_08/2015</t>
  </si>
  <si>
    <t>PORTA DE ALUMÍNIO DE ABRIR COM LAMBRI, 0,90X2,10M, COM BARRA DE APOIO INOX, COM GUARNIÇÃO, FIXAÇÃO COM PARAFUSOS - FORNECIMENTO E INSTALAÇÃO</t>
  </si>
  <si>
    <t>ALUMÍNIO + VIDRO</t>
  </si>
  <si>
    <t>ALUMÍNIO PCD (com barra de apoio)</t>
  </si>
  <si>
    <t>PORTA DE ALUMÍNIO DE ABRIR COM LAMBRI, COM GUARNIÇÃO, FIXAÇÃO COM PARAFUSOS - FORNECIMENTO E INSTALAÇÃO. AF_08/2015 (P7)</t>
  </si>
  <si>
    <t>PORTA DE ALUMÍNIO DE ABRIR COM LAMBRI, COM GUARNIÇÃO, FIXAÇÃO COM PARAFUSOS - FORNECIMENTO E INSTALAÇÃO. AF_08/2015 (P2 - 8 unidades)</t>
  </si>
  <si>
    <t>PORTA EM ALUMÍNIO DE ABRIR TIPO VENEZIANA COM GUARNIÇÃO, FIXAÇÃO COM PARAFUSOS - FORNECIMENTO E INSTALAÇÃO (P1 - 24 unidades)</t>
  </si>
  <si>
    <t>PORTA DE ALUMÍNIO DE ABRIR COM LAMBRI, COM GUARNIÇÃO, COM VISOR EM VIDRO, FIXAÇÃO COM PARAFUSOS - FORNECIMENTO E INSTALAÇÃO (P3 - 28 unidades)</t>
  </si>
  <si>
    <t>JANELA DE ALUMÍNIO MAXIM-AR, FIXAÇÃO COM ARGAMASSA, COM VIDROS, PADRONIZADA. AF_07/2016 (J1 - 37 unidades)</t>
  </si>
  <si>
    <t>FECHADURA DE EMBUTIR PARA PORTA DE BANHEIRO, COMPLETA, ACABAMENTO PADRÃO POPULAR, INCLUSO EXECUÇÃO DE FURO - FORNECIMENTO E INSTALAÇÃO. AF_08/2015</t>
  </si>
  <si>
    <t>FECHADURA DE EMBUTIR PARA PORTAS INTERNAS, COMPLETA, ACABAMENTO PADRÃO MÉDIO, COM EXECUÇÃO DE FURO - FORNECIMENTO E INSTALAÇÃO. AF_08/2015</t>
  </si>
  <si>
    <r>
      <t xml:space="preserve">UN: </t>
    </r>
    <r>
      <rPr>
        <sz val="9"/>
        <color rgb="FF000000"/>
        <rFont val="Gill Sans MT"/>
        <family val="2"/>
      </rPr>
      <t>UN</t>
    </r>
  </si>
  <si>
    <t>SERRALHEIRO COM ENCARGOS COMPLEMENTARES</t>
  </si>
  <si>
    <t>KIT DE COMPONENTES PARA PORTA DE ALUMINIO - ABRIR OU CORRER FIXO (Buchas, parafusos, roldanas, conj. chumbadores, cunhas de regulagem, batedores de roldanas, bate borracha e fechadura).</t>
  </si>
  <si>
    <r>
      <t xml:space="preserve">ITEM: </t>
    </r>
    <r>
      <rPr>
        <sz val="9"/>
        <color rgb="FF000000"/>
        <rFont val="Gill Sans MT"/>
        <family val="2"/>
      </rPr>
      <t>PS - 007</t>
    </r>
  </si>
  <si>
    <t>JANELA DE CORRER 2 FOLHAS - 1,20 x 1,10M , SENDO UMA FOLHA FIXA E UMA DE CORRER, PARA VIDRO TEMPERADO 8MM INCOLOR EM ALUMINIO ANODIZADO, INCLUINDO COMPONENTES PARA INSTALAÇÃO E FECHADURA - FORNECIMENTO E INSTALAÇÃO.</t>
  </si>
  <si>
    <t>VIDRO TEMPERADO INCOLOR E = 8 MM, SEM COLOCACAO</t>
  </si>
  <si>
    <t>PERFIL DE ALUMINIO ANODIZADO (Trilho superior peso 0,528kg/m)</t>
  </si>
  <si>
    <t>PERFIL DE ALUMINIO ANODIZADO (Trilho inferior peso 0,30kg/m)</t>
  </si>
  <si>
    <t>PERFIL DE ALUMINIO ANODIZADO (Tipo capa peso 0,2146kg/m)</t>
  </si>
  <si>
    <t>PERFIL DE ALUMINIO ANODIZADO (Tipo cadeirinha peso 0,1317kg/m)</t>
  </si>
  <si>
    <t>PERFIL DE ALUMINIO ANODIZADO (Tipo transpasse peso 0,096kg/m)</t>
  </si>
  <si>
    <t>PERFIL DE ALUMINIO ANODIZADO (Tipo cavalão peso 0,25kg/m)</t>
  </si>
  <si>
    <t>PS - 007</t>
  </si>
  <si>
    <t>9.2.2</t>
  </si>
  <si>
    <t>9.2.3</t>
  </si>
  <si>
    <t>9.2.5</t>
  </si>
  <si>
    <t>9.2.6</t>
  </si>
  <si>
    <t>9.2.7</t>
  </si>
  <si>
    <t>JANELA DE CORRER 2 FOLHAS - 1,20 x 1,10M , SENDO UMA FOLHA FIXA E UMA DE CORRER, PARA VIDRO TEMPERADO 8MM INCOLOR EM ALUMINIO ANODIZADO, INCLUINDO COMPONENTES PARA INSTALAÇÃO E FECHADURA - FORNECIMENTO E INSTALAÇÃO. (J2)</t>
  </si>
  <si>
    <t>JANELA DE ALUMÍNIO MAXIM-AR, FIXAÇÃO COM ARGAMASSA, COM VIDROS, PADRONIZADA. AF_07/2016 (J6 - 3 unidades)</t>
  </si>
  <si>
    <t>JANELA DE ALUMÍNIO MAXIM-AR, FIXAÇÃO COM ARGAMASSA, COM VIDROS, PADRONIZADA. AF_07/2016 (J5 - 4 unidades)</t>
  </si>
  <si>
    <t>JANELA DE ALUMÍNIO MAXIM-AR, FIXAÇÃO COM ARGAMASSA, COM VIDROS, PADRONIZADA. AF_07/2016 (J3 - 64 unidades)</t>
  </si>
  <si>
    <t>PS - 008</t>
  </si>
  <si>
    <t>JANELA DE CORRER 4 FOLHAS - 3,00 x 1,10M , SENDO DUAS FOLHAS FIXAS E DUAS DE CORRER, PARA VIDRO TEMPERADO 8MM INCOLOR EM ALUMINIO ANODIZADO, INCLUINDO COMPONENTES PARA INSTALAÇÃO E FECHADURA - FORNECIMENTO E INSTALAÇÃO. (J9)</t>
  </si>
  <si>
    <r>
      <t xml:space="preserve">ITEM: </t>
    </r>
    <r>
      <rPr>
        <sz val="9"/>
        <color rgb="FF000000"/>
        <rFont val="Gill Sans MT"/>
        <family val="2"/>
      </rPr>
      <t>PS - 008</t>
    </r>
  </si>
  <si>
    <t>JANELA DE CORRER 4 FOLHAS - 3,00 x 1,10M , SENDO DUAS FOLHAS FIXAS E DUAS DE CORRER, PARA VIDRO TEMPERADO 8MM INCOLOR EM ALUMINIO ANODIZADO, INCLUINDO COMPONENTES PARA INSTALAÇÃO E FECHADURA - FORNECIMENTO E INSTALAÇÃO.</t>
  </si>
  <si>
    <t>PEITORIL (M)</t>
  </si>
  <si>
    <t>BRASTELHA</t>
  </si>
  <si>
    <t>06.092.671/0001-06</t>
  </si>
  <si>
    <t>(66) 3907-7000</t>
  </si>
  <si>
    <t>Francisco</t>
  </si>
  <si>
    <r>
      <t xml:space="preserve">ITEM: </t>
    </r>
    <r>
      <rPr>
        <sz val="9"/>
        <color rgb="FF000000"/>
        <rFont val="Gill Sans MT"/>
        <family val="2"/>
      </rPr>
      <t>PS - 009</t>
    </r>
  </si>
  <si>
    <t>PELE DE VIDRO, PARA VIDRO LAMINADO 8MM EM ALUMINIO ANODIZADO - FORNECIMENTO E INSTALAÇÃO.</t>
  </si>
  <si>
    <t>AUXILIAR DE SERRALHEIRO COM ENCARGOS COMPLEMENTARES</t>
  </si>
  <si>
    <t>VIDRO COMUM LAMINADO LISO INCOLOR DUPLO, ESPESSURA TOTAL 8 MM (CADA CAMADA DE 4 MM) - COLOCADO</t>
  </si>
  <si>
    <t>PERFIL DE ALUMINIO ANODIZADO</t>
  </si>
  <si>
    <t>9.2.8</t>
  </si>
  <si>
    <r>
      <t>PERÍMETRO (M</t>
    </r>
    <r>
      <rPr>
        <sz val="11"/>
        <color theme="1"/>
        <rFont val="Calibri"/>
        <family val="2"/>
      </rPr>
      <t>)</t>
    </r>
  </si>
  <si>
    <r>
      <t>SOLEIRAS (M</t>
    </r>
    <r>
      <rPr>
        <sz val="11"/>
        <color theme="1"/>
        <rFont val="Calibri"/>
        <family val="2"/>
      </rPr>
      <t>)</t>
    </r>
  </si>
  <si>
    <t xml:space="preserve"> SOLEIRA EM MÁRMORE, LARGURA 15 CM, ESPESSURA 2,0 CM. AF_06/2018</t>
  </si>
  <si>
    <t>10.3.2</t>
  </si>
  <si>
    <t>Escada/Rampa</t>
  </si>
  <si>
    <r>
      <t>GRANILITE (M</t>
    </r>
    <r>
      <rPr>
        <sz val="11"/>
        <color theme="1"/>
        <rFont val="Calibri"/>
        <family val="2"/>
      </rPr>
      <t>²)</t>
    </r>
  </si>
  <si>
    <t>TOTAIS GERAIS</t>
  </si>
  <si>
    <t>11.1.3</t>
  </si>
  <si>
    <t>APLICAÇÃO DE FUNDO SELADOR ACRÍLICO EM TETO, UMA DEMÃO. AF_06/2014</t>
  </si>
  <si>
    <t>APLICAÇÃO MANUAL DE PINTURA COM TINTA LÁTEX PVA EM TETO, DUAS DEMÃOS. AF_06/2014</t>
  </si>
  <si>
    <t>11.3.3</t>
  </si>
  <si>
    <t>TEXTURA ACRÍLICA, APLICAÇÃO MANUAL EM PAREDE, UMA DEMÃO. AF_09/2016</t>
  </si>
  <si>
    <t>APLICAÇÃO MANUAL DE PINTURA COM TINTA LÁTEX PVA EM PAREDES, DUAS DEMÃOS. AF_06/2014</t>
  </si>
  <si>
    <t>11.2.3</t>
  </si>
  <si>
    <t>APLICAÇÃO DE FUNDO SELADOR ACRÍLICO EM PAREDES, UMA DEMÃO. AF_06/2014</t>
  </si>
  <si>
    <t>MASSA ÚNICA - SELADOR ACRÍLICO - TEXTURA - PINTURA (PAREDES EXTERNAS)</t>
  </si>
  <si>
    <t>MASSA ÚNICA - SELADOR - MASSA CORRIDA - PINTURA (PAREDES INTERNAS)</t>
  </si>
  <si>
    <t>TETOS - MASSA ÚNICA - SELADOR - MASSA CORRIDA - PINTURA - CONTRAPISOS - PISOS - RODAPÉS - SOLEIRAS</t>
  </si>
  <si>
    <t>PS - 010</t>
  </si>
  <si>
    <r>
      <t xml:space="preserve">ITEM: </t>
    </r>
    <r>
      <rPr>
        <sz val="9"/>
        <color rgb="FF000000"/>
        <rFont val="Gill Sans MT"/>
        <family val="2"/>
      </rPr>
      <t>PS - 011</t>
    </r>
  </si>
  <si>
    <r>
      <t xml:space="preserve">UN: </t>
    </r>
    <r>
      <rPr>
        <sz val="9"/>
        <color rgb="FF000000"/>
        <rFont val="Gill Sans MT"/>
        <family val="2"/>
      </rPr>
      <t>M</t>
    </r>
  </si>
  <si>
    <t>CÓDIGO SINAPI</t>
  </si>
  <si>
    <t>SOLDADOR COM ENCARGOS COMPLEMENTARES</t>
  </si>
  <si>
    <t>88316</t>
  </si>
  <si>
    <t>MARMORISTA/GRANITEIRO COM ENCARGOS COMPLEMENTARES</t>
  </si>
  <si>
    <t>ELETRODO AWS E-6013 (OK 46.00; WI 613) D = 4MM ( SOLDA ELETRICA )</t>
  </si>
  <si>
    <r>
      <t xml:space="preserve">ITEM: </t>
    </r>
    <r>
      <rPr>
        <sz val="9"/>
        <color rgb="FF000000"/>
        <rFont val="Gill Sans MT"/>
        <family val="2"/>
      </rPr>
      <t>PS - 010</t>
    </r>
  </si>
  <si>
    <t>BANCADAS DE GRANITO (M)</t>
  </si>
  <si>
    <t>BWC MASC. 1</t>
  </si>
  <si>
    <t>BWC FEM. 1</t>
  </si>
  <si>
    <t>BWC MASC. 2</t>
  </si>
  <si>
    <t>BWC FEM. 2</t>
  </si>
  <si>
    <t>DIVISÓRIAS DE GRANITO (M)</t>
  </si>
  <si>
    <t>DIVISORIA EM GRANITO  POLIDO, ESP = 3CM, ASSENTADO COM ARGAMASSA TRACO 1:4, ARREMATE EM CIMENTO BRANCO, EXCLUSIVE FERRAGENS (h=1,80m)</t>
  </si>
  <si>
    <t>AR-CONDICIONADO FRIO SPLIT HI-WALL (PAREDE) 9000 BTU/H</t>
  </si>
  <si>
    <t>AR-CONDICIONADO FRIO SPLIT HI-WALL (PAREDE) 18000 BTU/H</t>
  </si>
  <si>
    <t>AR-CONDICIONADO FRIO SPLIT PISO-TETO 24000 BTU/H</t>
  </si>
  <si>
    <t>AR-CONDICIONADO FRIO SPLIT PISO-TETO 36000 BTU/H</t>
  </si>
  <si>
    <t>SERVIÇOS COMPLEMENTARES</t>
  </si>
  <si>
    <t>ACESSIBILIDADE</t>
  </si>
  <si>
    <t>SINAPI - MAIO 2019 - DESONERADO</t>
  </si>
  <si>
    <t>PLACA DE ACRILICO TRANSPARENTE ADESIVADA PARA SINALIZACAO DE PORTAS, BORDA POLIDA, DE *25 X 8*, E = 6 MM (NAO INCLUI ACESSORIOS PARA FIXACAO).</t>
  </si>
  <si>
    <t>FORNECIMENTO E INSTALAÇÃO DE PISO PODOTÁTIL, EM CONCRETO, 25x25CM, DIRECIONAL/ALERTA</t>
  </si>
  <si>
    <t>AZULEJISTA OU LADRILHISTA COM ENCARGOS COMPLEMENTARES</t>
  </si>
  <si>
    <t>CAL HIDRATADA CH-I PARA ARGAMASSAS</t>
  </si>
  <si>
    <t>CIMENTO PORTLAND COMPOSTO CP II-32</t>
  </si>
  <si>
    <t xml:space="preserve"> PISO PODOTATIL DE CONCRETO - DIRECIONAL E ALERTA, *40 X 40 X 2,5* CM</t>
  </si>
  <si>
    <t>Bancadas</t>
  </si>
  <si>
    <r>
      <t xml:space="preserve">ITEM: </t>
    </r>
    <r>
      <rPr>
        <sz val="9"/>
        <color rgb="FF000000"/>
        <rFont val="Gill Sans MT"/>
        <family val="2"/>
      </rPr>
      <t>PS - 012</t>
    </r>
  </si>
  <si>
    <t xml:space="preserve">BANCADA DE GRANITO CINZA POLIDO, ACABAMENTOS NAS LATERAIS DE 5CM - FORNECIMENTO E INSTALAÇÃO. </t>
  </si>
  <si>
    <t>ARGAMASSA TRAÇO 1:1:6 (CIMENTO, CAL E AREIA MÉDIA) PARA EMBOÇO/MASSA ÚNICA/ASSENTAMENTO DE ALVENARIA DE VEDAÇÃO, PREPARO MECÂNICO COM MISTURADOR DE EIXO HORIZONTAL DE 300 KG. AF_06/2014</t>
  </si>
  <si>
    <t>GRANITO PARA BANCADA, POLIDO, TIPO ANDORINHA/ QUARTZ/ CASTELO/ CORUMBA OU OUTROS EQUIVALENTES DA REGIAO, E= *2,5* CM</t>
  </si>
  <si>
    <t>13.4.3</t>
  </si>
  <si>
    <r>
      <t xml:space="preserve">ITEM: </t>
    </r>
    <r>
      <rPr>
        <sz val="9"/>
        <color rgb="FF000000"/>
        <rFont val="Gill Sans MT"/>
        <family val="2"/>
      </rPr>
      <t>PS - 013</t>
    </r>
  </si>
  <si>
    <t xml:space="preserve">CHAPA DE ACO GROSSA, ASTM A36, E = 3/8 " (9,53 MM) 74,69 KG/M2  </t>
  </si>
  <si>
    <t>TUBO ACO GALVANIZADO COM COSTURA, CLASSE LEVE, DN 25 MM ( 1"),  E = 2,65 MM,  *2,11* KG/M (NBR 5580)</t>
  </si>
  <si>
    <t>TUBO ACO GALVANIZADO COM COSTURA, CLASSE LEVE, DN 32 MM ( 1 1/4"),  E = 2,65 MM,  *2,71* KG/M (NBR 5580)</t>
  </si>
  <si>
    <t>TUBO ACO GALVANIZADO COM COSTURA, CLASSE LEVE, DN 40 MM ( 1 1/2"),  E = 3,00 MM,  *3,48* KG/M (NBR 5580)</t>
  </si>
  <si>
    <t xml:space="preserve">PARAFUSO DE ACO TIPO CHUMBADOR PARABOLT, DIAMETRO 3/8", COMPRIMENTO 75 MM </t>
  </si>
  <si>
    <t>PINTURA ESMALTE FOSCO, DUAS DEMAOS, SOBRE SUPERFICIE METALICA, INCLUSO UMA DEMAO DE FUNDO ANTICORROSIVO. UTILIZACAO DE REVOLVER ( AR-COMPRIMIDO)</t>
  </si>
  <si>
    <t xml:space="preserve">GUARDA-CORPO DE AÇO GALVANIZADO DE 1,30M, MONTANTES TUBULARES DE 1.1/4" ESPAÇADOS DE 1,20M, TRAVESSA SUPERIOR DE 1.1/2", GRADIL FORMADO POR TUBOS HORIZONTAIS DE 1", ESPAÇADOS NO MÁXIMO 15CM, FIXADO COM CHUMBADOR MECÂNICO. </t>
  </si>
  <si>
    <t>PS - 013</t>
  </si>
  <si>
    <t>20.2</t>
  </si>
  <si>
    <t>GUARDA-CORPO DE AÇO GALVANIZADO DE 1,30M, MONTANTES TUBULARES DE 1.1/4" ESPAÇADOS DE 1,20M, TRAVESSA SUPERIOR DE 1.1/2", GRADIL FORMADO POR TUBOS HORIZONTAIS DE 1", ESPAÇADOS NO MÁXIMO 15CM, FIXADO COM CHUMBADOR MECÂNICO. (Escada e Rampa)</t>
  </si>
  <si>
    <t xml:space="preserve"> CORRIMÃO SIMPLES, DIÂMETRO EXTERNO = 1 1/2", EM AÇO GALVANIZADO. AF_04/2019_P (Escada e Rampa)</t>
  </si>
  <si>
    <t>21.0</t>
  </si>
  <si>
    <t>LIMPEZAS</t>
  </si>
  <si>
    <t>21.1</t>
  </si>
  <si>
    <t>PS - 014</t>
  </si>
  <si>
    <t>LIMPEZA FINAL DA OBRA</t>
  </si>
  <si>
    <r>
      <t xml:space="preserve">ITEM: </t>
    </r>
    <r>
      <rPr>
        <sz val="9"/>
        <color rgb="FF000000"/>
        <rFont val="Gill Sans MT"/>
        <family val="2"/>
      </rPr>
      <t>PS - 014</t>
    </r>
  </si>
  <si>
    <t>ACIDO MURIATICO, DILUICAO 10% A 12% PARA USO EM LIMPEZA</t>
  </si>
  <si>
    <t>L</t>
  </si>
  <si>
    <t>LIMPEZA VIDRO COMUM</t>
  </si>
  <si>
    <t>LIMPEZA AZULEJO</t>
  </si>
  <si>
    <t>PS - 015</t>
  </si>
  <si>
    <t>PS - 016</t>
  </si>
  <si>
    <r>
      <t xml:space="preserve">ITEM: </t>
    </r>
    <r>
      <rPr>
        <sz val="9"/>
        <color rgb="FF000000"/>
        <rFont val="Gill Sans MT"/>
        <family val="2"/>
      </rPr>
      <t>PS - 015</t>
    </r>
  </si>
  <si>
    <t>ESTOPA</t>
  </si>
  <si>
    <t>SOLVENTE DILUENTE A BASE DE AGUARRAS</t>
  </si>
  <si>
    <t>ÁREA ESQUADRIAS</t>
  </si>
  <si>
    <t>ÁREA PELE DE VIDRO</t>
  </si>
  <si>
    <r>
      <t xml:space="preserve">ITEM: </t>
    </r>
    <r>
      <rPr>
        <sz val="9"/>
        <color rgb="FF000000"/>
        <rFont val="Gill Sans MT"/>
        <family val="2"/>
      </rPr>
      <t>PS - 016</t>
    </r>
  </si>
  <si>
    <t>ÁREA CERÂMICA</t>
  </si>
  <si>
    <t>ÁREA PASTILHAS</t>
  </si>
  <si>
    <t>EMBOÇO PARA CERÂMICA - PASTILHAS (PAREDES EXTERNAS)</t>
  </si>
  <si>
    <t>12.3</t>
  </si>
  <si>
    <t>12.3.1</t>
  </si>
  <si>
    <t>12.3.2</t>
  </si>
  <si>
    <t>12.3.3</t>
  </si>
  <si>
    <t>12.3.4</t>
  </si>
  <si>
    <t>12.3.5</t>
  </si>
  <si>
    <t>12.3.6</t>
  </si>
  <si>
    <t>12.4</t>
  </si>
  <si>
    <t>12.4.1</t>
  </si>
  <si>
    <t>12.4.2</t>
  </si>
  <si>
    <t>12.4.3</t>
  </si>
  <si>
    <t>13.4.4</t>
  </si>
  <si>
    <t>13.4.5</t>
  </si>
  <si>
    <t>13.4.6</t>
  </si>
  <si>
    <t>13.4.7</t>
  </si>
  <si>
    <t>13.4.8</t>
  </si>
  <si>
    <t>13.4.9</t>
  </si>
  <si>
    <t>13.5</t>
  </si>
  <si>
    <t>13.5.1</t>
  </si>
  <si>
    <t>13.5.2</t>
  </si>
  <si>
    <t>13.6</t>
  </si>
  <si>
    <t>13.6.1</t>
  </si>
  <si>
    <t>13.6.2</t>
  </si>
  <si>
    <t>13.6.3</t>
  </si>
  <si>
    <t>17.2</t>
  </si>
  <si>
    <t>17.3</t>
  </si>
  <si>
    <t>TOTAL BLOCO EDUCACIONAL:</t>
  </si>
  <si>
    <t>TOTAL SERVIÇOS PRELIMINARES:</t>
  </si>
  <si>
    <t>TOTAL REFEITÓRIO:</t>
  </si>
  <si>
    <r>
      <t xml:space="preserve">ITEM: </t>
    </r>
    <r>
      <rPr>
        <sz val="9"/>
        <color rgb="FF000000"/>
        <rFont val="Gill Sans MT"/>
        <family val="2"/>
      </rPr>
      <t>PS - 017</t>
    </r>
  </si>
  <si>
    <t>AQUISIÇÃO DE MATERIAL PARA ATERRO</t>
  </si>
  <si>
    <r>
      <t xml:space="preserve">UN: </t>
    </r>
    <r>
      <rPr>
        <sz val="9"/>
        <color rgb="FF000000"/>
        <rFont val="Gill Sans MT"/>
        <family val="2"/>
      </rPr>
      <t>M3</t>
    </r>
  </si>
  <si>
    <t>ARGILA OU BARRO PARA ATERRO/REATERRO (COM TRANSPORTE ATE 10 KM)</t>
  </si>
  <si>
    <t>22.0</t>
  </si>
  <si>
    <t>23.0</t>
  </si>
  <si>
    <t>24.0</t>
  </si>
  <si>
    <t>25.0</t>
  </si>
  <si>
    <t>26.0</t>
  </si>
  <si>
    <t>27.0</t>
  </si>
  <si>
    <t>28.0</t>
  </si>
  <si>
    <t>29.0</t>
  </si>
  <si>
    <t>30.0</t>
  </si>
  <si>
    <t>31.0</t>
  </si>
  <si>
    <t>32.0</t>
  </si>
  <si>
    <t>33.0</t>
  </si>
  <si>
    <t>34.0</t>
  </si>
  <si>
    <t>35.0</t>
  </si>
  <si>
    <t>36.0</t>
  </si>
  <si>
    <t>Triagem de alimentos</t>
  </si>
  <si>
    <t>Desp. de alimentos</t>
  </si>
  <si>
    <t>Desp. de utensílios</t>
  </si>
  <si>
    <t>DML</t>
  </si>
  <si>
    <t>Cozinha</t>
  </si>
  <si>
    <t xml:space="preserve">BWC 1 </t>
  </si>
  <si>
    <t>BWC 2</t>
  </si>
  <si>
    <t>24.1</t>
  </si>
  <si>
    <t>24.1.1</t>
  </si>
  <si>
    <t>24.1.2</t>
  </si>
  <si>
    <t>24.1.3</t>
  </si>
  <si>
    <t>24.1.4</t>
  </si>
  <si>
    <t>24.1.5</t>
  </si>
  <si>
    <t>TRIAGEM, DESPENSAS, DML, COZINHA</t>
  </si>
  <si>
    <t>BWC</t>
  </si>
  <si>
    <t>DML, COZINHA, BWCs</t>
  </si>
  <si>
    <t>PASTILHAS - REVESTIMENTO 2 (PAREDES INTERNAS)</t>
  </si>
  <si>
    <t>Fachada Lateral 1</t>
  </si>
  <si>
    <t>Fachada Lateral 2</t>
  </si>
  <si>
    <t>Laterais</t>
  </si>
  <si>
    <t>Oitões</t>
  </si>
  <si>
    <t>Refeitório (laterais)</t>
  </si>
  <si>
    <t>25.1</t>
  </si>
  <si>
    <t>25.1.1</t>
  </si>
  <si>
    <t>25.1.2</t>
  </si>
  <si>
    <t>25.1.3</t>
  </si>
  <si>
    <t>25.1.4</t>
  </si>
  <si>
    <r>
      <t xml:space="preserve">ITEM: </t>
    </r>
    <r>
      <rPr>
        <sz val="9"/>
        <color rgb="FF000000"/>
        <rFont val="Gill Sans MT"/>
        <family val="2"/>
      </rPr>
      <t>PS - 018</t>
    </r>
  </si>
  <si>
    <t>TELHAMENTO COM TELHA DE AÇO, ONDULADA, E = 0,43 MM, PRÉ-PINTADA NA COR BRANCA, COM ATÉ 2 ÁGUAS, INCLUSO IÇAMENTO</t>
  </si>
  <si>
    <t>TELHAMENTO COM TELHA DE AÇO, ONDULADA, COM NÚCLEO ISOLANTE EM EPS, E = 0,43 MM, PRÉ-PINTADA NA COR BRANCA, COM ATÉ 2 ÁGUAS, INCLUSO IÇAMENTO</t>
  </si>
  <si>
    <t>PS - 018</t>
  </si>
  <si>
    <t>26.1</t>
  </si>
  <si>
    <t>26.1.1</t>
  </si>
  <si>
    <t>26.1.2</t>
  </si>
  <si>
    <t>26.1.3</t>
  </si>
  <si>
    <t>27.1</t>
  </si>
  <si>
    <t>27.1.1</t>
  </si>
  <si>
    <t>PORTA DE ALUMÍNIO DE ABRIR COM LAMBRI, COM GUARNIÇÃO, FIXAÇÃO COM PARAFUSOS - FORNECIMENTO E INSTALAÇÃO. AF_08/2015 (P2 - 7 unidades)</t>
  </si>
  <si>
    <t>27.1.2</t>
  </si>
  <si>
    <t>TELHA ONDULADA SANDUÍCHE COM NÚCLEO ISOLANTE EPS, 0,43MM PRÉ-PINTADA BRANCA NAS DUAS FACES</t>
  </si>
  <si>
    <t>TELHA ONDULADA, E = 0,43 MM, COM NÚCLEO ISOLANTE EM EPS, PRÉ-PINTADA BRANCA NAS DUAS FACES</t>
  </si>
  <si>
    <t>COTAÇÃO - 2</t>
  </si>
  <si>
    <t>TELHAMENTO COM TELHA DE AÇO, ONDULADA, COM NÚCLEO ISOLANTE EM EPS, E = 0,43 MM, PRÉ-PINTADA NA COR BRANCA NAS DUAS FACES, COM ATÉ 2 ÁGUAS, INCLUSO IÇAMENTO</t>
  </si>
  <si>
    <r>
      <t xml:space="preserve">ITEM: </t>
    </r>
    <r>
      <rPr>
        <sz val="9"/>
        <color rgb="FF000000"/>
        <rFont val="Gill Sans MT"/>
        <family val="2"/>
      </rPr>
      <t>PS - 019</t>
    </r>
  </si>
  <si>
    <r>
      <t xml:space="preserve">UN: </t>
    </r>
    <r>
      <rPr>
        <sz val="9"/>
        <color rgb="FF000000"/>
        <rFont val="Gill Sans MT"/>
        <family val="2"/>
      </rPr>
      <t>KG</t>
    </r>
  </si>
  <si>
    <t xml:space="preserve">FORNECIMENTO DE ESTRUTURA METÁLICA PARA COBERTURA, COM UTILIZAÇÃO DE PERFIS EM AÇO ASTM A36 </t>
  </si>
  <si>
    <t>PINTOR COM ENCARGOS COMPLEMENTARES</t>
  </si>
  <si>
    <t>AJUDANTE DE ESTRUTURA METÁLICA COM ENCARGOS COMPLEMENTARES</t>
  </si>
  <si>
    <t xml:space="preserve">PERFIL UDC ("U" DOBRADO DE CHAPA) SIMPLES DE ACO LAMINADO, GALVANIZADO, ASTM A36, 127 X 50 MM, E= 3 MM </t>
  </si>
  <si>
    <t>BARRA DE FERRO RETANGULAR, BARRA CHATA, 2" X 1/2" (L X E), 5,06 KG/M</t>
  </si>
  <si>
    <t>FUNDO ANTICORROSIVO PARA METAIS FERROSOS (ZARCAO)</t>
  </si>
  <si>
    <t>ELETRODO REVESTIDO AWS - E7018, DIAMETRO IGUAL A 4,00 MM</t>
  </si>
  <si>
    <t>PS - 019</t>
  </si>
  <si>
    <t>FORNECIMENTO DE ESTRUTURA METÁLICA PARA COBERTURA, COM UTILIZAÇÃO DE PERFIS EM AÇO ASTM A36 (Bloco A)</t>
  </si>
  <si>
    <t>ESTRUTURA METÁLICA COBERTURA</t>
  </si>
  <si>
    <t>Material</t>
  </si>
  <si>
    <t>Perfil</t>
  </si>
  <si>
    <t>Comprimento</t>
  </si>
  <si>
    <t>Volume</t>
  </si>
  <si>
    <t>Peso</t>
  </si>
  <si>
    <t>Tipo</t>
  </si>
  <si>
    <t>Designação</t>
  </si>
  <si>
    <t>Perfil (m)</t>
  </si>
  <si>
    <t>série (m)</t>
  </si>
  <si>
    <t>Material (m)</t>
  </si>
  <si>
    <t>Perfil (m³)</t>
  </si>
  <si>
    <t>Série (m³)</t>
  </si>
  <si>
    <t>Material (m³)</t>
  </si>
  <si>
    <t>Perfil (kg)</t>
  </si>
  <si>
    <t>Série (kg)</t>
  </si>
  <si>
    <t>Material (kg)</t>
  </si>
  <si>
    <t>UF - 100X3, Caixa dupla soldada</t>
  </si>
  <si>
    <t>UF - 80x5, Caixa dupla soldada</t>
  </si>
  <si>
    <t>UF - 80X3</t>
  </si>
  <si>
    <t xml:space="preserve">UF - 80X3, duplo I união </t>
  </si>
  <si>
    <t>U</t>
  </si>
  <si>
    <t>U127X50X1.9, Caixa dupla soldada</t>
  </si>
  <si>
    <t>U2</t>
  </si>
  <si>
    <t>o 1+3/4x2.09</t>
  </si>
  <si>
    <t>Tubos</t>
  </si>
  <si>
    <t>Aço dobrado</t>
  </si>
  <si>
    <t>ASTM  A36 250MPa</t>
  </si>
  <si>
    <t>TABELA RESUMO - BLOCO A</t>
  </si>
  <si>
    <t>TOTAL (KG)</t>
  </si>
  <si>
    <t xml:space="preserve">PESO AÇO DOBRADO ASTM A36 250MPA </t>
  </si>
  <si>
    <t>PLACA BASE 150X150X20</t>
  </si>
  <si>
    <t>PARAFUSOS DE ANCORAGEM</t>
  </si>
  <si>
    <t>Série</t>
  </si>
  <si>
    <t>Série (m)</t>
  </si>
  <si>
    <t>FORNECIMENTO DE ESTRUTURA METÁLICA PARA COBERTURA, COM UTILIZAÇÃO DE PERFIS EM AÇO ASTM A36 (Bloco B)</t>
  </si>
  <si>
    <t>8.1.4</t>
  </si>
  <si>
    <t>TABELA RESUMO - BLOCO B</t>
  </si>
  <si>
    <t>PS - 020</t>
  </si>
  <si>
    <r>
      <t xml:space="preserve">ITEM: </t>
    </r>
    <r>
      <rPr>
        <sz val="9"/>
        <color rgb="FF000000"/>
        <rFont val="Gill Sans MT"/>
        <family val="2"/>
      </rPr>
      <t>PS - 020</t>
    </r>
  </si>
  <si>
    <t>MONTAGEM DE ESTRUTURA METÁLICA (Bloco A)</t>
  </si>
  <si>
    <t>MONTAGEM DE ESTRUTURA METÁLICA</t>
  </si>
  <si>
    <t>MONTADOR DE ESTRUTURA METÁLICA COM ENCARGOS COMPLEMENTARES</t>
  </si>
  <si>
    <t>8.1.5</t>
  </si>
  <si>
    <t>MONTAGEM DE ESTRUTURA METÁLICA (Bloco B)</t>
  </si>
  <si>
    <t>FORNECIMENTO DE ESTRUTURA METÁLICA PARA COBERTURA, COM UTILIZAÇÃO DE PERFIS EM AÇO ASTM A36</t>
  </si>
  <si>
    <t xml:space="preserve">MONTAGEM DE ESTRUTURA METÁLICA </t>
  </si>
  <si>
    <t>PORTA DE ALUMÍNIO DE ABRIR COM LAMBRI, COM GUARNIÇÃO, FIXAÇÃO COM PARAFUSOS - FORNECIMENTO E INSTALAÇÃO. AF_08/2015 (P7 - 2 unidades)</t>
  </si>
  <si>
    <t>PS - 021</t>
  </si>
  <si>
    <r>
      <t xml:space="preserve">ITEM: </t>
    </r>
    <r>
      <rPr>
        <sz val="9"/>
        <color rgb="FF000000"/>
        <rFont val="Gill Sans MT"/>
        <family val="2"/>
      </rPr>
      <t>PS - 021</t>
    </r>
  </si>
  <si>
    <t>PORTA DE CORRER 4 FOLHAS - 4,50 x 2,40M , SENDO DUAS FOLHAS FIXAS E DUAS DE CORRER, PARA VIDRO TEMPERADO INCOLOR 10MM EM ALUMINIO ANODIZADO, INCLUINDO COMPONENTES PARA INSTALAÇÃO E FECHADURA - FORNECIMENTO E INSTALAÇÃO.</t>
  </si>
  <si>
    <t>PORTA DE CORRER 4 FOLHAS - 4,50 x 2,40M , SENDO DUAS FOLHAS FIXAS E DUAS DE CORRER, PARA VIDRO TEMPERADO INCOLOR 10MM EM ALUMINIO ANODIZADO, INCLUINDO COMPONENTES PARA INSTALAÇÃO E FECHADURA - FORNECIMENTO E INSTALAÇÃO. (P9)</t>
  </si>
  <si>
    <r>
      <t xml:space="preserve">ITEM: </t>
    </r>
    <r>
      <rPr>
        <sz val="9"/>
        <color rgb="FF000000"/>
        <rFont val="Gill Sans MT"/>
        <family val="2"/>
      </rPr>
      <t>PS - 022</t>
    </r>
  </si>
  <si>
    <t>PS - 022</t>
  </si>
  <si>
    <t>PORTA DE CORRER 4 FOLHAS - 3,95 x 2,40M , SENDO DUAS FOLHAS FIXAS E DUAS DE CORRER, PARA VIDRO TEMPERADO INCOLOR 10MM EM ALUMINIO ANODIZADO, INCLUINDO COMPONENTES PARA INSTALAÇÃO E FECHADURA - FORNECIMENTO E INSTALAÇÃO. (P10)</t>
  </si>
  <si>
    <t>PORTA DE CORRER 4 FOLHAS - 3,95 x 2,40M , SENDO DUAS FOLHAS FIXAS E DUAS DE CORRER, PARA VIDRO TEMPERADO INCOLOR 10MM EM ALUMINIO ANODIZADO, INCLUINDO COMPONENTES PARA INSTALAÇÃO E FECHADURA - FORNECIMENTO E INSTALAÇÃO.</t>
  </si>
  <si>
    <t>27.2</t>
  </si>
  <si>
    <t>27.2.1</t>
  </si>
  <si>
    <t>JANELA DE ALUMÍNIO MAXIM-AR, FIXAÇÃO COM ARGAMASSA, COM VIDROS, PADRONIZADA. AF_07/2016 (J1 - 10 unidades)</t>
  </si>
  <si>
    <t>JANELA DE ALUMÍNIO MAXIM-AR, FIXAÇÃO COM ARGAMASSA, COM VIDROS, PADRONIZADA. AF_07/2016 (J4 - 4 unidades)</t>
  </si>
  <si>
    <t>JANELA DE ALUMÍNIO MAXIM-AR, FIXAÇÃO COM ARGAMASSA, COM VIDROS, PADRONIZADA. AF_07/2016 (J6 - 6 unidades)</t>
  </si>
  <si>
    <t>FORNECIMENTO E INSTALAÇÃO DE JANELA DE ALUMÍNIO TIPO GUILHOTINA (1,50X2,00)M, C/ PASSA PRATO EM GRANITO COMP. 2,00MXLARG. 40CM, INCLUSIVE ACESSÓRIOS DE FIXAÇÃO. (J7 - 2 unidades)</t>
  </si>
  <si>
    <r>
      <t xml:space="preserve">ITEM: </t>
    </r>
    <r>
      <rPr>
        <sz val="9"/>
        <color rgb="FF000000"/>
        <rFont val="Gill Sans MT"/>
        <family val="2"/>
      </rPr>
      <t>PS - 023</t>
    </r>
  </si>
  <si>
    <t>FORNECIMENTO E INSTALAÇÃO DE JANELA DE ALUMÍNIO TIPO GUILHOTINA (1,50X2,00)M, C/ PASSA PRATO EM GRANITO COMP. 2,00MXLARG. 40CM, INCLUSIVE ACESSÓRIOS DE FIXAÇÃO.</t>
  </si>
  <si>
    <t>COTAÇÃO - 3</t>
  </si>
  <si>
    <t>ARGAMASSA TRAÇO 1:3 (CIMENTO E AREIA MÉDIA), PREPARO MANUAL. AF_08/2014</t>
  </si>
  <si>
    <t>JANELA ALUMINIO TIPO GUILHOTINA 1,5X2,0M</t>
  </si>
  <si>
    <t>PISO EM GRANITO APLICADO EM AMBIENTES INTERNOS. AF_06/2018</t>
  </si>
  <si>
    <t>CNN INOX</t>
  </si>
  <si>
    <t>16.868.802/0001-58</t>
  </si>
  <si>
    <t>(65) 3682-6920</t>
  </si>
  <si>
    <t>Jefferson</t>
  </si>
  <si>
    <t>uni</t>
  </si>
  <si>
    <t>26.473.555/0001-44</t>
  </si>
  <si>
    <t>GIL VIDROS E ESQUADRIAS</t>
  </si>
  <si>
    <t>(66) 3544-1623</t>
  </si>
  <si>
    <t>Gil</t>
  </si>
  <si>
    <t>PADUA</t>
  </si>
  <si>
    <t>12.012.295/0001-03</t>
  </si>
  <si>
    <t>(65) 3549-4752</t>
  </si>
  <si>
    <t>Vera</t>
  </si>
  <si>
    <t>SOLEIRA EM MÁRMORE, LARGURA 15 CM, ESPESSURA 2,0 CM. AF_06/2018</t>
  </si>
  <si>
    <t>28.1</t>
  </si>
  <si>
    <t>28.1.1</t>
  </si>
  <si>
    <t>28.1.2</t>
  </si>
  <si>
    <t>28.2</t>
  </si>
  <si>
    <t>28.2.1</t>
  </si>
  <si>
    <t>28.3</t>
  </si>
  <si>
    <t>28.3.1</t>
  </si>
  <si>
    <t>28.3.2</t>
  </si>
  <si>
    <t>29.1</t>
  </si>
  <si>
    <t>29.1.1</t>
  </si>
  <si>
    <t>29.1.2</t>
  </si>
  <si>
    <t>29.1.3</t>
  </si>
  <si>
    <t>29.2</t>
  </si>
  <si>
    <t>29.2.1</t>
  </si>
  <si>
    <t>29.2.2</t>
  </si>
  <si>
    <t>29.2.3</t>
  </si>
  <si>
    <t>29.3</t>
  </si>
  <si>
    <t>29.3.1</t>
  </si>
  <si>
    <t>29.3.2</t>
  </si>
  <si>
    <t>29.3.3</t>
  </si>
  <si>
    <t>PS - 024</t>
  </si>
  <si>
    <r>
      <t xml:space="preserve">ITEM: </t>
    </r>
    <r>
      <rPr>
        <sz val="9"/>
        <color rgb="FF000000"/>
        <rFont val="Gill Sans MT"/>
        <family val="2"/>
      </rPr>
      <t>PS - 024</t>
    </r>
  </si>
  <si>
    <t>BANCADA/TAMPO ACO INOX (AISI 304), LARGURA 70 CM, COM RODABANCA (NAO INCLUI PES DE APOIO)</t>
  </si>
  <si>
    <t>ALVENARIA DE VEDAÇÃO DE BLOCOS CERÂMICOS FURADOS NA HORIZONTAL DE 9X19X19CM (ESPESSURA 9CM) DE PAREDES COM ÁREA LÍQUIDA MENOR QUE 6M² SEM VÃOS E ARGAMASSA DE ASSENTAMENTO COM PREPARO EM BETONEIRA. AF_06/2014</t>
  </si>
  <si>
    <t>CHAPISCO APLICADO EM ALVENARIAS E ESTRUTURAS DE CONCRETO INTERNAS, COM COLHER DE PEDREIRO.  ARGAMASSA TRAÇO 1:3 COM PREPARO MANUAL. AF_06/2014</t>
  </si>
  <si>
    <t>EMBOÇO, PARA RECEBIMENTO DE CERÂMICA, EM ARGAMASSA TRAÇO 1:2:8, PREPARO MANUAL, APLICADO MANUALMENTE EM FACES INTERNAS DE PAREDES, PARA AMBIENTE COM ÁREA MENOR QUE 5M2, ESPESSURA DE 20MM, COM EXECUÇÃO DE TALISCAS. AF_06/2014</t>
  </si>
  <si>
    <t>REVESTIMENTO CERÂMICO PARA PAREDES INTERNAS COM PLACAS TIPO GRÊS OU SEMI-GRÊS DE DIMENSÕES 20X20 CM APLICADAS EM AMBIENTES DE ÁREA MENOR QUE 5 M² NA ALTURA INTEIRA DAS PAREDES. AF_06/2014</t>
  </si>
  <si>
    <t>SIFÃO DO TIPO FLEXÍVEL EM PVC 1 X 1.1/2 - FORNECIMENTO E INSTALAÇÃO. AF_12/2013)</t>
  </si>
  <si>
    <t>VÁLVULA EM METAL CROMADO TIPO AMERICANA 3.1/2" X 1.1/2" PARA PIA - FORNECIMENTO E INSTALAÇÃO. AF_12/2013</t>
  </si>
  <si>
    <t>TORNEIRA CROMADA LONGA, DE PAREDE, 1/2" OU 3/4", PARA PIA DE COZINHA, PADRÃO MÉDIO - FORNECIMENTO E INSTALAÇÃO. AF_12/2013</t>
  </si>
  <si>
    <t>30.4</t>
  </si>
  <si>
    <t>30.4.1</t>
  </si>
  <si>
    <t>CUBA EM AÇO INOX 60X50X33</t>
  </si>
  <si>
    <t>PRIMOLARE</t>
  </si>
  <si>
    <t>LIVENCASA</t>
  </si>
  <si>
    <t>BANCADA PARA COZINHA EM AÇO INOX NAS DIMENSÕES 3,2X0,70M COM 01 CUBA EM AÇO INOX DE DIMENSÕES 0,60 X 0,50 X 0,35, INCLUSIVE TORNEIRA DE PRESSÃO PARA PIA LONGA DE PAREDE, SIFÃO PARA PIA E VÁLVULA DE ESCOAMENTO METÁLICA PARA PIA DE COZINHA, FIXADA SOBRE PAREDE DE ALVENARIA DE TIJOLO DE 1/2 VEZ ACABAMENTO EM AZULEJO CERAMICO ESMALTADO DE DIMENSÕES 150MM X 150MM COM REJUNTE DE COR BRANCO.</t>
  </si>
  <si>
    <t>GALPÃO DO INOX</t>
  </si>
  <si>
    <t>CUBA EM AÇO INOX 50X40X32CM</t>
  </si>
  <si>
    <t>LPF DISTRIBUIDORA</t>
  </si>
  <si>
    <r>
      <t xml:space="preserve">ITEM: </t>
    </r>
    <r>
      <rPr>
        <sz val="9"/>
        <color rgb="FF000000"/>
        <rFont val="Gill Sans MT"/>
        <family val="2"/>
      </rPr>
      <t>PS - 025</t>
    </r>
  </si>
  <si>
    <t>BANCADA PARA COZINHA EM AÇO INOX  NAS DIMENSÕES 2,95M X 0,60M COM 02 CUBAS EM AÇO INOX DE DIMENSÕES 0,50 X 0,40 X 0,32, INCLUSIVE TORNEIRA DE PRESSÃO PARA PIA LONGA DE PAREDE, SIFÃO METÁLICO PARA PIA E VÁLVULA DE ESCOAMENTO METÁLICA PARA PIA DE COZINHA, FIXADA SOBRE PAREDE DE ALVENARIA DE TIJOLO DE 1/2 VEZ ACABAMENTO EM AZULEJO CERAMICO ESMALTADO DE DIMENSÕES 150MM X 150MM COM REJUNTE DE COR BRANCO</t>
  </si>
  <si>
    <t>CUBA EM AÇO INOX 50X40X32</t>
  </si>
  <si>
    <t>PS - 025</t>
  </si>
  <si>
    <t>BANCADA/TAMPO ACO INOX (AISI 304), LARGURA 60 CM, COM RODABANCA (NAO INCLUI PES DE APOIO)</t>
  </si>
  <si>
    <t>30.4.2</t>
  </si>
  <si>
    <t>30.4.3</t>
  </si>
  <si>
    <t>PS - 026</t>
  </si>
  <si>
    <r>
      <t xml:space="preserve">ITEM: </t>
    </r>
    <r>
      <rPr>
        <sz val="9"/>
        <color rgb="FF000000"/>
        <rFont val="Gill Sans MT"/>
        <family val="2"/>
      </rPr>
      <t>PS - 026</t>
    </r>
  </si>
  <si>
    <t>BANCADA PARA COZINHA EM AÇO INOX  NAS DIMENSÕES 2,55M X 0,60M (SECA), FIXADA SOBRE PAREDE DE ALVENARIA DE TIJOLO DE 1/2 VEZ ACABAMENTO EM AZULEJO CERAMICO ESMALTADO DE DIMENSÕES 150MM X 150MM COM REJUNTE DE COR BRANCO.</t>
  </si>
  <si>
    <t>DIVISÓRIAS E BANCADAS EM INOX</t>
  </si>
  <si>
    <t>PS - 027</t>
  </si>
  <si>
    <t>30.4.4</t>
  </si>
  <si>
    <t>BANCADA PARA COZINHA EM AÇO INOX  NAS DIMENSÕES 3,00M X 0,60M (SECA), FIXADA SOBRE PAREDE DE ALVENARIA DE TIJOLO DE 1/2 VEZ ACABAMENTO EM AZULEJO CERAMICO ESMALTADO DE DIMENSÕES 150MM X 150MM COM REJUNTE DE COR BRANCO.</t>
  </si>
  <si>
    <r>
      <t xml:space="preserve">ITEM: </t>
    </r>
    <r>
      <rPr>
        <sz val="9"/>
        <color rgb="FF000000"/>
        <rFont val="Gill Sans MT"/>
        <family val="2"/>
      </rPr>
      <t>PS - 027</t>
    </r>
  </si>
  <si>
    <t>BANCADA PARA COZINHA EM AÇO INOX NAS DIMENSÕES 3,2X0,70M COM 01 CUBA EM AÇO INOX DE DIMENSÕES 0,56 X 0,33 X 0,12, INCLUSIVE TORNEIRA DE PRESSÃO PARA PIA LONGA DE PAREDE, SIFÃO PARA PIA E VÁLVULA DE ESCOAMENTO METÁLICA PARA PIA DE COZINHA, FIXADA SOBRE PAREDE DE ALVENARIA DE TIJOLO DE 1/2 VEZ ACABAMENTO EM AZULEJO CERAMICO ESMALTADO DE DIMENSÕES 150MM X 150MM COM REJUNTE DE COR BRANCO. (Cozinha)</t>
  </si>
  <si>
    <t>BANCADA PARA COZINHA EM AÇO INOX  NAS DIMENSÕES 2,95M X 0,60M COM 02 CUBAS EM AÇO INOX DE DIMENSÕES 0,50 X 0,40 X 0,32, INCLUSIVE TORNEIRA DE PRESSÃO PARA PIA LONGA DE PAREDE, SIFÃO METÁLICO PARA PIA E VÁLVULA DE ESCOAMENTO METÁLICA PARA PIA DE COZINHA, FIXADA SOBRE PAREDE DE ALVENARIA DE TIJOLO DE 1/2 VEZ ACABAMENTO EM AZULEJO CERAMICO ESMALTADO DE DIMENSÕES 150MM X 150MM COM REJUNTE DE COR BRANCO. (Cozinha)</t>
  </si>
  <si>
    <t>BANCADA PARA COZINHA EM AÇO INOX  NAS DIMENSÕES 2,55M X 0,60M (SECA), FIXADA SOBRE PAREDE DE ALVENARIA DE TIJOLO DE 1/2 VEZ ACABAMENTO EM AZULEJO CERAMICO ESMALTADO DE DIMENSÕES 150MM X 150MM COM REJUNTE DE COR BRANCO. (Cozinha)</t>
  </si>
  <si>
    <t>BANCADA PARA COZINHA EM AÇO INOX  NAS DIMENSÕES 3,00M X 0,60M (SECA), FIXADA SOBRE PAREDE DE ALVENARIA DE TIJOLO DE 1/2 VEZ ACABAMENTO EM AZULEJO CERAMICO ESMALTADO DE DIMENSÕES 150MM X 150MM COM REJUNTE DE COR BRANCO. (Cozinha)</t>
  </si>
  <si>
    <t>30.4.5</t>
  </si>
  <si>
    <t>PS - 028</t>
  </si>
  <si>
    <t>BANCADA PARA COZINHA EM AÇO INOX  NAS DIMENSÕES 2,70M X 0,60M COM 01 CUBA EM AÇO INOX DE DIMENSÕES 0,50 X 0,40 X 0,32, INCLUSIVE TORNEIRA DE PRESSÃO PARA PIA LONGA DE PAREDE, SIFÃO METÁLICO PARA PIA E VÁLVULA DE ESCOAMENTO METÁLICA PARA PIA DE COZINHA, FIXADA SOBRE PAREDE DE ALVENARIA DE TIJOLO DE 1/2 VEZ ACABAMENTO EM AZULEJO CERAMICO ESMALTADO DE DIMENSÕES 150MM X 150MM COM REJUNTE DE COR BRANCO. (Triagem de Alimentos)</t>
  </si>
  <si>
    <r>
      <t xml:space="preserve">ITEM: </t>
    </r>
    <r>
      <rPr>
        <sz val="9"/>
        <color rgb="FF000000"/>
        <rFont val="Gill Sans MT"/>
        <family val="2"/>
      </rPr>
      <t>PS - 028</t>
    </r>
  </si>
  <si>
    <t>BANCADA PARA COZINHA EM AÇO INOX  NAS DIMENSÕES 2,70M X 0,60M COM 01 CUBA EM AÇO INOX DE DIMENSÕES 0,50 X 0,40 X 0,32, INCLUSIVE TORNEIRA DE PRESSÃO PARA PIA LONGA DE PAREDE, SIFÃO METÁLICO PARA PIA E VÁLVULA DE ESCOAMENTO METÁLICA PARA PIA DE COZINHA, FIXADA SOBRE PAREDE DE ALVENARIA DE TIJOLO DE 1/2 VEZ ACABAMENTO EM AZULEJO CERAMICO ESMALTADO DE DIMENSÕES 150MM X 150MM COM REJUNTE DE COR BRANCO.</t>
  </si>
  <si>
    <t>INSTALAÇÃO AR CONDINCIONADO SPLIT 9.000BTU'S</t>
  </si>
  <si>
    <t>REFRIMAQ</t>
  </si>
  <si>
    <t>32.958.040/0001-37</t>
  </si>
  <si>
    <t>(66) 99997-7732</t>
  </si>
  <si>
    <t>Und</t>
  </si>
  <si>
    <t>CLIMATIZAÇÃO ITÁLIA</t>
  </si>
  <si>
    <t>11.124.759/0001-00</t>
  </si>
  <si>
    <t>(66) 35440150</t>
  </si>
  <si>
    <t>und</t>
  </si>
  <si>
    <t>INSTALAÇÃO AR CONDINCIONADO SPLIT 18.000BTU'S</t>
  </si>
  <si>
    <t>INSTALAÇÃO AR CONDINCIONADO SPLIT 24.000BTU'S</t>
  </si>
  <si>
    <t>INSTALAÇÃO AR CONDINCIONADO SPLIT 36.000BTU'S</t>
  </si>
  <si>
    <t>INSTALAÇÃO CLIMATIZADOR ELÉTRICA E HIDRAULICA</t>
  </si>
  <si>
    <t>ROTO PLAST</t>
  </si>
  <si>
    <t>09.176.237/0001-00</t>
  </si>
  <si>
    <t>(66) 99974-6174</t>
  </si>
  <si>
    <t>EXAUSTOR  DE AR AXIAL BIV 30CM</t>
  </si>
  <si>
    <t>UTILMAQ MAQUINAS E EQUIPAMENTOS</t>
  </si>
  <si>
    <t>(66) 3544-1009</t>
  </si>
  <si>
    <t>MARCIANA</t>
  </si>
  <si>
    <t xml:space="preserve">HIPER GOTARDO </t>
  </si>
  <si>
    <t>01.339.514/0006-43</t>
  </si>
  <si>
    <t>(66) 3545-7400</t>
  </si>
  <si>
    <t xml:space="preserve">REDE PARANA </t>
  </si>
  <si>
    <t>01.426.949/0002-00</t>
  </si>
  <si>
    <t>(66) 3545-4200</t>
  </si>
  <si>
    <t>INSTALAÇÃO DE AR-CONDICIONADO 9000 BTU/H</t>
  </si>
  <si>
    <t>INSTALAÇÃO DE AR-CONDICIONADO 18000 BTU/H</t>
  </si>
  <si>
    <t>INSTALAÇÃO DE AR-CONDICIONADO 24000 BTU/H</t>
  </si>
  <si>
    <t>INSTALAÇÃO DE AR-CONDICIONADO 36000 BTU/H</t>
  </si>
  <si>
    <t xml:space="preserve">BANCADA DE GRANITO CINZA POLIDO 250 X 60 CM, COM RODABANCA DE 10CM E RESSALTO DE CONTENÇÃO DE ÁGUA DE 5CM, COM CUBA DE EMBUTIR DE AÇO INOXIDÁVEL MÉDIA, VÁLVULA AMERICANA EM METAL CROMADO, SIFÃO FLEXÍVEL EM PVC, ENGATE FLEXÍVEL 30 CM, TORNEIRA CROMADA LONGA DE PAREDE, 1/2 OU 3/4, PARA PIA DE COZINHA, PADRÃO POPULAR - FORNECIMENTO E INSTALAÇÃO. </t>
  </si>
  <si>
    <t>RODAPE OU RODABANCADA EM GRANITO, POLIDO, TIPO ANDORINHA/ QUARTZ/ CASTELO/ CORUMBA OU OUTROS EQUIVALENTES DA REGIAO, H= 10 CM, E= *2,0* CM</t>
  </si>
  <si>
    <t>ENGATE FLEXÍVEL EM PLÁSTICO BRANCO, 1/2" X 30CM - FORNECIMENTO E INSTALAÇÃO. AF_12/2013</t>
  </si>
  <si>
    <t>BANCADA DE GRANITO CINZA POLIDO PARA PIA DE COZINHA 1,50 X 0,60 M - FORNECIMENTO E INSTALAÇÃO. AF_12/2013</t>
  </si>
  <si>
    <t>TORNEIRA CROMADA LONGA, DE PAREDE, 1/2" OU 3/4", PARA PIA DE COZINHA, PADRÃO POPULAR - FORNECIMENTO E INSTALAÇÃO. AF_12/2013</t>
  </si>
  <si>
    <t>CUBA DE EMBUTIR DE AÇO INOXIDÁVEL MÉDIA, INCLUSO VÁLVULA TIPO AMERICANA EM METAL CROMADO E SIFÃO FLEXÍVEL EM PVC - FORNECIMENTO E INSTALAÇÃO. AF_12/2013</t>
  </si>
  <si>
    <t>BANCADA DE GRANITO CINZA POLIDO 250 X 60 CM, COM RODABANCA DE 10CM E RESSALTO DE CONTENÇÃO DE ÁGUA DE 5CM, COM CUBA DE EMBUTIR DE AÇO INOXIDÁVEL MÉDIA, VÁLVULA AMERICANA EM METAL CROMADO, SIFÃO FLEXÍVEL EM PVC, ENGATE FLEXÍVEL 30 CM, TORNEIRA CROMADA LONGA DE PAREDE, 1/2 OU 3/4, PARA PIA DE COZINHA, PADRÃO POPULAR - FORNECIMENTO E INSTALAÇÃO. (Copa)</t>
  </si>
  <si>
    <r>
      <t xml:space="preserve">ITEM: </t>
    </r>
    <r>
      <rPr>
        <sz val="9"/>
        <color rgb="FF000000"/>
        <rFont val="Gill Sans MT"/>
        <family val="2"/>
      </rPr>
      <t>PS - 029</t>
    </r>
  </si>
  <si>
    <t>TORNEIRA CROMADA DE MESA, 1/2" OU 3/4", PARA LAVATÓRIO, PADRÃO POPULAR - FORNECIMENTO E INSTALAÇÃO. AF_12/2013</t>
  </si>
  <si>
    <t>CUBA DE EMBUTIR OVAL EM LOUÇA BRANCA, 35 X 50CM OU EQUIVALENTE, INCLUSO VÁLVULA EM METAL CROMADO E SIFÃO FLEXÍVEL EM PVC - FORNECIMENTO E INSTALAÇÃO. AF_12/2013</t>
  </si>
  <si>
    <t>BANCADA DE GRANITO CINZA POLIDO PARA LAVATÓRIO 0,50 X 0,60 M - FORNECIMENTO E INSTALAÇÃO. AF_12/2013</t>
  </si>
  <si>
    <t>PS - 029</t>
  </si>
  <si>
    <t>12.4.4</t>
  </si>
  <si>
    <t xml:space="preserve">BANCADA GRANITO CINZA POLIDO 1,40 X 0,60M, COM RODABANCA DE 10CM E RESSALTO DE CONTENÇÃO DE ÁGUA DE 5CM, INCL. CUBA DE EMBUTIR OVAL LOUÇA BRANCA 35 X 50CM, VÁLVULA METAL CROMADO, SIFÃO FLEXÍVEL PVC, ENGATE 30CM FLEXÍVEL PLÁSTICO E TORNEIRA CROMADA DE MESA, PADRÃO POPULAR - FORNEC. E INSTALAÇÃO. </t>
  </si>
  <si>
    <t>BANCADA GRANITO CINZA POLIDO 1,40 X 0,60M, COM RODABANCA DE 10CM E RESSALTO DE CONTENÇÃO DE ÁGUA DE 5CM, INCL. CUBA DE EMBUTIR OVAL LOUÇA BRANCA 35 X 50CM, VÁLVULA METAL CROMADO, SIFÃO FLEXÍVEL PVC, ENGATE 30CM FLEXÍVEL PLÁSTICO E TORNEIRA CROMADA DE MESA, PADRÃO POPULAR - FORNEC. E INSTALAÇÃO.  (WC 1 e 2)</t>
  </si>
  <si>
    <t>PS - 030</t>
  </si>
  <si>
    <r>
      <t xml:space="preserve">ITEM: </t>
    </r>
    <r>
      <rPr>
        <sz val="9"/>
        <color rgb="FF000000"/>
        <rFont val="Gill Sans MT"/>
        <family val="2"/>
      </rPr>
      <t>PS - 030</t>
    </r>
  </si>
  <si>
    <t xml:space="preserve">BANCADA GRANITO CINZA POLIDO 3,75 X 0,60M, COM RODABANCA DE 10CM E RESSALTO DE CONTENÇÃO DE ÁGUA DE 5CM, INCL. CUBA DE EMBUTIR OVAL LOUÇA BRANCA 35 X 50CM, VÁLVULA METAL CROMADO, SIFÃO FLEXÍVEL PVC, ENGATE 30CM FLEXÍVEL PLÁSTICO E TORNEIRA CROMADA DE MESA, PADRÃO POPULAR - FORNEC. E INSTALAÇÃO. </t>
  </si>
  <si>
    <t>BANCADA GRANITO CINZA POLIDO 3,75 X 0,60M, COM RODABANCA DE 10CM E RESSALTO DE CONTENÇÃO DE ÁGUA DE 5CM, INCL. CUBA DE EMBUTIR OVAL LOUÇA BRANCA 35 X 50CM, VÁLVULA METAL CROMADO, SIFÃO FLEXÍVEL PVC, ENGATE 30CM FLEXÍVEL PLÁSTICO E TORNEIRA CROMADA DE MESA, PADRÃO POPULAR - FORNEC. E INSTALAÇÃO.  (BWC Feminino e Masculino)</t>
  </si>
  <si>
    <t>TEC INOX</t>
  </si>
  <si>
    <t>16.993.112/0001-20</t>
  </si>
  <si>
    <t>(66) 3544-1761</t>
  </si>
  <si>
    <t>MAIKON</t>
  </si>
  <si>
    <t>PROJINOX</t>
  </si>
  <si>
    <t>22.575.034.0001-47</t>
  </si>
  <si>
    <t>(11) 2480-3461</t>
  </si>
  <si>
    <t>ANA</t>
  </si>
  <si>
    <t>CALHA 1190X390X250MM PARA BEBEDOURO EM AÇO INOX</t>
  </si>
  <si>
    <r>
      <t xml:space="preserve">ITEM: </t>
    </r>
    <r>
      <rPr>
        <sz val="9"/>
        <color rgb="FF000000"/>
        <rFont val="Gill Sans MT"/>
        <family val="2"/>
      </rPr>
      <t>PS - 031</t>
    </r>
  </si>
  <si>
    <t>EXECUÇÃO DE BEBEDOURO EM ALVENARIA, CONFORME DETALHE PROJETO EXECUTIVO.</t>
  </si>
  <si>
    <t>ALVENARIA DE VEDAÇÃO DE BLOCOS CERÂMICOS FURADOS NA HORIZONTAL DE 9X14X19CM (ESPESSURA 9CM) DE PAREDES COM ÁREA LÍQUIDA MAIOR OU IGUAL A 6M² COM VÃOS E ARGAMASSA DE ASSENTAMENTO COM PREPARO EM BETONEIRA. AF_06/2014</t>
  </si>
  <si>
    <t>CHAPISCO APLICADO EM ALVENARIAS E ESTRUTURAS DE CONCRETO INTERNAS, COM COLHER DE PEDREIRO.  ARGAMASSA TRAÇO 1:3 COM PREPARO EM BETONEIRA 400L. AF_06/2014</t>
  </si>
  <si>
    <t>EMBOÇO, PARA RECEBIMENTO DE CERÂMICA, EM ARGAMASSA TRAÇO 1:2:8, PREPARO MANUAL, APLICADO MANUALMENTE EM FACES INTERNAS DE PAREDES, PARA AMBIENTE COM ÁREA  MAIOR QUE 10M2, ESPESSURA DE 20MM, COM EXECUÇÃO DE TALISCAS. AF_06/2014</t>
  </si>
  <si>
    <t>ARMAÇÃO DE PILAR OU VIGA DE UMA ESTRUTURA CONVENCIONAL DE CONCRETO ARMADO EM UMA EDIFÍCAÇÃO TÉRREA OU SOBRADO UTILIZANDO AÇO CA-60 DE 5.0 MM - MONTAGEM. AF_12/2015</t>
  </si>
  <si>
    <t>PS - 031</t>
  </si>
  <si>
    <t>18.3</t>
  </si>
  <si>
    <t>12.4.5</t>
  </si>
  <si>
    <t>12.4.6</t>
  </si>
  <si>
    <t>PS - 032</t>
  </si>
  <si>
    <r>
      <t xml:space="preserve">ITEM: </t>
    </r>
    <r>
      <rPr>
        <sz val="9"/>
        <color rgb="FF000000"/>
        <rFont val="Gill Sans MT"/>
        <family val="2"/>
      </rPr>
      <t>PS - 032</t>
    </r>
  </si>
  <si>
    <t>BANCADA PARA COZINHA EM GRANITO CINZA POLIDO NAS DIMENSÕES 3,00M X 0,60M COM 02 CUBAS EM AÇO INOX DE DIMENSÕES 0,50 X 0,40 X 0,32, INCLUSIVE TORNEIRA DE PRESSÃO PARA PIA LONGA DE PAREDE, SIFÃO METÁLICO PARA PIA E VÁLVULA DE ESCOAMENTO METÁLICA PARA PIA DE COZINHA, FIXADA SOBRE PAREDE DE ALVENARIA DE TIJOLO DE 1/2 VEZ ACABAMENTO EM PASTILHAS DE PORCELANA 5 X 5 CM COM REJUNTE DE COR BRANCO. (Laboratório)</t>
  </si>
  <si>
    <t>BANCADA PARA COZINHA EM GRANITO CINZA POLIDO NAS DIMENSÕES 3,00M X 0,60M COM 02 CUBAS EM AÇO INOX DE DIMENSÕES 0,50 X 0,40 X 0,32, INCLUSIVE TORNEIRA DE PRESSÃO PARA PIA LONGA DE PAREDE, SIFÃO METÁLICO PARA PIA E VÁLVULA DE ESCOAMENTO METÁLICA PARA PIA DE COZINHA, FIXADA SOBRE PAREDE DE ALVENARIA DE TIJOLO DE 1/2 VEZ ACABAMENTO EM PASTILHAS DE PORCELANA 5 X 5 CM COM REJUNTE DE COR BRANCO.</t>
  </si>
  <si>
    <t xml:space="preserve"> RODAPE OU RODABANCADA EM GRANITO, POLIDO, TIPO ANDORINHA/ QUARTZ/ CASTELO/ CORUMBA OU OUTROS EQUIVALENTES DA REGIAO, H= 10 CM, E= *2,0* CM</t>
  </si>
  <si>
    <t>PS - 033</t>
  </si>
  <si>
    <t>CHUVEIRO E LAVA OLHOS  EM AÇO GALVANIZADO COM ACIONAMENTO MANUAL  NO PISO</t>
  </si>
  <si>
    <t>CB AGRÍCOLA</t>
  </si>
  <si>
    <t>26.552.687/0004-04</t>
  </si>
  <si>
    <t>(65) 3649-2977</t>
  </si>
  <si>
    <t>VANESSA</t>
  </si>
  <si>
    <t>MB PROTEÇÃO</t>
  </si>
  <si>
    <t>13.345.167/0001-36</t>
  </si>
  <si>
    <t>(65) 3549-6242</t>
  </si>
  <si>
    <t>RODRIGO</t>
  </si>
  <si>
    <t>BANCADA GRANITO CINZA POLIDO (SECA) -  FIXADA SOBRE PAREDE DE ALVENARIA DE TIJOLO DE 1/2 VEZ ACABAMENTO EM PASTILHAS DE PORCELANA 5 X 5 CM COM REJUNTE DE COR BRANCO, FORNEC. E INSTALAÇÃO.  (Laboratório)</t>
  </si>
  <si>
    <t>BANCADA GRANITO CINZA POLIDO (SECA) -  FIXADA SOBRE PAREDE DE ALVENARIA DE TIJOLO DE 1/2 VEZ ACABAMENTO EM PASTILHAS DE PORCELANA 5 X 5 CM COM REJUNTE DE COR BRANCO, FORNEC. E INSTALAÇÃO.</t>
  </si>
  <si>
    <r>
      <t xml:space="preserve">ITEM: </t>
    </r>
    <r>
      <rPr>
        <sz val="9"/>
        <color rgb="FF000000"/>
        <rFont val="Gill Sans MT"/>
        <family val="2"/>
      </rPr>
      <t>PS - 033</t>
    </r>
  </si>
  <si>
    <t>MASSA PLASTICA PARA MARMORE/GRANITO</t>
  </si>
  <si>
    <t>GRANITO PARA BANCADA, POLIDO, TIPO ANDORINHA/ QUARTZ/ CASTELO/ CORUMBA OU OUTROS EQUIVALENTES DA REGIAO, E=  *2,5* CM</t>
  </si>
  <si>
    <t xml:space="preserve">REJUNTE EPOXI BRANCO </t>
  </si>
  <si>
    <t>PS - 034</t>
  </si>
  <si>
    <t>FORNECIMENTO E INSTALAÇÃO DE CHUVEIRO LAVA-OLHOS DE EMERGÊNCIA EM AÇO GALVANIZADO COM ACIONAMENTO MANUAL E FIXAÇÃO NO PISO.</t>
  </si>
  <si>
    <r>
      <t xml:space="preserve">ITEM: </t>
    </r>
    <r>
      <rPr>
        <sz val="9"/>
        <color rgb="FF000000"/>
        <rFont val="Gill Sans MT"/>
        <family val="2"/>
      </rPr>
      <t>PS - 034</t>
    </r>
  </si>
  <si>
    <t>FITA VEDA ROSCA EM ROLOS DE 18 MM X 50 M (L X C)</t>
  </si>
  <si>
    <t>CHUVEIRO E LAVA OLHOS DE EMERGÊNCIA EM AÇO GALVANIZADO COM ACIONAMENTO MANUAL DO CHUVEIRO E DO LAVA-OLHOS</t>
  </si>
  <si>
    <r>
      <t xml:space="preserve">ITEM: </t>
    </r>
    <r>
      <rPr>
        <sz val="9"/>
        <color rgb="FF000000"/>
        <rFont val="Gill Sans MT"/>
        <family val="2"/>
      </rPr>
      <t>PS - 035</t>
    </r>
  </si>
  <si>
    <t>PS - 035</t>
  </si>
  <si>
    <t>PRATELEIRA EM GRANITO CINZA POLIDO APOIADA SOBRE MÃO FRANCESA - FORNECIMENTO E INSTALAÇÃO. (Despensa de Alimentos e Utensílios)</t>
  </si>
  <si>
    <t>BUCHA DE NYLON SEM ABA S10, COM PARAFUSO DE 6,10 X 65 MM EM ACO ZINCADO COM ROSCA SOBERBA, CABECA CHATA E FENDA PHILLIPS</t>
  </si>
  <si>
    <t>PRATELEIRA EM GRANITO CINZA POLIDO APOIADA SOBRE MÃO FRANCESA, LARGURA DE 60CM - FORNECIMENTO E INSTALAÇÃO.</t>
  </si>
  <si>
    <t>REJUNTE EPOXI BRANCO</t>
  </si>
  <si>
    <t>SUPORTE MAO-FRANCESA EM ACO, ABAS IGUAIS 30 CM, CAPACIDADE MINIMA 60 KG, BRANCO</t>
  </si>
  <si>
    <t>36.1</t>
  </si>
  <si>
    <t>TANQUE DE MÁRMORE SINTÉTICO COM COLUNA, 22L OU EQUIVALENTE, INCLUSO SIFÃO FLEXÍVEL EM PVC, VÁLVULA PLÁSTICA E TORNEIRA DE METAL CROMADO PADRÃO POPULAR - FORNECIMENTO E INSTALAÇÃO. AF_12/2013 (Circulação)</t>
  </si>
  <si>
    <t>34.1</t>
  </si>
  <si>
    <t>34.2</t>
  </si>
  <si>
    <t>34.3</t>
  </si>
  <si>
    <t>CLIMATIZADOR VAZÃO 45.000,00(M³/H)</t>
  </si>
  <si>
    <t>INSTALAÇÃO CLIMATIZADOR</t>
  </si>
  <si>
    <r>
      <t xml:space="preserve">ITEM: </t>
    </r>
    <r>
      <rPr>
        <sz val="9"/>
        <color rgb="FF000000"/>
        <rFont val="Gill Sans MT"/>
        <family val="2"/>
      </rPr>
      <t>PS - 036</t>
    </r>
  </si>
  <si>
    <t>PS - 036</t>
  </si>
  <si>
    <t>ELETRICISTA COM ENCARGOS COMPLEMENTARES</t>
  </si>
  <si>
    <t>36.2</t>
  </si>
  <si>
    <t>COBOGO DE CONCRETO (ELEMENTO VAZADO), 7X50X50CM, ASSENTADO COM ARGAMASSA TRACO 1:4 (CIMENTO E AREIA)</t>
  </si>
  <si>
    <t>73937/1</t>
  </si>
  <si>
    <t>Descrição</t>
  </si>
  <si>
    <t>Unidade</t>
  </si>
  <si>
    <t>Estrutura Metálica (Estrutura Metálica + Placa Base)</t>
  </si>
  <si>
    <t xml:space="preserve"> Pintura p/ Est. Metálica (Pintura com Esmalte sintético)</t>
  </si>
  <si>
    <t>Aço CA50 - 16 mm (Chumbadores da Placa Base)</t>
  </si>
  <si>
    <t>TABELA RESUMO COBERTURA METÁLICA - REFEITÓRIO</t>
  </si>
  <si>
    <t xml:space="preserve">PORTA DE GIRO 1F LAMBRI COM VISOR </t>
  </si>
  <si>
    <t>ALUMASTER</t>
  </si>
  <si>
    <t>VIDROLUX</t>
  </si>
  <si>
    <t>29.063.943/0001-45</t>
  </si>
  <si>
    <t>(66) 3544-4306</t>
  </si>
  <si>
    <t>LORRANE</t>
  </si>
  <si>
    <t>03.239.076/0001-62</t>
  </si>
  <si>
    <t>(66) 3545-4700</t>
  </si>
  <si>
    <t>KAYRO</t>
  </si>
  <si>
    <t>74131/5</t>
  </si>
  <si>
    <t>74131/6</t>
  </si>
  <si>
    <t>CABO DE COBRE FLEXÍVEL ISOLADO, 2,5 MM², ANTI-CHAMA 450/750 V, PARA CIRCUITOS TERMINAIS - FORNECIMENTO E INSTALAÇÃO. AF_12/2015</t>
  </si>
  <si>
    <t>CABO DE COBRE FLEXÍVEL ISOLADO, 4 MM², ANTI-CHAMA 450/750 V, PARA CIRCUITOS TERMINAIS - FORNECIMENTO E INSTALAÇÃO. AF_12/2015</t>
  </si>
  <si>
    <t>CABO DE COBRE FLEXÍVEL ISOLADO, 6 MM², ANTI-CHAMA 450/750 V, PARA CIRCUITOS TERMINAIS - FORNECIMENTO E INSTALAÇÃO. AF_12/2015</t>
  </si>
  <si>
    <t>CABO DE COBRE FLEXÍVEL ISOLADO, 10 MM², ANTI-CHAMA 0,6/1,0 KV, PARA DISTRIBUIÇÃO - FORNECIMENTO E INSTALAÇÃO. AF_12/2015</t>
  </si>
  <si>
    <t>CABO DE COBRE FLEXÍVEL ISOLADO, 16 MM², ANTI-CHAMA 0,6/1,0 KV, PARA DISTRIBUIÇÃO - FORNECIMENTO E INSTALAÇÃO. AF_12/2015</t>
  </si>
  <si>
    <t>CABO DE COBRE FLEXÍVEL ISOLADO, 25 MM², ANTI-CHAMA 0,6/1,0 KV, PARA DISTRIBUIÇÃO - FORNECIMENTO E INSTALAÇÃO. AF_12/2015</t>
  </si>
  <si>
    <t>DISJUNTOR MONOPOLAR TIPO DIN, CORRENTE NOMINAL DE 10A - FORNECIMENTO E INSTALAÇÃO. AF_04/2016</t>
  </si>
  <si>
    <t>DISJUNTOR MONOPOLAR TIPO DIN, CORRENTE NOMINAL DE 20A - FORNECIMENTO E INSTALAÇÃO. AF_04/2016</t>
  </si>
  <si>
    <t>DISJUNTOR BIPOLAR TIPO DIN, CORRENTE NOMINAL DE 20A - FORNECIMENTO E INSTALAÇÃO. AF_04/2016</t>
  </si>
  <si>
    <t>DISJUNTOR BIPOLAR TIPO DIN, CORRENTE NOMINAL DE 25A - FORNECIMENTO E INSTALAÇÃO. AF_04/2016</t>
  </si>
  <si>
    <t>DISJUNTOR BIPOLAR TIPO DIN, CORRENTE NOMINAL DE 32A - FORNECIMENTO E INSTALAÇÃO. AF_04/2016</t>
  </si>
  <si>
    <t>DISJUNTOR TRIPOLAR TIPO DIN, CORRENTE NOMINAL DE 40A - FORNECIMENTO E INSTALAÇÃO. AF_04/2016</t>
  </si>
  <si>
    <t>DISJUNTOR TRIPOLAR TIPO DIN, CORRENTE NOMINAL DE 50A - FORNECIMENTO E INSTALAÇÃO. AF_04/2016</t>
  </si>
  <si>
    <t>DISJUNTOR TRIPOLAR TIPO DIN, CORRENTE NOMINAL DE 63A - FORNECIMENTO E INSTALAÇÃO. AF_04/2016</t>
  </si>
  <si>
    <t xml:space="preserve">DISJUNTOR TRIPOLAR TIPO DIN, CORRENTE NOMINAL DE 70A - FORNECIMENTO E INSTALAÇÃO. </t>
  </si>
  <si>
    <t>DISJUNTOR TETRAPOLAR TIPO DR, CORRENTE NOMINAL DE 40A - FORNECIMENTO E INSTALAÇÃO. AF_04/2016</t>
  </si>
  <si>
    <t>73798/1</t>
  </si>
  <si>
    <t>CONDULETE 4" X 2", GALVANIZADO, INSTALADA EM PAREDE - FORNECIMENTO E INSTALAÇÃO. AF_12/2015</t>
  </si>
  <si>
    <t>ELETRODUTO DE AÇO GALVANIZADO, CLASSE LEVE, DN 25 MM (1), APARENTE, INSTALADO EM TETO - FORNECIMENTO E INSTALAÇÃO. AF_11/2016_P</t>
  </si>
  <si>
    <t>TERMINAL OU CONECTOR DE PRESSÃO - PARA CABO DE 10mm² - FORNECIMENTO E INSTALAÇÃO</t>
  </si>
  <si>
    <t>PATCH PANEL CAT6e 24 PORTAS - Sistemas de Cabeamento Estruturado para tráfego de voz, dados e imagens, segundo requisitos da norma ANSI/TIA/EIA-568B.2</t>
  </si>
  <si>
    <t>ELETROCALHA PERFURADA  COM TAMPA 200X100X300mm #22</t>
  </si>
  <si>
    <t>PORCA SEXTAVADA ZINCADA 1/4</t>
  </si>
  <si>
    <t>ARRUELA LISA 1/4</t>
  </si>
  <si>
    <t>EMENDA INTERNA U FERFURADA 200X 100mm</t>
  </si>
  <si>
    <t>PARAFUSO CABEÇA LENTILHA AUTO TRAVANTE 3/8" X 3/4"</t>
  </si>
  <si>
    <t xml:space="preserve">REFLETOR DE LED  PRETO BIVOLT 200W BRANCO FRIO 5500K - </t>
  </si>
  <si>
    <t>13.1.2</t>
  </si>
  <si>
    <t>13.2.5</t>
  </si>
  <si>
    <t>13.2.6</t>
  </si>
  <si>
    <t>13.3.8</t>
  </si>
  <si>
    <t>13.4.10</t>
  </si>
  <si>
    <t>13.6.4</t>
  </si>
  <si>
    <t>13.6.5</t>
  </si>
  <si>
    <t>Abraçadeira tipo D com Chaveta 1" - Inca</t>
  </si>
  <si>
    <t>3E TERRRAPLANAGEM E CONSTRUÇÃO</t>
  </si>
  <si>
    <t>29.516.527/0001-55</t>
  </si>
  <si>
    <t>(65) 3684-7209</t>
  </si>
  <si>
    <t>GEDY</t>
  </si>
  <si>
    <t>ELETRO MAIS</t>
  </si>
  <si>
    <t>23.232.816/0001-46</t>
  </si>
  <si>
    <t>(66) 3545 6600</t>
  </si>
  <si>
    <t>ALESSANDRO</t>
  </si>
  <si>
    <t>ELETRO ROVARIS</t>
  </si>
  <si>
    <t>00.942.557/0001-41</t>
  </si>
  <si>
    <t>(66) 3545 6900</t>
  </si>
  <si>
    <t>BRUNO</t>
  </si>
  <si>
    <t>Alicate para molde Z- 201</t>
  </si>
  <si>
    <t>Arruela lisa 1/4" Galvanizada a fogo</t>
  </si>
  <si>
    <t>Bucha plástica S-8 - Cemar</t>
  </si>
  <si>
    <r>
      <t xml:space="preserve">Caixa de inspeção tipo Solo de PVC </t>
    </r>
    <r>
      <rPr>
        <sz val="10"/>
        <rFont val="Calibri"/>
        <family val="2"/>
      </rPr>
      <t>Ø</t>
    </r>
    <r>
      <rPr>
        <sz val="10"/>
        <rFont val="Arial"/>
        <family val="2"/>
      </rPr>
      <t xml:space="preserve"> 300mm com tampa em ferro fundido - Termotécnica / Amerion</t>
    </r>
  </si>
  <si>
    <t>Caixa de equalização para sobrepor TEL-902</t>
  </si>
  <si>
    <t>Caixa de  Inspeção de PVC tipo suspensa TEL-541</t>
  </si>
  <si>
    <t>Cartucho para solda exotérmica n°115 com anel de retenção e palito de ignição - Exosolda</t>
  </si>
  <si>
    <t>Cartucho para solda exotérmica n°90 com anel de retenção e palito de ignição - Exosolda</t>
  </si>
  <si>
    <t>Conector para medição em cobre com quatro parafusos - TEL- 560</t>
  </si>
  <si>
    <r>
      <t xml:space="preserve">Eletroduto de PVC de </t>
    </r>
    <r>
      <rPr>
        <sz val="10"/>
        <rFont val="Calibri"/>
        <family val="2"/>
      </rPr>
      <t>Ø</t>
    </r>
    <r>
      <rPr>
        <sz val="10"/>
        <rFont val="Arial"/>
        <family val="2"/>
      </rPr>
      <t>1" x 3,00 metros - tigre</t>
    </r>
  </si>
  <si>
    <t>Molde para sonda exotérmica tipo HCL 5/8".50-5</t>
  </si>
  <si>
    <t>Molde para sonda exotérmica tipo HCL 5/8".35-5</t>
  </si>
  <si>
    <t>Molde para sonda exotérmica tipo CDH 5/8".50-5</t>
  </si>
  <si>
    <t>Parafuso fenda em aço inox autoatarrachante 4,2x32mm</t>
  </si>
  <si>
    <t xml:space="preserve">Parafuso rosca soberba cabeça redonda n°8 </t>
  </si>
  <si>
    <t>Presilha de cobre para fixação de cabo 35mm²</t>
  </si>
  <si>
    <t>Poliuretano bisnaga 290gr</t>
  </si>
  <si>
    <t>Abraçadeira - guia reforçada 1.1/2" ref: Tel-390</t>
  </si>
  <si>
    <t>Abraçadeira - guia simples 1.1/2" ref: Tel-320</t>
  </si>
  <si>
    <t>Abraçadeira - tipo porta -  bandeira  ref: Tel-100</t>
  </si>
  <si>
    <t>para sinalizador ref: TEL-610</t>
  </si>
  <si>
    <t>Grampo para cabo de aço 1/8 PK0089</t>
  </si>
  <si>
    <t xml:space="preserve"> Cabo de aço 1/8 </t>
  </si>
  <si>
    <t>Base mastro 2" aço PK0505</t>
  </si>
  <si>
    <t>Mastro 3m x 1.1/2" ref; TEL-461</t>
  </si>
  <si>
    <t>Cabo PP flexível, bitola 3x1,5 mm², isolação , em EPR-90}C, cobertura em PVC, para 750V.</t>
  </si>
  <si>
    <t>Lâmpada compacta de15W</t>
  </si>
  <si>
    <t>POSTE DE CONCRETO DT 11/1000</t>
  </si>
  <si>
    <t>POSTE DE CONCRETO DT 11/600</t>
  </si>
  <si>
    <t>PC</t>
  </si>
  <si>
    <t>CRUZETA DE CONCRETO ARMADO/CONSTRUPOSTES</t>
  </si>
  <si>
    <t>MÃO FRANCESA 3/16X32X619mm- ROMAGNOLE</t>
  </si>
  <si>
    <t>ISOLADOR ANCORAGEM POLIMERICO 15KV- BALESTRO</t>
  </si>
  <si>
    <t>GANCHO OLHAL DE SUSPENSÃO - UBERABA (AEL)</t>
  </si>
  <si>
    <t>OLHAL P/PARAFUSO - UBERABA (AEL)</t>
  </si>
  <si>
    <t>MANILHA SAPATILHA - UBERABA (AEL)</t>
  </si>
  <si>
    <t>ALÇA PRÉ FORMADA DISTRIBUIÇÃO 35MM CABO 2CA/CAA 2AWG - ONIX</t>
  </si>
  <si>
    <t>ISOLADOR PILAR 13,8 KV ROSCA M16 - GERMER</t>
  </si>
  <si>
    <t>LAÇO PRÉ FORMADO TOPO CB CA/CAA 2AWG 15KV-UTC 1103 - ONIX</t>
  </si>
  <si>
    <t>CHAVE XS 15KV-300A-10KA REF: MZ-89021 - MAURIZIO</t>
  </si>
  <si>
    <t>CONECTOR CUNHA AL 35MM 2CA COM ESTRIBO-COD CAEN 103 - INTELLI</t>
  </si>
  <si>
    <t>GRAMPO LINHA VIVA REF:95.151 GLV-68A 6X120 - ONIX</t>
  </si>
  <si>
    <t>CABO DE ALUMINIO 2 CAA/2AWG SPARROW - INTELLI</t>
  </si>
  <si>
    <t>PARAFUSO MAQUINA 125MM X M16 - ROMAGNOLE</t>
  </si>
  <si>
    <t>PARAFUSO MAQUINA 250MM X M16 - ROMAGNOLE</t>
  </si>
  <si>
    <t>PARAFUSO MAQUINA 300MM X M16 - ROMAGNOLE</t>
  </si>
  <si>
    <t>PARAFUSO PASSANTE 500MM X M16 - ROMAGNOLE</t>
  </si>
  <si>
    <t>PINO AUTO TRAVANTE 169 X 16MM - ROMAGNOLE</t>
  </si>
  <si>
    <t>ARRUELA QUADRADA 38 X 03 X 18 - UBERABA (AEL)</t>
  </si>
  <si>
    <t>CONECTOR DERIV. CUNHA (AL) TIPO VLL CADC101(CN13-VM) INCESA</t>
  </si>
  <si>
    <t xml:space="preserve"> PARA RAIO POLIMÉRICO 13,8KV 10 KA UN C/FERRAGENS - BALESTRO</t>
  </si>
  <si>
    <t>ELO FUSIVEL 8K - 500MM²</t>
  </si>
  <si>
    <t xml:space="preserve">SUPORTE DT P/ FIXAÇÃO DE TRAFO 210 X 115 X 5/16 </t>
  </si>
  <si>
    <t>SUPORTE DT P/ FIXAÇÃO DE TRAFO 230 X 125 X5/16</t>
  </si>
  <si>
    <t>CONECTOR P/ HASTE TERRA REFORÇADO TH-58 - INTELLI</t>
  </si>
  <si>
    <t>CAIXA DE MEDIÇÃO INDIRETA + TC + DISJUNTOR (PADRÃO ENERGISA</t>
  </si>
  <si>
    <t>CORDOALHA DE AÇO GALVANIZADO 1/4" ( 6,4 MM² ) - INTELLI</t>
  </si>
  <si>
    <t>Mts</t>
  </si>
  <si>
    <t>ELETRODUTO PVC RIGIDO 1/2 X 3M - MAXIDUTOS</t>
  </si>
  <si>
    <t>CABO ALUMINIO XLPE 35MM 15KV - CINZA - NEO ALUMINIO</t>
  </si>
  <si>
    <t>TUBO ZINCADO LEVE 4" X 3 MTS - 5030002400917 - ZETONE</t>
  </si>
  <si>
    <t>Br</t>
  </si>
  <si>
    <t>CABEÇOTE DE ALUMINIO 4" REF:72.063 (CAC608) - ONIX</t>
  </si>
  <si>
    <t>CURVA ZINCADA LEVE 4'' - ZETONE</t>
  </si>
  <si>
    <t>LUVA ZINCADA LEVE 4'' - ZETONE</t>
  </si>
  <si>
    <t>FITA DE AÇO INOX - LISA - 3/4" X 0,5 X 30MT - TELECRIS</t>
  </si>
  <si>
    <t>Cx</t>
  </si>
  <si>
    <t>CABO FLEX 185MM 1KV PRETO - SIL</t>
  </si>
  <si>
    <t>CABO FLEX 95MM 1KV PRETO - IBERICA</t>
  </si>
  <si>
    <t>TERMINAL DE COMPRESSAO 185MM REF - TC1731 - DECORLUX</t>
  </si>
  <si>
    <t>TERMINAL DE COMPRESSAO TF-95 REF:13059 - INTELLI</t>
  </si>
  <si>
    <t>DISJUNTOR TRIPOLAR TIPO DIN, CORRENTE NOMINAL DE 63A -</t>
  </si>
  <si>
    <t>DISJUNTOR TRIPOLAR TIPO DIN, CORRENTE NOMINAL DE 70A -</t>
  </si>
  <si>
    <t>DISJUNTOR TRIPOLAR TIPO DIN, CORRENTE NOMINAL DE 80A -</t>
  </si>
  <si>
    <t>DISJUNTOR TRIPOLAR TIPO DIN, CORRENTE NOMINAL DE 100A -</t>
  </si>
  <si>
    <t xml:space="preserve">TERMINAL OU CONECTOR DE PRESSÃO - PARA CABO DE 185mm² - </t>
  </si>
  <si>
    <t xml:space="preserve">TERMINAL OU CONECTOR DE PRESSÃO - PARA CABO DE 35mm² - </t>
  </si>
  <si>
    <t xml:space="preserve">TERMINAL OU CONECTOR DE PRESSÃO - PARA CABO DE 25mm² - </t>
  </si>
  <si>
    <t xml:space="preserve">TERMINAL OU CONECTOR DE PRESSÃO - PARA CABO DE 16mm² - </t>
  </si>
  <si>
    <t xml:space="preserve">TERMINAL OU CONECTOR DE PRESSÃO - PARA CABO DE 10mm² - </t>
  </si>
  <si>
    <t>DAMBROS</t>
  </si>
  <si>
    <t>11.113.763/0001-65</t>
  </si>
  <si>
    <t>(65) 36861-7232</t>
  </si>
  <si>
    <t>AMARAL</t>
  </si>
  <si>
    <t xml:space="preserve">SUPORTE PARA 3 LUMINÁRIAS PADRÃO- </t>
  </si>
  <si>
    <t>KIT PORCA GAIOLA TEM 12 MM E ROSCA M5 (convertido em unidade)</t>
  </si>
  <si>
    <t>PATCH CORD CAT 6 1,5m</t>
  </si>
  <si>
    <t>PATCH CORD CAT 6 2,5m</t>
  </si>
  <si>
    <t>PATCH PANEL CAT6e 48 PORTAS</t>
  </si>
  <si>
    <t>ABRAÇADEIRA DE PLÁSTICO NO MÍNIMO 28 cm (convertido em pcte. De 100 unidades)</t>
  </si>
  <si>
    <t>ELETROCALHA PERFURADA COM TAMPA 200X100X300mm #22</t>
  </si>
  <si>
    <t>ROTO 140 CONFORT VAZÃO 45.000,00(M³/H) TECNOLOGIA SMC CONSUMO DE ENERGIA 1,47KW/H</t>
  </si>
  <si>
    <t>FORNECIMENTO DE UM SISTEMA DE GERAÇÃO FOTOVOLTÁICA  PARA UMA CARGA DE 150KVA</t>
  </si>
  <si>
    <t>AGROSOLAR ENERGIA SUSTENTÁVEL</t>
  </si>
  <si>
    <t>(66) 3544-1466</t>
  </si>
  <si>
    <t>EVANDRO</t>
  </si>
  <si>
    <t>ILUMISOL</t>
  </si>
  <si>
    <t>(66) 3545-1538</t>
  </si>
  <si>
    <t>ELIZEU</t>
  </si>
  <si>
    <t>SOLBRAS</t>
  </si>
  <si>
    <t>17.942.789/0001-00</t>
  </si>
  <si>
    <t>UN: CJ</t>
  </si>
  <si>
    <t>POSTO DE TRANSFORMAÇÃO DE150 KVA - 13.8KV/220-127V</t>
  </si>
  <si>
    <t>AUXILIAR DE ELETRICISTA COM ENCARGOS COMPLEMENTARES</t>
  </si>
  <si>
    <t>GUINDASTE HIDRÁULICO AUTOPROPELIDO, COM LANÇA TELESCÓPICA 28,80 M, CAPACIDADE MÁXIMA 30 T, POTÊNCIA 97 KW, TRAÇÃO 4 X 4 - DEPRECIAÇÃO. AF_11/2014</t>
  </si>
  <si>
    <t>TOTAL (B)</t>
  </si>
  <si>
    <t>FABRICAÇÃO DE FÔRMA PARA LAJES, EM MADEIRA SERRADA, E=25 MM. AF_12/2015</t>
  </si>
  <si>
    <t>CONCRETO FCK = 25MPA, TRAÇO 1:2,3:2,7 (CIMENTO/ AREIA MÉDIA/ BRITA 1)  - PREPARO MECÂNICO COM BETONEIRA 400 L. AF_07/2016</t>
  </si>
  <si>
    <t xml:space="preserve">74157/4 </t>
  </si>
  <si>
    <t>LANCAMENTO/APLICACAO MANUAL DE CONCRETO EM FUNDACOES</t>
  </si>
  <si>
    <t>CAIXA ENTERRADA ELÉTRICA RETANGULAR, EM ALVENARIA COM TIJOLOS CERÂMICO S MACIÇOS, FUNDO COM BRITA, DIMENSÕES INTERNAS: 0,6X0,6X0,6 M. AF_05/2018</t>
  </si>
  <si>
    <t>ESCAVAÇÃO MANUAL DE VALAS. AF_03/2016</t>
  </si>
  <si>
    <t>REATERRO DE VALA COM COMPACTAÇÃO MANUAL COM SOQUETE</t>
  </si>
  <si>
    <t>Cotacao</t>
  </si>
  <si>
    <t>73857/3</t>
  </si>
  <si>
    <t>TRANSFORMADOR DISTRIBUICAO 150KVA TRIFASICO 60HZ CLASSE 15KV IMERSO EM ÓLEO MINERAL FORNECIMENTO E INSTALACAO</t>
  </si>
  <si>
    <t>PARA RAIO POLIMÉRICO 13,8KV 10 KA UN C/FERRAGENS - BALESTRO</t>
  </si>
  <si>
    <t xml:space="preserve">HASTE P/ATERRAMENTO 5/8 X 2,40MT S/ROSCA BAIXA CAMADA 12,7MM </t>
  </si>
  <si>
    <t>74130/8</t>
  </si>
  <si>
    <t>DISJUNTOR TERMOMAGNETICO TRIPOLAR EM CAIXA MOLDADA 300 A 400A 600V, FORNECIMENTO E INSTALACAO</t>
  </si>
  <si>
    <t>MTS</t>
  </si>
  <si>
    <t>BR</t>
  </si>
  <si>
    <t>CX</t>
  </si>
  <si>
    <t xml:space="preserve">PATCH PANEL CAT6e 48 PORTAS </t>
  </si>
  <si>
    <t xml:space="preserve">PATCH PANEL CAT6e 24 PORTAS </t>
  </si>
  <si>
    <t>POSTE DE CONCRETO DUPLO T H=10M - FORNECIMENTO E INSTALACAO</t>
  </si>
  <si>
    <t>GUINDAUTO HIDRÁULICO, CAPACIDADE MÁXIMA DE CARGA 6500 KG, MOMENTO MÁXIMO DE CARGA 5,8 TM, ALCANCE MÁXIMO HORIZONTAL 7,60 M, INCLUSIVE CAMINHÃO TOCO PBT 9.700 KG, POTÊNCIA DE 160 CV - CHP DIURNO. AF_08/2015</t>
  </si>
  <si>
    <t>LANÇAMENTO COM USO DE BALDES, ADENSAMENTO E ACABAMENTO DE CONCRETO EM ESTRUTURAS. AF_12/2015</t>
  </si>
  <si>
    <t>POSTE DE CONCRETO DUPLO T, TIPO B, 300 KG, H = 10 M (NBR 8451)</t>
  </si>
  <si>
    <t>CONCRETO FCK = 15MPA, TRAÇO 1:3,4:3,5 (CIMENTO/ AREIA MÉDIA/ BRITA 1) - PREPARO MECÂNICO COM BETONEIRA 600 L. AF_07/2016</t>
  </si>
  <si>
    <t>CABO DE COBRE NU 35MM2 - FORNECIMENTO E INSTALACAO</t>
  </si>
  <si>
    <t xml:space="preserve"> CABO DE COBRE NU 35 MM2 MEIO-DURO</t>
  </si>
  <si>
    <t>CABO DE COBRE NU 50MM2 - FORNECIMENTO E INSTALACAO</t>
  </si>
  <si>
    <t>CABO DE COBRE NU 50 MM2 MEIO-DURO</t>
  </si>
  <si>
    <t>MASTRO SIMPLES DE FERRO GALVANIZADO P/ PARA-RAIOS H=3,00M INCLUINDO BASE - FORNECIMENTO E INSTALACAO</t>
  </si>
  <si>
    <t xml:space="preserve"> SUPORTE ISOLADOR SIMPLES DIAMETRO NOMINAL 5/16", COM ROSCA SOBERBA E BUCHA</t>
  </si>
  <si>
    <t xml:space="preserve">BASE PARA MASTRO DE PARA-RAIOS DIAMETRO NOMINAL 2" </t>
  </si>
  <si>
    <t>MASTRO SIMPLES GALVANIZADO DIAMETRO NOMINAL 2", COMPRIMENTO 3 M</t>
  </si>
  <si>
    <t>DISJUNTOR TETRAPOLAR TIPO DR, CORRENTE NOMINAL DE 40A - FORNECIMENTO E INSTALAÇÃO</t>
  </si>
  <si>
    <t>TERMINAL A COMPRESSAO EM COBRE ESTANHADO PARA CABO 10 MM2, 1 FURO E 1 COMPRESSAO, PARA PARAFUSO DE FIXACAO M6</t>
  </si>
  <si>
    <t xml:space="preserve"> DISJUNTOR TIPO DIN/IEC, BIPOLAR 40 ATE 50A</t>
  </si>
  <si>
    <t>TERMINAL OU CONECTOR DE PRESSAO - PARA CABO 25MM2 - FORNECIMENTO E INSTALACAO</t>
  </si>
  <si>
    <t>TERMINAL METALICO A PRESSAO PARA 1 CABO DE 25 MM2, COM 1 FURO DE FIXACAO</t>
  </si>
  <si>
    <t xml:space="preserve"> CONECTOR MACHO RJ - 45, CATEGORIA 6</t>
  </si>
  <si>
    <t xml:space="preserve"> CONECTOR FEMEA RJ - 45, CATEGORIA 6</t>
  </si>
  <si>
    <t>21.1.1</t>
  </si>
  <si>
    <t>23.1</t>
  </si>
  <si>
    <t>22.1</t>
  </si>
  <si>
    <t>30.1</t>
  </si>
  <si>
    <t>30.1.1</t>
  </si>
  <si>
    <t>30.2</t>
  </si>
  <si>
    <t>30.2.1</t>
  </si>
  <si>
    <t>30.2.2</t>
  </si>
  <si>
    <t>30.2.3</t>
  </si>
  <si>
    <t>30.3</t>
  </si>
  <si>
    <t>30.3.1</t>
  </si>
  <si>
    <t>30.3.5</t>
  </si>
  <si>
    <t>30.3.6</t>
  </si>
  <si>
    <t>DISJUNTOR TRIPOLAR TIPO DIN, CORRENTE NOMINAL DE 100A - FORNECIMENTO E INSTALAÇÃO.</t>
  </si>
  <si>
    <t>32.1</t>
  </si>
  <si>
    <t>33.1</t>
  </si>
  <si>
    <t>33.2</t>
  </si>
  <si>
    <t>33.3</t>
  </si>
  <si>
    <t>35.1</t>
  </si>
  <si>
    <t>35.2</t>
  </si>
  <si>
    <t>35.3</t>
  </si>
  <si>
    <t>31.1</t>
  </si>
  <si>
    <t>31.2</t>
  </si>
  <si>
    <t>31.3</t>
  </si>
  <si>
    <t>CABO DE COBRE FLEXÍVEL ISOLADO, 35 MM², ANTI-CHAMA 0,6/1,0 KV, PARA DISTRIBUIÇÃO - FORNECIMENTO E INSTALAÇÃO. AF_12/2015</t>
  </si>
  <si>
    <t>DISJUNTOR BIPOLAR TIPO DIN, CORRENTE NOMINAL DE 10A - FORNECIMENTO E INSTALAÇÃO. AF_04/2016</t>
  </si>
  <si>
    <t>DISJUNTOR TRIPOLAR TIPO DIN, CORRENTE NOMINAL DE 80A - FORNECIMENTO E INSTALAÇÃO.</t>
  </si>
  <si>
    <t>TERMINAL OU CONECTOR DE PRESSÃO - PARA CABO DE 35mm² - FORNECIMENTO E INSTALAÇÃO</t>
  </si>
  <si>
    <t>37.0</t>
  </si>
  <si>
    <t>37.1</t>
  </si>
  <si>
    <t>37.2</t>
  </si>
  <si>
    <t>37.3</t>
  </si>
  <si>
    <t>37.4</t>
  </si>
  <si>
    <t>38.0</t>
  </si>
  <si>
    <t>38.1</t>
  </si>
  <si>
    <t>39.0</t>
  </si>
  <si>
    <t>39.1</t>
  </si>
  <si>
    <t>39.1.1</t>
  </si>
  <si>
    <t>39.1.2</t>
  </si>
  <si>
    <t>39.1.3</t>
  </si>
  <si>
    <t>39.1.4</t>
  </si>
  <si>
    <t>39.1.5</t>
  </si>
  <si>
    <t>40.0</t>
  </si>
  <si>
    <t>40.1</t>
  </si>
  <si>
    <t>41.0</t>
  </si>
  <si>
    <t>41.1</t>
  </si>
  <si>
    <t>41.1.1</t>
  </si>
  <si>
    <t>41.1.2</t>
  </si>
  <si>
    <t>41.1.3</t>
  </si>
  <si>
    <t>41.1.4</t>
  </si>
  <si>
    <t>41.1.5</t>
  </si>
  <si>
    <t>41.1.6</t>
  </si>
  <si>
    <t>42.0</t>
  </si>
  <si>
    <t>42.1</t>
  </si>
  <si>
    <t>42.1.1</t>
  </si>
  <si>
    <t>42.1.2</t>
  </si>
  <si>
    <t>42.1.3</t>
  </si>
  <si>
    <t>42.1.4</t>
  </si>
  <si>
    <t>42.1.5</t>
  </si>
  <si>
    <t>42.2</t>
  </si>
  <si>
    <t>42.2.1</t>
  </si>
  <si>
    <t>42.2.2</t>
  </si>
  <si>
    <t>42.2.3</t>
  </si>
  <si>
    <t>43.0</t>
  </si>
  <si>
    <t>43.1.1</t>
  </si>
  <si>
    <t>43.1</t>
  </si>
  <si>
    <t>43.1.2</t>
  </si>
  <si>
    <t>43.1.3</t>
  </si>
  <si>
    <t>44.0</t>
  </si>
  <si>
    <t>44.1</t>
  </si>
  <si>
    <t>44.1.1</t>
  </si>
  <si>
    <t>44.1.2</t>
  </si>
  <si>
    <t>44.1.3</t>
  </si>
  <si>
    <t>44.2</t>
  </si>
  <si>
    <t>44.2.1</t>
  </si>
  <si>
    <t>44.2.2</t>
  </si>
  <si>
    <t>44.2.3</t>
  </si>
  <si>
    <t>45.0</t>
  </si>
  <si>
    <t>45.1</t>
  </si>
  <si>
    <t>45.1.1</t>
  </si>
  <si>
    <t>45.1.2</t>
  </si>
  <si>
    <t>45.2</t>
  </si>
  <si>
    <t>45.2.1</t>
  </si>
  <si>
    <t>45.3</t>
  </si>
  <si>
    <t>45.3.1</t>
  </si>
  <si>
    <t>45.3.2</t>
  </si>
  <si>
    <t>46.0</t>
  </si>
  <si>
    <t>46.1</t>
  </si>
  <si>
    <t>46.1.1</t>
  </si>
  <si>
    <t>46.1.2</t>
  </si>
  <si>
    <t>46.1.3</t>
  </si>
  <si>
    <t>47.0</t>
  </si>
  <si>
    <t>47.1</t>
  </si>
  <si>
    <t>47.2</t>
  </si>
  <si>
    <t>47.3</t>
  </si>
  <si>
    <t>48.0</t>
  </si>
  <si>
    <t>48.2</t>
  </si>
  <si>
    <t>48.3</t>
  </si>
  <si>
    <t>48.4</t>
  </si>
  <si>
    <t>48.5</t>
  </si>
  <si>
    <t>48.6</t>
  </si>
  <si>
    <t>49.0</t>
  </si>
  <si>
    <t>49.1</t>
  </si>
  <si>
    <t>50.0</t>
  </si>
  <si>
    <t>50.1</t>
  </si>
  <si>
    <t>50.2</t>
  </si>
  <si>
    <t>51.0</t>
  </si>
  <si>
    <t>51.1</t>
  </si>
  <si>
    <t>52.0</t>
  </si>
  <si>
    <t>52.1</t>
  </si>
  <si>
    <t>52.2</t>
  </si>
  <si>
    <t>52.3</t>
  </si>
  <si>
    <t>INSTALAÇÕES ELÉTRICAS</t>
  </si>
  <si>
    <t>BLOCO REFEITÓRIO</t>
  </si>
  <si>
    <t>Dep. Material Esportivo 1</t>
  </si>
  <si>
    <t>Vest. Masculino</t>
  </si>
  <si>
    <t>Vest. Feminino</t>
  </si>
  <si>
    <t>PCD 1</t>
  </si>
  <si>
    <t>PCD 2</t>
  </si>
  <si>
    <r>
      <t>ÁREA A DESCONTAR (M</t>
    </r>
    <r>
      <rPr>
        <sz val="11"/>
        <color theme="1"/>
        <rFont val="Calibri"/>
        <family val="2"/>
      </rPr>
      <t>²)</t>
    </r>
  </si>
  <si>
    <t>Vestiários</t>
  </si>
  <si>
    <t>Oitões vestiários</t>
  </si>
  <si>
    <t>BOX DOS VESTIÁRIOS</t>
  </si>
  <si>
    <t>VESTIÁRIOS</t>
  </si>
  <si>
    <t>DEP. MATERIAIS ESPORTIVOS</t>
  </si>
  <si>
    <t>PCDs</t>
  </si>
  <si>
    <t>Arquibancada</t>
  </si>
  <si>
    <t>REVESTIMENTO CERÂMICO (DETALHE 4)</t>
  </si>
  <si>
    <t>TOTAL REVESTIMENTO CERÂMICO</t>
  </si>
  <si>
    <t>Pilares fachada frontal</t>
  </si>
  <si>
    <t>REVESTIMENTO CERÂMICO - PASTILHAS</t>
  </si>
  <si>
    <t>Fachada Lateral 1 (Refeitório)</t>
  </si>
  <si>
    <t>MASSA ÚNICA - SELADOR - TEXTURA - PINTURA (PAREDES EXTERNAS)</t>
  </si>
  <si>
    <r>
      <t>TETO LAJE (M</t>
    </r>
    <r>
      <rPr>
        <sz val="11"/>
        <color theme="1"/>
        <rFont val="Calibri"/>
        <family val="2"/>
      </rPr>
      <t>²)</t>
    </r>
  </si>
  <si>
    <t xml:space="preserve">TELHAMENTO COM TELHA METÁLICA TERMOACÚSTICA E = 30 MM, COM ATÉ 2 ÁGUAS, INCLUSO IÇAMENTO. </t>
  </si>
  <si>
    <t>TELHA TERMOACÚSTICA TRAPEZOIDAL 0,43MM, EPS 30MM</t>
  </si>
  <si>
    <t>GUINCHO ELÉTRICO DE COLUNA, CAPACIDADE 400 KG, COM MOTO FREIO, MOTOR TRIFÁSICO DE 1,25 CV - CHP DIURNO. AF_03/2016</t>
  </si>
  <si>
    <t>GUINCHO ELÉTRICO DE COLUNA, CAPACIDADE 400 KG, COM MOTO FREIO, MOTOR TRIFÁSICO DE 1,25 CV - CHI DIURNO. AF_03/2016</t>
  </si>
  <si>
    <r>
      <t xml:space="preserve">ITEM: </t>
    </r>
    <r>
      <rPr>
        <sz val="9"/>
        <color rgb="FF000000"/>
        <rFont val="Gill Sans MT"/>
        <family val="2"/>
      </rPr>
      <t>PS - 037</t>
    </r>
  </si>
  <si>
    <r>
      <t xml:space="preserve">ITEM: </t>
    </r>
    <r>
      <rPr>
        <sz val="9"/>
        <color rgb="FF000000"/>
        <rFont val="Gill Sans MT"/>
        <family val="2"/>
      </rPr>
      <t>PS - 038</t>
    </r>
  </si>
  <si>
    <r>
      <t xml:space="preserve">ITEM: </t>
    </r>
    <r>
      <rPr>
        <sz val="9"/>
        <color rgb="FF000000"/>
        <rFont val="Gill Sans MT"/>
        <family val="2"/>
      </rPr>
      <t>PS - 039</t>
    </r>
  </si>
  <si>
    <r>
      <t xml:space="preserve">ITEM: </t>
    </r>
    <r>
      <rPr>
        <sz val="9"/>
        <color rgb="FF000000"/>
        <rFont val="Gill Sans MT"/>
        <family val="2"/>
      </rPr>
      <t>PS - 040</t>
    </r>
  </si>
  <si>
    <r>
      <t xml:space="preserve">ITEM: </t>
    </r>
    <r>
      <rPr>
        <sz val="9"/>
        <color rgb="FF000000"/>
        <rFont val="Gill Sans MT"/>
        <family val="2"/>
      </rPr>
      <t>PS - 041</t>
    </r>
  </si>
  <si>
    <r>
      <t xml:space="preserve">ITEM: </t>
    </r>
    <r>
      <rPr>
        <sz val="9"/>
        <color rgb="FF000000"/>
        <rFont val="Gill Sans MT"/>
        <family val="2"/>
      </rPr>
      <t>PS - 042</t>
    </r>
  </si>
  <si>
    <r>
      <t xml:space="preserve">ITEM: </t>
    </r>
    <r>
      <rPr>
        <sz val="9"/>
        <color rgb="FF000000"/>
        <rFont val="Gill Sans MT"/>
        <family val="2"/>
      </rPr>
      <t>PS - 043</t>
    </r>
  </si>
  <si>
    <r>
      <t xml:space="preserve">ITEM: </t>
    </r>
    <r>
      <rPr>
        <sz val="9"/>
        <color rgb="FF000000"/>
        <rFont val="Gill Sans MT"/>
        <family val="2"/>
      </rPr>
      <t>PS - 044</t>
    </r>
  </si>
  <si>
    <r>
      <t xml:space="preserve">ITEM: </t>
    </r>
    <r>
      <rPr>
        <sz val="9"/>
        <color rgb="FF000000"/>
        <rFont val="Gill Sans MT"/>
        <family val="2"/>
      </rPr>
      <t>PS - 045</t>
    </r>
  </si>
  <si>
    <r>
      <t xml:space="preserve">ITEM: </t>
    </r>
    <r>
      <rPr>
        <sz val="9"/>
        <color rgb="FF000000"/>
        <rFont val="Gill Sans MT"/>
        <family val="2"/>
      </rPr>
      <t>PS - 048</t>
    </r>
  </si>
  <si>
    <r>
      <t xml:space="preserve">ITEM: </t>
    </r>
    <r>
      <rPr>
        <sz val="9"/>
        <color rgb="FF000000"/>
        <rFont val="Gill Sans MT"/>
        <family val="2"/>
      </rPr>
      <t>PS - 049</t>
    </r>
  </si>
  <si>
    <r>
      <t xml:space="preserve">ITEM: </t>
    </r>
    <r>
      <rPr>
        <sz val="9"/>
        <color rgb="FF000000"/>
        <rFont val="Gill Sans MT"/>
        <family val="2"/>
      </rPr>
      <t>PS - 050</t>
    </r>
  </si>
  <si>
    <t>(66) 3544 6500</t>
  </si>
  <si>
    <t>FRANCISCO</t>
  </si>
  <si>
    <t>(66) 99985 7022</t>
  </si>
  <si>
    <t>MAX</t>
  </si>
  <si>
    <t>TABELA RESUMO - QUADRA</t>
  </si>
  <si>
    <t>8.1.6</t>
  </si>
  <si>
    <t xml:space="preserve"> PINTURA ESMALTE FOSCO, DUAS DEMAOS, SOBRE SUPERFICIE METALICA</t>
  </si>
  <si>
    <t>73924/3</t>
  </si>
  <si>
    <t>26.1.4</t>
  </si>
  <si>
    <t>PORTA DE ALUMÍNIO DE ABRIR COM LAMBRI, COM GUARNIÇÃO, FIXAÇÃO COM PARAFUSOS - FORNECIMENTO E INSTALAÇÃO. AF_08/2015 (P1 - 14 unidades)</t>
  </si>
  <si>
    <t>PORTA DE ALUMÍNIO DE ABRIR COM LAMBRI, COM BARRA DE APOIO INOX, COM GUARNIÇÃO, FIXAÇÃO COM PARAFUSOS - FORNECIMENTO E INSTALAÇÃO. (P4 - 4 unidades)</t>
  </si>
  <si>
    <t>ARGAMASSA TRAÇO 1:0,5:4,5 (CIMENTO, CAL E AREIA MÉDIA) PARA ASSENTAMENTO DE ALVENARIA, PREPARO MANUAL. AF_08/2014</t>
  </si>
  <si>
    <t>PORTAO DE CORRER EM CHAPA TIPO PAINEL LAMBRIL QUADRADO, COM PORTA SOCIAL COMPLETA INCLUIDA, COM REQUADRO, ACABAMENTO NATURAL, COM TRILHOS E ROLDANAS</t>
  </si>
  <si>
    <r>
      <t xml:space="preserve">ITEM: </t>
    </r>
    <r>
      <rPr>
        <sz val="9"/>
        <color rgb="FF000000"/>
        <rFont val="Gill Sans MT"/>
        <family val="2"/>
      </rPr>
      <t>PS - 051</t>
    </r>
  </si>
  <si>
    <t>PORTA DE FERRO DE CORRER, COM PINTURA.</t>
  </si>
  <si>
    <t>PINTURA ESMALTE ALTO BRILHO, DUAS DEMAOS, SOBRE SUPERFICIE METALICA</t>
  </si>
  <si>
    <t>73924/1</t>
  </si>
  <si>
    <t>PS - 051</t>
  </si>
  <si>
    <t>PORTA DE FERRO DE CORRER, COM PINTURA. (P8 - 2 unidades)</t>
  </si>
  <si>
    <t>PORTA DE ALUMÍNIO DE ABRIR COM LAMBRI, COM BARRA DE APOIO INOX, COM GUARNIÇÃO, FIXAÇÃO COM PARAFUSOS - FORNECIMENTO E INSTALAÇÃO. (P4 - 2 unidades)</t>
  </si>
  <si>
    <t>JANELA DE ALUMÍNIO MAXIM-AR, FIXAÇÃO COM ARGAMASSA, COM VIDROS, PADRONIZADA. AF_07/2016 (J1 - 6 unidades)</t>
  </si>
  <si>
    <t>JANELA DE ALUMÍNIO MAXIM-AR, FIXAÇÃO COM ARGAMASSA, COM VIDROS, PADRONIZADA. AF_07/2016 (J6 - 2 unidades)</t>
  </si>
  <si>
    <r>
      <t>RODAPÉ (M</t>
    </r>
    <r>
      <rPr>
        <sz val="11"/>
        <color theme="1"/>
        <rFont val="Calibri"/>
        <family val="2"/>
      </rPr>
      <t>)</t>
    </r>
  </si>
  <si>
    <t>45.1.3</t>
  </si>
  <si>
    <t>45.1.4</t>
  </si>
  <si>
    <t>45.1.5</t>
  </si>
  <si>
    <t>45.1.6</t>
  </si>
  <si>
    <t>FORNECIMENTO/INSTALACAO LONA PLASTICA PRETA, PARA IMPERMEABILIZACAO, ESPESSURA 150 MICRAS (Piso quadra)</t>
  </si>
  <si>
    <t>LONA PLÁSTICA PRETA PARA IMPERMEABILIZAÇÃO DE CONTRAPISO (m2)</t>
  </si>
  <si>
    <t>LASTRO COM PREPARO DE FUNDO COM CAMADA DE BRITA - PARA IMPERMEABILIZAÇÃO DE CONTRAPISO ARMADO - (ÁREA INTERNA * 5cm) - m3</t>
  </si>
  <si>
    <t>TELA - Q92 - CONSIDERADO 1,48kg/m2 (m²) - Perda e traspasse de 20%</t>
  </si>
  <si>
    <t>VOLUME DE CONCRETO - CONSIDERADO 7cm DE ESPESSURA (m3)</t>
  </si>
  <si>
    <t>LANÇAMENTO DE CONCRETO (m3)</t>
  </si>
  <si>
    <t>PISO ARMADO (1500 metros quadrados)</t>
  </si>
  <si>
    <t>LASTRO COM MATERIAL GRANULAR, APLICAÇÃO EM PISOS OU RADIERS, ESPESSURA DE *5 CM*. AF_08/2017</t>
  </si>
  <si>
    <t>ARMACAO EM TELA DE ACO SOLDADA NERVURADA Q-92, ACO CA-60, 4,2MM, MALHA 15X15CM</t>
  </si>
  <si>
    <t>PS - 052</t>
  </si>
  <si>
    <t>CONCRETAGEM DE PISO, FCK 25 MPA, PARA ESPESSURA DE 7 CM - LANÇAMENTO, ADENSAMENTO E ACABAMENTO.</t>
  </si>
  <si>
    <r>
      <t xml:space="preserve">ITEM: </t>
    </r>
    <r>
      <rPr>
        <sz val="9"/>
        <color rgb="FF000000"/>
        <rFont val="Gill Sans MT"/>
        <family val="2"/>
      </rPr>
      <t>PS - 052</t>
    </r>
  </si>
  <si>
    <t>VIBRADOR DE IMERSÃO, DIÂMETRO DE PONTEIRA 45MM, MOTOR ELÉTRICO TRIFÁSICO POTÊNCIA DE 2 CV - CHP DIURNO. AF_06/2015</t>
  </si>
  <si>
    <t>VIBRADOR DE IMERSÃO, DIÂMETRO DE PONTEIRA 45MM, MOTOR ELÉTRICO TRIFÁSICO POTÊNCIA DE 2 CV - CHI DIURNO. AF_06/2015</t>
  </si>
  <si>
    <t>CONCRETO USINADO BOMBEAVEL, CLASSE DE RESISTENCIA C25, COM BRITA 0 E 1, SLUMP = 100 +/- 20 MM, INCLUI SERVICO DE BOMBEAMENTO (NBR 8953)</t>
  </si>
  <si>
    <t>45.2.2</t>
  </si>
  <si>
    <r>
      <t xml:space="preserve">ITEM: </t>
    </r>
    <r>
      <rPr>
        <sz val="9"/>
        <color rgb="FF000000"/>
        <rFont val="Gill Sans MT"/>
        <family val="2"/>
      </rPr>
      <t>PS - 053</t>
    </r>
  </si>
  <si>
    <r>
      <t xml:space="preserve">ITEM: </t>
    </r>
    <r>
      <rPr>
        <sz val="9"/>
        <color rgb="FF000000"/>
        <rFont val="Gill Sans MT"/>
        <family val="2"/>
      </rPr>
      <t>PS - 054</t>
    </r>
  </si>
  <si>
    <t>POLIMENTO DE PISO DE CONCRETO.</t>
  </si>
  <si>
    <t>POLIDORA DE PISO (POLITRIZ), PESO DE 100KG, DIÂMETRO 450 MM, MOTOR ELÉTRICO, POTÊNCIA 4 HP - CHP DIURNO. AF_09/2016</t>
  </si>
  <si>
    <t>TETOS - CONTRAPISOS - PISOS - RODAPÉS - SOLEIRAS</t>
  </si>
  <si>
    <t>PINTURA A OLEO, 2 DEMAOS (Barrado paredes e arquibancada)</t>
  </si>
  <si>
    <t>PINTURA LÁTEX PVA (PAREDES INTERNAS)</t>
  </si>
  <si>
    <t>TOTAL PINTURA</t>
  </si>
  <si>
    <t>PINTURA A ÓLEO (PAREDES INTERNAS)</t>
  </si>
  <si>
    <t>BANCADA GRANITO CINZA POLIDO 3,20 X 0,60M, COM RODABANCA DE 10CM E RESSALTO DE CONTENÇÃO DE ÁGUA DE 5CM, INCL. CUBA DE EMBUTIR OVAL LOUÇA BRANCA 35 X 50CM, VÁLVULA METAL CROMADO, SIFÃO FLEXÍVEL PVC, ENGATE 30CM FLEXÍVEL PLÁSTICO E TORNEIRA CROMADA DE MESA, PADRÃO POPULAR - FORNEC. E INSTALAÇÃO.  (Vestiários Feminino e Masculino)</t>
  </si>
  <si>
    <t xml:space="preserve">BANCADA GRANITO CINZA POLIDO 3,20 X 0,60M, COM RODABANCA DE 10CM E RESSALTO DE CONTENÇÃO DE ÁGUA DE 5CM, INCL. CUBA DE EMBUTIR OVAL LOUÇA BRANCA 35 X 50CM, VÁLVULA METAL CROMADO, SIFÃO FLEXÍVEL PVC, ENGATE 30CM FLEXÍVEL PLÁSTICO E TORNEIRA CROMADA DE MESA, PADRÃO POPULAR - FORNEC. E INSTALAÇÃO. </t>
  </si>
  <si>
    <t>PS - 054</t>
  </si>
  <si>
    <t>PINTURA ESMALTE FOSCO, DUAS DEMAOS, SOBRE SUPERFICIE METALICA</t>
  </si>
  <si>
    <t>43.1.4</t>
  </si>
  <si>
    <t>43.1.5</t>
  </si>
  <si>
    <t>43.1.6</t>
  </si>
  <si>
    <t>RUFO EM CHAPA DE AÇO GALVANIZADO NÚMERO 24, CORTE DE 25 CM, INCLUSO TRANSPORTE VERTICAL. AF_06/2016 (Rufo)</t>
  </si>
  <si>
    <t>RUFO EM CHAPA DE AÇO GALVANIZADO NÚMERO 24, CORTE DE 25 CM, INCLUSO TRANSPORTE VERTICAL. AF_06/2016 (Contrarufo)</t>
  </si>
  <si>
    <t>CALHA EM CHAPA DE AÇO GALVANIZADO NÚMERO 24, DESENVOLVIMENTO DE 50 CM, INCLUSO TRANSPORTE VERTICAL. AF_06/2016</t>
  </si>
  <si>
    <t>FABRICAÇÃO E INSTALAÇÃO DE TESOURA INTEIRA EM AÇO, VÃO DE 5 M, PARA TELHA ONDULADA DE FIBROCIMENTO, METÁLICA, PLÁSTICA OU TERMOACÚSTICA, INCLUSO IÇAMENTO. AF_12/2015 (Secretaria)</t>
  </si>
  <si>
    <t>TRAMA DE AÇO COMPOSTA POR TERÇAS PARA TELHADOS DE ATÉ 2 ÁGUAS PARA TELHA ONDULADA DE FIBROCIMENTO, METÁLICA, PLÁSTICA OU TERMOACÚSTICA, INCLUSO TRANSPORTE VERTICAL. AF_12/2015</t>
  </si>
  <si>
    <t>8.1.7</t>
  </si>
  <si>
    <t>8.1.8</t>
  </si>
  <si>
    <t>8.1.9</t>
  </si>
  <si>
    <t>8.1.10</t>
  </si>
  <si>
    <t>8.1.11</t>
  </si>
  <si>
    <t>8.1.12</t>
  </si>
  <si>
    <t>TELHAMENTO COM TELHA METÁLICA TERMOACÚSTICA E = 30 MM, COM ATÉ 2 ÁGUAS, INCLUSO IÇAMENTO. (Quadra)</t>
  </si>
  <si>
    <t>FABRICAÇÃO E INSTALAÇÃO DE TESOURA INTEIRA EM AÇO, VÃO DE 8 M, PARA TELHA ONDULADA DE FIBROCIMENTO, METÁLICA, PLÁSTICA OU TERMOACÚSTICA, INCLUSO IÇAMENTO, INCLUSO IÇAMENTO. AF_12/2015 (Vestiários)</t>
  </si>
  <si>
    <t>Em torno da quadra</t>
  </si>
  <si>
    <t>Quadra</t>
  </si>
  <si>
    <t>Pintura acrilica para faixas de Demarcação</t>
  </si>
  <si>
    <t>Faixas de demarcação</t>
  </si>
  <si>
    <t>PINTURA PISOS</t>
  </si>
  <si>
    <r>
      <t xml:space="preserve">Pintura  </t>
    </r>
    <r>
      <rPr>
        <b/>
        <sz val="11"/>
        <rFont val="Calibri"/>
        <family val="2"/>
        <scheme val="minor"/>
      </rPr>
      <t>acrilica</t>
    </r>
    <r>
      <rPr>
        <sz val="11"/>
        <rFont val="Calibri"/>
        <family val="2"/>
        <scheme val="minor"/>
      </rPr>
      <t xml:space="preserve"> em piso de concreto</t>
    </r>
  </si>
  <si>
    <r>
      <t xml:space="preserve">Pintura  </t>
    </r>
    <r>
      <rPr>
        <b/>
        <sz val="11"/>
        <rFont val="Calibri"/>
        <family val="2"/>
        <scheme val="minor"/>
      </rPr>
      <t>epóxi</t>
    </r>
    <r>
      <rPr>
        <sz val="11"/>
        <rFont val="Calibri"/>
        <family val="2"/>
        <scheme val="minor"/>
      </rPr>
      <t xml:space="preserve"> em piso de concreto</t>
    </r>
  </si>
  <si>
    <t>PISOS</t>
  </si>
  <si>
    <t xml:space="preserve"> PINTURA ACRILICA EM PISO CIMENTADO, TRES DEMAOS.</t>
  </si>
  <si>
    <t>79500/2</t>
  </si>
  <si>
    <t>PINTURA EPOXI, DUAS DEMAOS</t>
  </si>
  <si>
    <t>PINTURA COM TINTA A BASE DE BORRACHA CLORADA , DE FAIXAS DE DEMARCACAO, EM QUADRA POLIESPORTIVA, 5 CM DE LARGURA.</t>
  </si>
  <si>
    <t>TOTAL QUADRA:</t>
  </si>
  <si>
    <t>CONJUNTO PARA FUTSAL COM TRAVES OFICIAIS DE 3,00 X 2,00 M EM TUBO DE ACO GALVANIZADO 3" COM REQUADRO EM TUBO DE 1", PINTURA EM PRIMER COM TINTA ESMALTE SINTETICO E REDES DE POLIETILENO FIO 4 MM.</t>
  </si>
  <si>
    <t>51.2</t>
  </si>
  <si>
    <t>CONJUNTO PARA QUADRA DE VOLEI COM POSTES EM TUBO DE ACO GALVANIZADO 3", H = *255* CM, PINTURA EM TINTA ESMALTE SINTETICO, REDE DE NYLON COM 2 MM, MALHA 10 X 10 CM E ANTENAS OFICIAIS EM FIBRA DE VIDRO</t>
  </si>
  <si>
    <t>PAR DE TABELAS DE BASQUETE EM COMPENSADO NAVAL DE *1,80 X 1,20* M, COM ARO DE METAL E REDE (SEM SUPORTE DE FIXACAO)</t>
  </si>
  <si>
    <t>SUPORTE PARA TABELA DE BASQUETE DE CONCRETO ARMADO FCK = 15MPA, INCLUSIVE FORMA, ARMAÇÃO, LANÇAMENTO E DESFORMA</t>
  </si>
  <si>
    <t>AJUDANTE DE PEDREIRO COM ENCARGOS COMPLEMENTARES</t>
  </si>
  <si>
    <t>CARPINTEIRO DE FORMAS COM ENCARGOS COMPLEMENTARES</t>
  </si>
  <si>
    <t>ARMADOR COM ENCARGOS COMPLEMENTARES</t>
  </si>
  <si>
    <t>PEDRA BRITADA N. 1 (9,5 a 19 MM) POSTO PEDREIRA/FORNECEDOR, SEM FRETE</t>
  </si>
  <si>
    <t>PEDRA BRITADA N. 2 (19 A 38 MM) POSTO PEDREIRA/FORNECEDOR, SEM FRETE</t>
  </si>
  <si>
    <t>PECA DE MADEIRA NATIVA / REGIONAL 7,5 X 7,5CM (3X3) NAO APARELHADA (P/FORMA)</t>
  </si>
  <si>
    <t>SARRAFO DE MADEIRA NAO APARELHADA *2,5 X 10 CM, MACARANDUBA, ANGELIM OU EQUIVALENTE DA REGIAO</t>
  </si>
  <si>
    <t>TABUA DE MADEIRA APARELHADA *2,5 X 30* CM, MACARANDUBA, ANGELIM OU EQUIVALENTE DA REGIAO</t>
  </si>
  <si>
    <t>CHAPA DE MADEIRA COMPENSADA PLASTIFICADA PARA FORMA DE CONCRETO, DE 2,20 X 1,10 M, E = 12 MM</t>
  </si>
  <si>
    <t>ACO CA-50, 8,0 MM, VERGALHAO</t>
  </si>
  <si>
    <t>PREGO DE ACO POLIDO COM CABECA 18 X 27 (2 1/2 X 10)</t>
  </si>
  <si>
    <t>ARAME GALVANIZADO 18 BWG, 1,24MM (0,009 KG/M)</t>
  </si>
  <si>
    <t>BETONEIRA CAPACIDADE NOMINAL DE 400 L, CAPACIDADE DE MISTURA 280 L, MOTOR ELÉTRICO TRIFÁSICO POTÊNCIA DE 2 CV, SEM CARREGADOR - CHP DIURNO. AF_10/2014</t>
  </si>
  <si>
    <t>SUPORTE PARA TABELA DE BASQUETE DE CONCRETO ARMADO FCK = 15MPA, INCLUSIVE FORMA, ARMAÇÃO, LANÇAMENTO E DESFORMA.</t>
  </si>
  <si>
    <t>SITUAÇÃO PARA COTA 0,0 = 96,00</t>
  </si>
  <si>
    <t>S1c=</t>
  </si>
  <si>
    <t>V1c=</t>
  </si>
  <si>
    <t>S1a=</t>
  </si>
  <si>
    <t>V1a=</t>
  </si>
  <si>
    <t>S2c=</t>
  </si>
  <si>
    <t>V2c=</t>
  </si>
  <si>
    <t>S2a=</t>
  </si>
  <si>
    <t>V2a=</t>
  </si>
  <si>
    <t>S3c=</t>
  </si>
  <si>
    <t>V3c=</t>
  </si>
  <si>
    <t>S3a=</t>
  </si>
  <si>
    <t>V3a=</t>
  </si>
  <si>
    <t>S4c=</t>
  </si>
  <si>
    <t>V4c=</t>
  </si>
  <si>
    <t>S4a=</t>
  </si>
  <si>
    <t>V4a=</t>
  </si>
  <si>
    <t>S5c=</t>
  </si>
  <si>
    <t>V5c=</t>
  </si>
  <si>
    <t>S5a=</t>
  </si>
  <si>
    <t>V5a=</t>
  </si>
  <si>
    <t>S6c=</t>
  </si>
  <si>
    <t>V6c=</t>
  </si>
  <si>
    <t>S6a=</t>
  </si>
  <si>
    <t>V6a=</t>
  </si>
  <si>
    <t>S7c=</t>
  </si>
  <si>
    <t>V7c=</t>
  </si>
  <si>
    <t>S7a=</t>
  </si>
  <si>
    <t>V7a=</t>
  </si>
  <si>
    <t>Volume Total</t>
  </si>
  <si>
    <t>Vcorte=</t>
  </si>
  <si>
    <t>Vaterro=</t>
  </si>
  <si>
    <t>Volume Total + Empolamento 1,3 m/m</t>
  </si>
  <si>
    <t>CORTE</t>
  </si>
  <si>
    <t>Volume Aterro interno edificações</t>
  </si>
  <si>
    <t>Bloco Educacional:</t>
  </si>
  <si>
    <t>TOTAL:</t>
  </si>
  <si>
    <t>Refeitório:</t>
  </si>
  <si>
    <t>Quadra:</t>
  </si>
  <si>
    <t>Material para aterro (espessura do aterro 30cm)</t>
  </si>
  <si>
    <t>CORTE:</t>
  </si>
  <si>
    <t>ATERRO:</t>
  </si>
  <si>
    <t xml:space="preserve"> CORTE E ATERRO COMPENSADO</t>
  </si>
  <si>
    <t>EXECUÇÃO E COMPACTAÇÃO DE ATERRO COM SOLO PREDOMINANTEMENTE ARENOSO - EXCLUSIVE ESCAVAÇÃO, CARGA E TRANSPORTE E SOLO. AF_09/2017</t>
  </si>
  <si>
    <t>1.8.3</t>
  </si>
  <si>
    <t>Volume Bota-fora X distância</t>
  </si>
  <si>
    <t>M3xKM</t>
  </si>
  <si>
    <t>M3xKM:</t>
  </si>
  <si>
    <t>Volume:</t>
  </si>
  <si>
    <t>DMT:</t>
  </si>
  <si>
    <t>km</t>
  </si>
  <si>
    <t>PLACA DE OBRA EM CHAPA DE AÇO GALVANIZADO (4,00m x 2,00m)</t>
  </si>
  <si>
    <t>(Provável local Horto Municipal)</t>
  </si>
  <si>
    <t>TRANSPORTE COM CAMINHÃO BASCULANTE DE 6 M3, EM VIA URBANA PAVIMENTADA, DMT ATÉ 30 KM (UNIDADE: TXKM). AF_01/2018</t>
  </si>
  <si>
    <t>BLOCO QUADRA E VESTIÁRIOS</t>
  </si>
  <si>
    <t>ÁREAS EXTERNAS</t>
  </si>
  <si>
    <t>1.8.4</t>
  </si>
  <si>
    <t>SERVICOS TOPOGRAFICOS PARA PAVIMENTACAO, INCLUSIVE NOTA DE SERVICOS, ACOMPANHAMENTO E GREIDE</t>
  </si>
  <si>
    <t>53.0</t>
  </si>
  <si>
    <t>53.1</t>
  </si>
  <si>
    <t>53.2</t>
  </si>
  <si>
    <t>53.3</t>
  </si>
  <si>
    <t>PAISAGISMO</t>
  </si>
  <si>
    <t>PLANTIO DE GRAMA ESMERALDA EM ROLO</t>
  </si>
  <si>
    <t>PLANTIO DE ARBUSTO OU CERCA VIVA. AF_05/2018</t>
  </si>
  <si>
    <t>PLANTIO DE ÁRVORE ORNAMENTAL COM ALTURA DE MUDA MAIOR QUE 2,00 M E MENOR OU IGUAL A 4,00 M. AF_05/2018</t>
  </si>
  <si>
    <t>54.0</t>
  </si>
  <si>
    <t>PERGOLADOS METÁLICOS</t>
  </si>
  <si>
    <t>54.1</t>
  </si>
  <si>
    <t>54.2</t>
  </si>
  <si>
    <t>APLICACAO DE TINTA A BASE DE EPOXI SOBRE PISO</t>
  </si>
  <si>
    <t>50.3</t>
  </si>
  <si>
    <t>Escavação Sapatas (m3)</t>
  </si>
  <si>
    <t>Lastro de brita para as sapatas (m2)</t>
  </si>
  <si>
    <t>Reaterro manual (m3)</t>
  </si>
  <si>
    <t>MOVIMENTO DE TERRA, FUNDAÇÕES E ARRANQUES</t>
  </si>
  <si>
    <t>ARMAÇÃO DE BLOCO, VIGA BALDRAME OU SAPATA UTILIZANDO AÇO CA-50 DE 6,3 MM - MONTAGEM. AF_06/2017</t>
  </si>
  <si>
    <t>CONCRETAGEM DE SAPATAS, FCK 25 MPA, COM USO DE BOMBA  LANÇAMENTO, ADENSAMENTO E ACABAMENTO.</t>
  </si>
  <si>
    <t>PS-055</t>
  </si>
  <si>
    <r>
      <t xml:space="preserve">ITEM: </t>
    </r>
    <r>
      <rPr>
        <sz val="9"/>
        <color rgb="FF000000"/>
        <rFont val="Gill Sans MT"/>
        <family val="2"/>
      </rPr>
      <t>PS - 055</t>
    </r>
  </si>
  <si>
    <t xml:space="preserve">TABELA RESUMO </t>
  </si>
  <si>
    <t>A-36 250MPa</t>
  </si>
  <si>
    <t>2XCF-120X2.25(II)</t>
  </si>
  <si>
    <t>2XCF-140X2.25(II)</t>
  </si>
  <si>
    <t>U127X50X1.9</t>
  </si>
  <si>
    <t>ESTRUTURA METÁLICA</t>
  </si>
  <si>
    <t>ESTRUTURA METÁLICA E COBERTURA</t>
  </si>
  <si>
    <t>TOTAL ÁREAS EXTERNAS:</t>
  </si>
  <si>
    <t>55.0</t>
  </si>
  <si>
    <t>55.1</t>
  </si>
  <si>
    <t>55.2</t>
  </si>
  <si>
    <t>55.3</t>
  </si>
  <si>
    <t>55.4</t>
  </si>
  <si>
    <r>
      <t xml:space="preserve">ITEM: </t>
    </r>
    <r>
      <rPr>
        <sz val="9"/>
        <color rgb="FF000000"/>
        <rFont val="Gill Sans MT"/>
        <family val="2"/>
      </rPr>
      <t>PS - 056</t>
    </r>
  </si>
  <si>
    <t>PS - 056</t>
  </si>
  <si>
    <t>EXECUÇÃO DE MURO, EM BLOCOS DE CONCRETO ESTRUTURAL, ALTURA 2,20M, COM PINTURA EM TEXTURA.</t>
  </si>
  <si>
    <t>0,08</t>
  </si>
  <si>
    <t>ALVENARIA DE BLOCOS DE CONCRETO ESTRUTURAL 14X19X39 CM, (ESPESSURA 14 CM) FBK = 14,0 MPA, PARA PAREDES COM ÁREA LÍQUIDA MAIOR OU IGUAL A 6M², SEM VÃOS, UTILIZANDO COLHER DE PEDREIRO. AF_12/2014</t>
  </si>
  <si>
    <t>ARMAÇÃO VERTICAL DE ALVENARIA ESTRUTURAL; DIÂMETRO DE 10,0 MM. AF_01/2015</t>
  </si>
  <si>
    <t>APLICAÇÃO MANUAL DE PINTURA COM TINTA TEXTURIZADA ACRÍLICA EM PAREDES EXTERNAS DE CASAS, UMA COR. AF_06/2014</t>
  </si>
  <si>
    <t>ESCAVAÇÃO MANUAL DE VALA COM PROFUNDIDADE MENOR OU IGUAL A 1,30 M. AF_03/2016</t>
  </si>
  <si>
    <t>CONCRETO FCK = 15MPA, TRAÇO 1:3,4:3,5 (CIMENTO/ AREIA MÉDIA/ BRITA 1) - PREPARO MECÂNICO COM BETONEIRA 400 L. AF_07/2016</t>
  </si>
  <si>
    <t>FABRICAÇÃO, MONTAGEM E DESMONTAGEM DE FÔRMA PARA SAPATA, EM MADEIRA SERRADA, E=25 MM, 4 UTILIZAÇÕES. AF_06/2017</t>
  </si>
  <si>
    <t>0,064</t>
  </si>
  <si>
    <t>LASTRO DE CONCRETO, PREPARO MECÂNICO, INCLUSOS ADITIVO IMPERMEABILIZANTE, LANÇAMENTO E ADENSAMENTO</t>
  </si>
  <si>
    <t>CONCRETO FCK = 15MPA, TRAÇO 1:3,4:3,5 (CIMENTO/ AREIA MÉDIA/ BRITA 1)  - PREPARO MANUAL. AF_07/2016</t>
  </si>
  <si>
    <t>0,0184</t>
  </si>
  <si>
    <t>ARMAÇÃO DE ESTRUTURAS DE CONCRETO ARMADO, EXCETO VIGAS, PILARES, LAJES E FUNDAÇÕES PROFUNDAS (DE EDIFÍCIOS DE MÚLTIPLOS PAVIMENTOS, EDIFICAÇÃO TÉRREA OU SOBRADO), UTILIZANDO AÇO CA-50 DE 8.0 MM - MONTAGEM. AF_12/2015</t>
  </si>
  <si>
    <t>0,4</t>
  </si>
  <si>
    <t>ALVENARIA DE VEDAÇÃO DE BLOCOS CERÂMICOS FURADOS NA HORIZONTAL DE 9X14X19CM (ESPESSURA 9CM) DE PAREDES COM ÁREA LÍQUIDA MENOR QUE 6M² COM VÃOS E ARGAMASSA DE ASSENTAMENTO COM PREPARO EM BETONEIRA. AF_06/2014</t>
  </si>
  <si>
    <t>(COMPOSIÇÃO REPRESENTATIVA) DO SERVIÇO DE EMBOÇO/MASSA ÚNICA, APLICADO MANUALMENTE, TRAÇO 1:2:8, EM BETONEIRA DE 400L, PAREDES INTERNAS, COM EXECUÇÃO DE TALISCAS, EDIFICAÇÃO HABITACIONAL UNIFAMILIAR (CASAS) E EDIFICAÇÃO PÚBLICA PADRÃO. AF_12/2014</t>
  </si>
  <si>
    <t>0,8</t>
  </si>
  <si>
    <t>CHAPISCO APLICADO EM ALVENARIA (COM PRESENÇA DE VÃOS) E ESTRUTURAS DE CONCRETO DE FACHADA, COM COLHER DE PEDREIRO.  ARGAMASSA TRAÇO 1:3 COM PREPARO MANUAL. AF_06/2014</t>
  </si>
  <si>
    <t>1,8</t>
  </si>
  <si>
    <t>0,0036</t>
  </si>
  <si>
    <t>1,12</t>
  </si>
  <si>
    <t>PS-057</t>
  </si>
  <si>
    <r>
      <t xml:space="preserve">ITEM: </t>
    </r>
    <r>
      <rPr>
        <sz val="9"/>
        <color rgb="FF000000"/>
        <rFont val="Gill Sans MT"/>
        <family val="2"/>
      </rPr>
      <t>PS - 057</t>
    </r>
  </si>
  <si>
    <t>TELHA ISOLANTE COM NUCLEO EM POLIESTIRENO (EPS), E = 50 MM, REVESTIDA EM TELHA TRAPEZOIDAL DE ACO ZINCADO *0,5* MM COM PRE-PINTURA NAS DUAS FACES (NAO INCLUI ACESSORIOS DE FIXACAO)</t>
  </si>
  <si>
    <t>TELHAMENTO COM TELHA METÁLICA SANDUÍCHE, EPS E = 50 MM, PRÉ-PINTADA NAS DUAS FACES, COM ATÉ 2 ÁGUAS, INCLUSO IÇAMENTO.</t>
  </si>
  <si>
    <r>
      <t xml:space="preserve">ITEM: </t>
    </r>
    <r>
      <rPr>
        <sz val="9"/>
        <color rgb="FF000000"/>
        <rFont val="Gill Sans MT"/>
        <family val="2"/>
      </rPr>
      <t>PS - 058</t>
    </r>
  </si>
  <si>
    <t>PS - 058</t>
  </si>
  <si>
    <t>GRADE DE FERRO COM MURETA DE ALVENARIA H:0,40M E GRADIL EM BARRA CHATA COM 1,80M DE ALTURA, TOTALIZANDO  2,20M DE ALTURA.</t>
  </si>
  <si>
    <t>GRADIL *1320 X 2170* MM (A X L) EM BARRA DE ACO CHATA *25 MM X 2* MM, ENTRELACADA COM BARRA ACO REDONDA *5* MM, MALHA *65 X 132* MM, GALVANIZADO E PINTURA ELETROSTATICA, COR PRETO</t>
  </si>
  <si>
    <t>EXECUÇÃO DE PÁTIO/ESTACIONAMENTO EM PISO INTERTRAVADO, COM BLOCO RETANGULAR COR NATURAL DE 20 X 10 CM, ESPESSURA 6 CM. AF_12/2015</t>
  </si>
  <si>
    <t>MUROS, CERCAS, FECHAMENTOS E PAVIMENTAÇÕES</t>
  </si>
  <si>
    <t>55.5</t>
  </si>
  <si>
    <t>PS - 059</t>
  </si>
  <si>
    <r>
      <t xml:space="preserve">ITEM: </t>
    </r>
    <r>
      <rPr>
        <sz val="9"/>
        <color rgb="FF000000"/>
        <rFont val="Gill Sans MT"/>
        <family val="2"/>
      </rPr>
      <t>PS - 059</t>
    </r>
  </si>
  <si>
    <t>PORTAO DE CORRER EM GRADIL FIXO DE BARRA DE FERRO CHATA DE 3 X 1/4" NA VERTICAL, SEM REQUADRO, ACABAMENTO NATURAL, COM TRILHOS E ROLDANAS</t>
  </si>
  <si>
    <t>PORTAO DE CORRER EM GRADIL FIXO DE BARRA DE FERRO CHATA DE 3 X 1/4" NA VERTICAL, FORNECIMENTO E INSTALAÇÃO.</t>
  </si>
  <si>
    <t>AREIA GROSSA - POSTO JAZIDA/FORNECEDOR (RETIRADO NA JAZIDA, SEM TRANSPORTE)</t>
  </si>
  <si>
    <t>ASSENTAMENTO DE GUIA (MEIO-FIO) EM TRECHO RETO, CONFECCIONADA EM CONCRETO PRÉ-FABRICADO, DIMENSÕES 100X15X13X30 CM (COMPRIMENTO X BASE INFERIOR X BASE SUPERIOR X ALTURA), PARA VIAS URBANAS (USO VIÁRIO). AF_06/2016</t>
  </si>
  <si>
    <t>ASSENTAMENTO DE GUIA (MEIO-FIO) EM TRECHO CURVO, CONFECCIONADA EM CONCRETO PRÉ-FABRICADO, DIMENSÕES 100X15X13X30 CM (COMPRIMENTO X BASE INFERIOR X BASE SUPERIOR X ALTURA), PARA VIAS URBANAS (USO VIÁRIO). AF_06/2016</t>
  </si>
  <si>
    <t>55.6</t>
  </si>
  <si>
    <t>ALVENARIA EM TIJOLO CERAMICO MACICO 5X10X20CM 1 1/2 VEZ (ESPESSURA 30CM), ASSENTADO COM ARGAMASSA TRACO 1:2:8 (CIMENTO, CAL E AREIA)</t>
  </si>
  <si>
    <t>PEDRA DE MAO OU PEDRA RACHAO PARA ARRIMO/FUNDACAO (POSTO PEDREIRA/FORNECEDOR, SEM FRETE)</t>
  </si>
  <si>
    <r>
      <t xml:space="preserve">ITEM: </t>
    </r>
    <r>
      <rPr>
        <sz val="9"/>
        <color rgb="FF000000"/>
        <rFont val="Gill Sans MT"/>
        <family val="2"/>
      </rPr>
      <t>PS - 060</t>
    </r>
  </si>
  <si>
    <t>PS - 060</t>
  </si>
  <si>
    <t>55.7</t>
  </si>
  <si>
    <t>MASSA ÚNICA, PARA RECEBIMENTO DE PINTURA, EM ARGAMASSA TRAÇO 1:2:8, PREPARO MECÂNICO COM BETONEIRA 400L, APLICADA MANUALMENTE EM FACES INTERNAS DE PAREDES, ESPESSURA DE 10MM, COM EXECUÇÃO DE TALISCAS. AF_06/2014</t>
  </si>
  <si>
    <t>MURETA C/TIJOLO MACIÇO , ALTURA 1 METRO, REBOCADA, PINTADA, INCL. FUNDAÇÕES.</t>
  </si>
  <si>
    <t>MURETA C/TIJOLO MACIÇO , ALTURA 1 METRO, REBOCADA, PINTADA, INCL. FUNDAÇÕES. (Canteiros)</t>
  </si>
  <si>
    <t>ITENS COMPLEMENTARES</t>
  </si>
  <si>
    <t>56.0</t>
  </si>
  <si>
    <t>PS - 061</t>
  </si>
  <si>
    <t>ESCADA DE CONCRETO, APOIADA SOBRE O TALUDE, PISO CIMENTADO ACABAMENTO RÚSTICO. (Acesso ao campo de futebol)</t>
  </si>
  <si>
    <t>ESCADA DE CONCRETO, APOIADA SOBRE O TALUDE, PISO CIMENTADO ACABAMENTO RÚSTICO.</t>
  </si>
  <si>
    <r>
      <t xml:space="preserve">ITEM: </t>
    </r>
    <r>
      <rPr>
        <sz val="9"/>
        <color rgb="FF000000"/>
        <rFont val="Gill Sans MT"/>
        <family val="2"/>
      </rPr>
      <t>PS - 061</t>
    </r>
  </si>
  <si>
    <t>PISO CIMENTADO, TRAÇO 1:3 (CIMENTO E AREIA), ACABAMENTO RÚSTICO, ESPESSURA 3,0 CM, PREPARO MECÂNICO DA ARGAMASSA. AF_06/2018</t>
  </si>
  <si>
    <t>GUARDA-CORPO DE AÇO GALVANIZADO DE 1,30M, MONTANTES TUBULARES DE 1.1/4" ESPAÇADOS DE 1,20M, TRAVESSA SUPERIOR DE 1.1/2", GRADIL FORMADO POR TUBOS HORIZONTAIS DE 1", ESPAÇADOS NO MÁXIMO 15CM, FIXADO COM CHUMBADOR MECÂNICO.</t>
  </si>
  <si>
    <t>TORNEIRA CROMADA 1/2" OU 3/4" PARA TANQUE, PADRÃO MÉDIO - FORNECIMENTO E INSTALAÇÃO. AF_12/2013</t>
  </si>
  <si>
    <t>53.4</t>
  </si>
  <si>
    <t>PS - 062</t>
  </si>
  <si>
    <t>COLCHÃO DE AREIA PARA PLAYGROUND</t>
  </si>
  <si>
    <r>
      <t xml:space="preserve">ITEM: </t>
    </r>
    <r>
      <rPr>
        <sz val="9"/>
        <color rgb="FF000000"/>
        <rFont val="Gill Sans MT"/>
        <family val="2"/>
      </rPr>
      <t>PS - 062</t>
    </r>
  </si>
  <si>
    <t>AREIA MEDIA - POSTO JAZIDA/FORNECEDOR (RETIRADO NA JAZIDA, SEM TRANSPORTE</t>
  </si>
  <si>
    <t>COLCHÃO DE AREIA PARA PLAYGROUND (Espessura 20cm)</t>
  </si>
  <si>
    <t>CORRIMÃO SIMPLES, DIÂMETRO EXTERNO = 1 1/2", EM AÇO GALVANIZADO. AF_04/2019_P</t>
  </si>
  <si>
    <t>BICICLETARIO PARA 12 BICICLETAS, EM AÇO, INCLUSIVE PINTURA ANTICORROSIVA E SINTETICA</t>
  </si>
  <si>
    <t>56.1</t>
  </si>
  <si>
    <t>56.2</t>
  </si>
  <si>
    <t>56.3</t>
  </si>
  <si>
    <t>56.4</t>
  </si>
  <si>
    <t>56.5</t>
  </si>
  <si>
    <t>56.6</t>
  </si>
  <si>
    <t>NISEL COMÉRCIO E INDÚSTRIA</t>
  </si>
  <si>
    <t>(65) 3637-4629</t>
  </si>
  <si>
    <t>SELMO</t>
  </si>
  <si>
    <t>JEFERSON</t>
  </si>
  <si>
    <t>SVG METALURGICA</t>
  </si>
  <si>
    <t>(65)3682-6268</t>
  </si>
  <si>
    <t>IURI</t>
  </si>
  <si>
    <t>57.0</t>
  </si>
  <si>
    <t>57.1</t>
  </si>
  <si>
    <t>57.2</t>
  </si>
  <si>
    <t>APLICACAO DE TINTA A BASE DE EPOXI SOBRE PISO (Vaga PCD  e Idoso)</t>
  </si>
  <si>
    <t>PINTURA ACRILICA PARA SINALIZAÇÃO HORIZONTAL EM PISO CIMENTADO (Faixas vagas de estacionamento e zebrados)</t>
  </si>
  <si>
    <t>PS - 063</t>
  </si>
  <si>
    <t>EXECUÇÃO DE ABRIGO PARA LIXO TIJOLO MACIÇO COM PORTÃO EM GRADE EM METALON, INCLUSIVE AZULEJO NA PARTE INTERNA CONFORME PROJETO.</t>
  </si>
  <si>
    <r>
      <t xml:space="preserve">ITEM: </t>
    </r>
    <r>
      <rPr>
        <sz val="9"/>
        <color rgb="FF000000"/>
        <rFont val="Gill Sans MT"/>
        <family val="2"/>
      </rPr>
      <t>PS - 063</t>
    </r>
  </si>
  <si>
    <t xml:space="preserve"> 74141/002 </t>
  </si>
  <si>
    <t xml:space="preserve"> 74238/002 </t>
  </si>
  <si>
    <t>(COMPOSIÇÃO REPRESENTATIVA) DO SERVIÇO DE REVESTIMENTO CERÂMICO PARA PISO COM PLACAS TIPO GRÉS DE DIMENSÕES 35X35 CM, PARA EDIFICAÇÃO HABITACIONAL UNIFAMILIAR (CASA) E EDIFICAÇÃO PÚBLICA PADRÃO. AF_11/2014</t>
  </si>
  <si>
    <t>(COMPOSIÇÃO REPRESENTATIVA) DO SERVIÇO DE REVESTIMENTO CERÂMICO PARA PAREDES INTERNAS, MEIA PAREDE, OU PAREDE INTEIRA, PLACAS GRÊS OU SEMI-GRÊS DE 20X20 CM, PARA EDIFICAÇÕES HABITACIONAIS UNIFAMILIAR (CASAS) E EDIFICAÇÕES PÚBLICAS PADRÃO. AF_11/2014</t>
  </si>
  <si>
    <t>LAJE PRE-MOLD BETA 12 P/3,5KN/M2 VAO 4,1M INCL VIGOTAS TIJOLOS ARMADU-RA NEGATIVA CAPEAMENTO 3CM CONCRETO 15MPA ESCORAMENTO MATERIAIS E MAO DE OBRA.</t>
  </si>
  <si>
    <t>(COMPOSIÇÃO REPRESENTATIVA) DO SERVIÇO DE CONTRAPISO EM ARGAMASSA TRAÇO 1:4 (CIM E AREIA), EM BETONEIRA 400 L, ESPESSURA 3 CM ÁREAS SECAS E 3 CM ÁREAS MOLHADAS, PARA EDIFICAÇÃO HABITACIONAL MULTIFAMILIAR (PRÉDIO). AF_11/2014</t>
  </si>
  <si>
    <t>PISO EM CONCRETO 20 MPA PREPARO MECANICO, ESPESSURA 7CM, INCLUSO JUNTAS DE DILATACAO EM MADEIRA</t>
  </si>
  <si>
    <t>PORTAO EM TELA ARAME GALVANIZADO N.12 MALHA 2" E MOLDURA EM TUBOS DE ACO COM DUAS FOLHAS DE ABRIR, INCLUSO FERRAGENS</t>
  </si>
  <si>
    <t>RALO SIFONADO, PVC, DN 100 X 40 MM, JUNTA SOLDÁVEL, FORNECIDO E INSTALADO EM RAMAL DE DESCARGA OU EM RAMAL DE ESGOTO SANITÁRIO. AF_12/2014</t>
  </si>
  <si>
    <t>5,38</t>
  </si>
  <si>
    <t>1,44</t>
  </si>
  <si>
    <t>5,04</t>
  </si>
  <si>
    <t>10,76</t>
  </si>
  <si>
    <t>2,65</t>
  </si>
  <si>
    <t>2,59</t>
  </si>
  <si>
    <t>1,0</t>
  </si>
  <si>
    <t>EMBOÇO, PARA RECEBIMENTO DE CERÂMICA, EM ARGAMASSA TRAÇO 1:2:8, PREPARO MANUAL, APLICADO MANUALMENTE EM FACES INTERNAS DE PAREDES, PARA AMBIENTE COM ÁREA MAIOR QUE 10M2, ESPESSURA DE 20MM, COM EXECUÇÃO DE TALISCAS. AF_06/2014</t>
  </si>
  <si>
    <r>
      <t xml:space="preserve">ITEM: </t>
    </r>
    <r>
      <rPr>
        <sz val="9"/>
        <color rgb="FF000000"/>
        <rFont val="Gill Sans MT"/>
        <family val="2"/>
      </rPr>
      <t>PS - 064</t>
    </r>
  </si>
  <si>
    <t>EXECUÇÃO DE ABRIGO DE GÁS EM ALVENARIA DE BLOCOS CERÂMICOS, PORTÃO EM TELA DE ARAME GALVANIZADO, DIMENSÕES CONFORME PROJETO.</t>
  </si>
  <si>
    <t>6,72</t>
  </si>
  <si>
    <t>13,44</t>
  </si>
  <si>
    <t>1,89</t>
  </si>
  <si>
    <t>0,19</t>
  </si>
  <si>
    <t>3,36</t>
  </si>
  <si>
    <t>5,5</t>
  </si>
  <si>
    <t>4,0</t>
  </si>
  <si>
    <t>3,78</t>
  </si>
  <si>
    <t>25,72</t>
  </si>
  <si>
    <t>10,0</t>
  </si>
  <si>
    <t>8,0</t>
  </si>
  <si>
    <t xml:space="preserve"> 74141/2 </t>
  </si>
  <si>
    <t>LAJE PRE-MOLD BETA 12 P/3,5KN/M2 VAO 4,1M INCL VIGOTAS TIJOLOS ARMADURA NEGATIVA CAPEAMENTO 3CM CONCRETO 15MPA ESCORAMENTO MATERIAIS E MAO DE OBRA</t>
  </si>
  <si>
    <t>CONCRETO MAGRO PARA LASTRO, TRAÇO 1:4,5:4,5 (CIMENTO/ AREIA MÉDIA/ BRITA 1) - PREPARO MECÂNICO COM BETONEIRA 400 L. AF_07/2016</t>
  </si>
  <si>
    <t xml:space="preserve"> 74238/2 </t>
  </si>
  <si>
    <t>ALAMBRADO EM MOURÕES DE CONCRETO, COM TELA DE ARAME GALVANIZADO (INCLUSIVE MURETA EM CONCRETO). AF_05/2018</t>
  </si>
  <si>
    <t xml:space="preserve">74100/1 </t>
  </si>
  <si>
    <t xml:space="preserve"> PORTAO DE FERRO COM VARA 1/2", COM REQUADRO</t>
  </si>
  <si>
    <t xml:space="preserve"> APLICAÇÃO DE FUNDO SELADOR ACRÍLICO EM PAREDES, UMA DEMÃO. AF_06/2014</t>
  </si>
  <si>
    <t xml:space="preserve"> APLICAÇÃO MANUAL DE PINTURA COM TINTA LÁTEX ACRÍLICA EM PAREDES, DUAS DEMÃOS. AF_06/2014</t>
  </si>
  <si>
    <t>APLICAÇÃO MANUAL DE PINTURA COM TINTA LÁTEX ACRÍLICA EM TETO, DUAS DEMÃOS. AF_06/2014</t>
  </si>
  <si>
    <t xml:space="preserve"> PINTURA ESMALTE ACETINADO, DUAS DEMAOS, SOBRE SUPERFICIE METALICA</t>
  </si>
  <si>
    <t xml:space="preserve">73924/2 </t>
  </si>
  <si>
    <t>JOELHO 90 GRAUS, EM FERRO GALVANIZADO, CONEXÃO ROSQUEADA, DN 20 (3/4"), INSTALADO EM RAMAIS E SUB-RAMAIS DE GÁS - FORNECIMENTO E INSTALAÇÃO. AF_12/2015</t>
  </si>
  <si>
    <t>QUADRO DE DISTRIBUICAO PARA TELEFONE N.3, 40X40X12CM EM CHAPA METALICA, DE EMBUTIR, SEM ACESSORIOS, PADRAO TELEBRAS, FORNECIMENTO E INSTALACAO</t>
  </si>
  <si>
    <t>FORNECIMENTO E INSTALAÇÃO BATERIA GÁS 2 P45</t>
  </si>
  <si>
    <t>COTOVELO 90 GRAUS DE FERRO GALVANIZADO, COM ROSCA BSP MACHO/FEMEA, DE 2"</t>
  </si>
  <si>
    <t>REGISTRO OU REGULADOR DE GAS COZINHA, VAZAO DE 2 KG/H, 2,8 KPA</t>
  </si>
  <si>
    <t>Fundações para Blocos A e B</t>
  </si>
  <si>
    <t>Prof.</t>
  </si>
  <si>
    <t>Empolamento:</t>
  </si>
  <si>
    <t>Nome</t>
  </si>
  <si>
    <t>B</t>
  </si>
  <si>
    <t>ÁREA</t>
  </si>
  <si>
    <t>VOL ESC</t>
  </si>
  <si>
    <t>FORMA SPT</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</si>
  <si>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</si>
  <si>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</si>
  <si>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</si>
  <si>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</si>
  <si>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</si>
  <si>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</si>
  <si>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</si>
  <si>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</si>
  <si>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</si>
  <si>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</si>
  <si>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</si>
  <si>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</si>
  <si>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</si>
  <si>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</si>
  <si>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</si>
  <si>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</si>
  <si>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</si>
  <si>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</si>
  <si>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</si>
  <si>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</si>
  <si>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</si>
  <si>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</si>
  <si>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</si>
  <si>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</si>
  <si>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P35</t>
  </si>
  <si>
    <t>P36</t>
  </si>
  <si>
    <t>P37</t>
  </si>
  <si>
    <t>P38</t>
  </si>
  <si>
    <t>P39</t>
  </si>
  <si>
    <t>P40</t>
  </si>
  <si>
    <t>P41</t>
  </si>
  <si>
    <t>P42</t>
  </si>
  <si>
    <t>P44</t>
  </si>
  <si>
    <t>P45</t>
  </si>
  <si>
    <t>P46</t>
  </si>
  <si>
    <t>P47</t>
  </si>
  <si>
    <t>P48</t>
  </si>
  <si>
    <t>P49</t>
  </si>
  <si>
    <t>P50</t>
  </si>
  <si>
    <t>P51</t>
  </si>
  <si>
    <t>P52</t>
  </si>
  <si>
    <t>P53</t>
  </si>
  <si>
    <t>P54</t>
  </si>
  <si>
    <t>P55</t>
  </si>
  <si>
    <t>P56</t>
  </si>
  <si>
    <t>P57</t>
  </si>
  <si>
    <t>P58</t>
  </si>
  <si>
    <t>P59</t>
  </si>
  <si>
    <t>P60</t>
  </si>
  <si>
    <t>P61</t>
  </si>
  <si>
    <t>P62</t>
  </si>
  <si>
    <t>P63</t>
  </si>
  <si>
    <t>P64</t>
  </si>
  <si>
    <t>P65</t>
  </si>
  <si>
    <t>P66</t>
  </si>
  <si>
    <t>P67</t>
  </si>
  <si>
    <t>P68</t>
  </si>
  <si>
    <t>P69</t>
  </si>
  <si>
    <t>P70</t>
  </si>
  <si>
    <t>P71</t>
  </si>
  <si>
    <t>P72</t>
  </si>
  <si>
    <t>P73</t>
  </si>
  <si>
    <t>P74</t>
  </si>
  <si>
    <t>P75</t>
  </si>
  <si>
    <t>P76</t>
  </si>
  <si>
    <t>P77</t>
  </si>
  <si>
    <t>P78</t>
  </si>
  <si>
    <t>P79</t>
  </si>
  <si>
    <t>P80</t>
  </si>
  <si>
    <t>P81</t>
  </si>
  <si>
    <t>P82</t>
  </si>
  <si>
    <t>P83</t>
  </si>
  <si>
    <t>P84</t>
  </si>
  <si>
    <t>P85</t>
  </si>
  <si>
    <t>P86</t>
  </si>
  <si>
    <t>P87</t>
  </si>
  <si>
    <t>P88</t>
  </si>
  <si>
    <t>P89</t>
  </si>
  <si>
    <t>P90</t>
  </si>
  <si>
    <t>P91</t>
  </si>
  <si>
    <t>P92</t>
  </si>
  <si>
    <t>P93</t>
  </si>
  <si>
    <t>P94</t>
  </si>
  <si>
    <t>P95</t>
  </si>
  <si>
    <t>P96</t>
  </si>
  <si>
    <t>P97</t>
  </si>
  <si>
    <t>P98</t>
  </si>
  <si>
    <t>P99</t>
  </si>
  <si>
    <t>P100</t>
  </si>
  <si>
    <t>P101</t>
  </si>
  <si>
    <t>P102</t>
  </si>
  <si>
    <t>P103</t>
  </si>
  <si>
    <t>P104</t>
  </si>
  <si>
    <t>P105</t>
  </si>
  <si>
    <t>P106</t>
  </si>
  <si>
    <t>P107</t>
  </si>
  <si>
    <t>P108</t>
  </si>
  <si>
    <t>P109</t>
  </si>
  <si>
    <t>P110</t>
  </si>
  <si>
    <t>P111</t>
  </si>
  <si>
    <t>P112</t>
  </si>
  <si>
    <t>P114</t>
  </si>
  <si>
    <t>P115</t>
  </si>
  <si>
    <t>P116</t>
  </si>
  <si>
    <t>P117</t>
  </si>
  <si>
    <t>P118</t>
  </si>
  <si>
    <t>P119</t>
  </si>
  <si>
    <t>P120</t>
  </si>
  <si>
    <t>P121</t>
  </si>
  <si>
    <t>P122</t>
  </si>
  <si>
    <t>P123</t>
  </si>
  <si>
    <t>P124</t>
  </si>
  <si>
    <t>P125</t>
  </si>
  <si>
    <t>P126</t>
  </si>
  <si>
    <t>P127</t>
  </si>
  <si>
    <t>P128</t>
  </si>
  <si>
    <t>P129</t>
  </si>
  <si>
    <t>P130</t>
  </si>
  <si>
    <t>P131</t>
  </si>
  <si>
    <t>P132</t>
  </si>
  <si>
    <t>P133</t>
  </si>
  <si>
    <t>P134</t>
  </si>
  <si>
    <t>P135</t>
  </si>
  <si>
    <t>P136</t>
  </si>
  <si>
    <t>P137</t>
  </si>
  <si>
    <t>P138</t>
  </si>
  <si>
    <t>P139</t>
  </si>
  <si>
    <t>P140</t>
  </si>
  <si>
    <t>P141</t>
  </si>
  <si>
    <t>P142</t>
  </si>
  <si>
    <t>P143</t>
  </si>
  <si>
    <t>P144</t>
  </si>
  <si>
    <t>P145</t>
  </si>
  <si>
    <t>P146</t>
  </si>
  <si>
    <t>P147</t>
  </si>
  <si>
    <t>P148</t>
  </si>
  <si>
    <t>P149</t>
  </si>
  <si>
    <t>P150</t>
  </si>
  <si>
    <t>P151</t>
  </si>
  <si>
    <t>P152</t>
  </si>
  <si>
    <t>P153</t>
  </si>
  <si>
    <t>P154</t>
  </si>
  <si>
    <t>P155</t>
  </si>
  <si>
    <t>P156</t>
  </si>
  <si>
    <t>P157</t>
  </si>
  <si>
    <t>P158</t>
  </si>
  <si>
    <t>P159</t>
  </si>
  <si>
    <t>P160</t>
  </si>
  <si>
    <t>P161</t>
  </si>
  <si>
    <t>P162</t>
  </si>
  <si>
    <t>P163</t>
  </si>
  <si>
    <t>FORMA SAPT.</t>
  </si>
  <si>
    <r>
      <t xml:space="preserve">ARMAÇÃO DE PILAR OU VIGA DE UMA ESTRUTURA CONVENCIONAL DE CONCRETO ARMADO EM UMA EDIFICAÇÃO TÉRREA OU SOBRADO UTILIZANDO AÇO </t>
    </r>
    <r>
      <rPr>
        <b/>
        <sz val="9"/>
        <rFont val="Gill Sans MT"/>
        <family val="2"/>
      </rPr>
      <t>CA-50 DE 6,3 MM</t>
    </r>
    <r>
      <rPr>
        <sz val="9"/>
        <rFont val="Gill Sans MT"/>
        <family val="2"/>
      </rPr>
      <t xml:space="preserve"> - MONTAGEM.</t>
    </r>
  </si>
  <si>
    <t>3.2.7</t>
  </si>
  <si>
    <t>CONCRETAGEM DE VIGAS E LAJES, FCK=25 MPA, PARA LAJES PREMOLDADAS COM USO DE BOMBA EM EDIFICAÇÃO COM ÁREA MÉDIA DE LAJES MENOR OU IGUAL A 20 M² - LANÇAMENTO, ADENSAMENTO E ACABAMENTO.</t>
  </si>
  <si>
    <t>PS-065</t>
  </si>
  <si>
    <r>
      <t xml:space="preserve">ITEM: </t>
    </r>
    <r>
      <rPr>
        <sz val="9"/>
        <color rgb="FF000000"/>
        <rFont val="Gill Sans MT"/>
        <family val="2"/>
      </rPr>
      <t>PS - 065</t>
    </r>
  </si>
  <si>
    <t>PS-066</t>
  </si>
  <si>
    <r>
      <t xml:space="preserve">ITEM: </t>
    </r>
    <r>
      <rPr>
        <sz val="9"/>
        <color rgb="FF000000"/>
        <rFont val="Gill Sans MT"/>
        <family val="2"/>
      </rPr>
      <t>PS - 066</t>
    </r>
  </si>
  <si>
    <t>LAJE PISO - PRE-MOLD H=12CM P/ 500KG/M2 / INCL VIGOTAS TG8, LAJOTAS, CAPA - 4CM DE CONCRETO 25MPA E ESCORAMENTO.</t>
  </si>
  <si>
    <t>AJUDANTE DE CARPINTEIRO COM ENCARGOS COMPLEMENTARES</t>
  </si>
  <si>
    <t xml:space="preserve">ACO CA-60, 5,0 MM, VERGALHAO  </t>
  </si>
  <si>
    <t>LAJE PRE-MOLDADA CONVENCIONAL (LAJOTAS + VIGOTAS) PARA PISO, UNIDIRECIONAL, SOBRECARGA DE 350 KG/M2, VAO ATE 4,50 M (SEM COLOCACAO)</t>
  </si>
  <si>
    <t>PONTALETE DE MADEIRA NAO APARELHADA *7,5 X 7,5* CM (3 X 3 ") PINUS, MISTA OU EQUIVALENTE DA REGIAO</t>
  </si>
  <si>
    <t xml:space="preserve">PREGO DE ACO POLIDO COM CABECA 18 X 27 (2 1/2 X 10)  </t>
  </si>
  <si>
    <t>TABUA DE MADEIRA NAO APARELHADA *2,5 X 30* CM, CEDRINHO OU EQUIVALENTE DA REGIAO</t>
  </si>
  <si>
    <t>Fundações para REFEITÓRIO</t>
  </si>
  <si>
    <t>21.1.2</t>
  </si>
  <si>
    <t>21.1.3</t>
  </si>
  <si>
    <t>21.1.4</t>
  </si>
  <si>
    <t>21.1.5</t>
  </si>
  <si>
    <t>21.2</t>
  </si>
  <si>
    <t>21.2.1</t>
  </si>
  <si>
    <t>21.2.2</t>
  </si>
  <si>
    <t>21.2.3</t>
  </si>
  <si>
    <t>21.2.4</t>
  </si>
  <si>
    <t>21.2.5</t>
  </si>
  <si>
    <t>INFRA-ESTRUTURA</t>
  </si>
  <si>
    <t>ESTACA HÉLICE CONTÍNUA, DIÂMETRO DE 30 CM, COMPRIMENTO TOTAL ATÉ 15 M, PERFURATRIZ COM TORQUE DE 170 KN.M. AF_02/2015</t>
  </si>
  <si>
    <t>AÇO CA60 - 5mm (kg) - Armação transversal</t>
  </si>
  <si>
    <t>AÇO CA50 - 8,0mm (kg) - Armação longitudinal</t>
  </si>
  <si>
    <t>ESCAVAÇÃO  DOS BLOCOS (CONSIDERADO ÁREA DOS BLOCOS E FOLGA DE 20cm PARA CADA LADO - ALTURA DE ASSENTAMENTO DO BLOCO CONFORME PROJETO) - m3</t>
  </si>
  <si>
    <t>ESCAVAÇÃO  DAS VIGAS BALDRAMES (CONSIDERADO 20cm PARA CADA LADO) - m3</t>
  </si>
  <si>
    <t>APILOAMENTO DE FUNDO DOS BLOCOS - CONSIDERADO ÁREA ESCAVADA - m2</t>
  </si>
  <si>
    <t>APILOAMENTO DE FUNDO DAS VIGAS BALDRAMES - CONSIDERADO ÁREA ESCAVADA - (VOLUME DE ESCAVAÇÃO DIVIDIDO PELA ALTURA DAS VIGAS) - m2</t>
  </si>
  <si>
    <t>REATERRO DOS BLOCOS - ESCAVAÇÃO MENOS VOLUME DE CONCRETO (m3)</t>
  </si>
  <si>
    <t>REATERRO DAS VIGAS BALDRAMES - ESCAVAÇÃO MENOS VOLUME DE CONCRETO (m3)</t>
  </si>
  <si>
    <t>IMPERMEABILIZAÇÃO - FACE LATERAL E TOPO DAS VIGAS BALDRAMES - IGUAL ÁREA DE FORMAS - m2</t>
  </si>
  <si>
    <t>BLOCOS</t>
  </si>
  <si>
    <t>FORMA PARA FUNDAÇÃO (m2)</t>
  </si>
  <si>
    <t>VOLUME DE CONCRETO (m3)</t>
  </si>
  <si>
    <t>AÇO CA60 - 8,0mm (kg)</t>
  </si>
  <si>
    <t>AÇO CA50 - 10mm (kg)</t>
  </si>
  <si>
    <t>AÇO CA50 - 12,5mm (kg)</t>
  </si>
  <si>
    <t>FÔRMAS BALDRAMES (m2)</t>
  </si>
  <si>
    <t>AÇO CA60 - 5mm (kg)</t>
  </si>
  <si>
    <t>AÇO CA50 - 6,3mm (kg)</t>
  </si>
  <si>
    <t>AÇO CA50 - 8mm (kg)</t>
  </si>
  <si>
    <t>AÇO CA50 - 16mm (kg)</t>
  </si>
  <si>
    <t>SUPER-ESTRUTURA</t>
  </si>
  <si>
    <t>FORMA (m2)</t>
  </si>
  <si>
    <t>VOLUME DE CONCRETO (m3) / LANÇAMENTO</t>
  </si>
  <si>
    <t>AÇO CA50 - 25mm (kg)</t>
  </si>
  <si>
    <t>VIGAS</t>
  </si>
  <si>
    <t>LAJE TRELIÇADA H=12 (SOBRECARGA ACID + PERM DE ATÉ 200KG/M²)</t>
  </si>
  <si>
    <t>TELA - Q92 (ÁREA DA LAJE + 20%)</t>
  </si>
  <si>
    <t>LASTRO DE BRITA - BLOCOS (ÁREA DE APILOAMENTO * 5cm) - m2</t>
  </si>
  <si>
    <t>LASTRO DE BRITA - VIGAS BALDRAMES (ÁREA DE APILOAMENTO * 5cm) - m2</t>
  </si>
  <si>
    <t>74106/1</t>
  </si>
  <si>
    <t>ESTACA HÉLICE CONTÍNUA, DIÂMETRO DE 30 CM, COMPRIMENTO TOTAL ATÉ 15 M, PERFURATRIZ COM TORQUE DE 170 KN.M (EXCLUSIVE MOBILIZAÇÃO E DESMOBILIZAÇÃO). AF_02/2015</t>
  </si>
  <si>
    <t>MONTAGEM DE ARMADURA TRANSVERSAL DE ESTACAS DE SEÇÃO CIRCULAR, DIÂMETRO = 5,0 MM. AF_11/2016</t>
  </si>
  <si>
    <t>MONTAGEM DE ARMADURA LONGITUDINAL DE ESTACAS DE SEÇÃO CIRCULAR, DIÂMETRO = 8,0 MM. AF_11/2016</t>
  </si>
  <si>
    <t>ARMAÇÃO DE BLOCO, VIGA BALDRAME E SAPATA UTILIZANDO AÇO CA-60 DE 5 MM - MONTAGEM. AF_06/2017</t>
  </si>
  <si>
    <t>ARMAÇÃO DE BLOCO, VIGA BALDRAME OU SAPATA UTILIZANDO AÇO CA-50 DE 6,3MM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</si>
  <si>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</si>
  <si>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</si>
  <si>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12,5MM - MONTAGEM. AF_06/2017</t>
  </si>
  <si>
    <t>ARMAÇÃO DE BLOCO, VIGA BALDRAME OU SAPATA UTILIZANDO AÇO CA-50 DE 16 MM - MONTAGEM. AF_06/2017</t>
  </si>
  <si>
    <t>ARMAÇÃO DE PILAR OU VIGA DE UMA ESTRUTURA CONVENCIONAL DE CONCRETO ARMADO EM UMA EDIFICAÇÃO TÉRREA OU SOBRADO UTILIZANDO AÇO CA-50 DE 6,3 MM - MONTAGEM. AF_12/2015</t>
  </si>
  <si>
    <t>ARMAÇÃO DE PILAR OU VIGA DE UMA ESTRUTURA CONVENCIONAL DE CONCRETO ARMADO EM UMA EDIFICAÇÃO TÉRREA OU SOBRADO UTILIZANDO AÇO CA-50 DE 8,0 MM - MONTAGEM. AF_12/2015</t>
  </si>
  <si>
    <t>ARMAÇÃO DE PILAR OU VIGA DE UMA ESTRUTURA CONVENCIONAL DE CONCRETO ARMADO EM UMA EDIFICAÇÃO TÉRREA OU SOBRADO UTILIZANDO AÇO CA-50 DE 10,0 MM - MONTAGEM. AF_12/2015</t>
  </si>
  <si>
    <t>ARMAÇÃO DE PILAR OU VIGA DE UMA ESTRUTURA CONVENCIONAL DE CONCRETO ARMADO EM UMA EDIFICAÇÃO TÉRREA OU SOBRADO UTILIZANDO AÇO CA-50 DE 12,5 MM - MONTAGEM. AF_12/2015</t>
  </si>
  <si>
    <t>ARMAÇÃO DE PILAR OU VIGA DE UMA ESTRUTURA CONVENCIONAL DE CONCRETO ARMADO EM UMA EDIFICAÇÃO TÉRREA OU SOBRADO UTILIZANDO AÇO CA-50 DE 16,0 MM - MONTAGEM. AF_12/2015</t>
  </si>
  <si>
    <t>ARMAÇÃO DE PILAR OU VIGA DE UMA ESTRUTURA CONVENCIONAL DE CONCRETO ARMADO EM UMA EDIFICAÇÃO TÉRREA OU SOBRADO UTILIZANDO AÇO CA-50 DE 25,0 MM - MONTAGEM. AF_12/2015</t>
  </si>
  <si>
    <t>92782</t>
  </si>
  <si>
    <t>39.1.6</t>
  </si>
  <si>
    <t>ARMAÇÃO DE PILAR OU VIGA DE UMA ESTRUTURA CONVENCIONAL DE CONCRETO ARMADO EM UMA EDIFICAÇÃO TÉRREA OU SOBRADO UTILIZANDO AÇO CA-60 DE 5,0 MM - MONTAGEM. AF_12/2015</t>
  </si>
  <si>
    <t>ARQUIBANCADAS</t>
  </si>
  <si>
    <t>LEVANTAMENTO QUANTITATIVOS ARQUIBANCADA</t>
  </si>
  <si>
    <t>ARQUIBANCADA</t>
  </si>
  <si>
    <t>UND</t>
  </si>
  <si>
    <t>FORMA</t>
  </si>
  <si>
    <t>VOLUME DE CONCRETO FCK=25MPA</t>
  </si>
  <si>
    <t>TELA - Q92 (x1,20 DE PERDA)</t>
  </si>
  <si>
    <t>AÇO CA50 - 8mm</t>
  </si>
  <si>
    <t>ALVENARIA EM BLOCOS DE CONCRETO ESTRUTURAL (DIMENSÃO DO BLOCO 14x19x39cm) FCK=4,5MPA</t>
  </si>
  <si>
    <t>ARMAÇÃO DE PILAR OU VIGA DE UMA ESTRUTURA CONVENCIONAL DE CONCRETO ARMADO EM UMA EDIFÍCAÇÃO TÉRREA OU SOBRADO UTILIZANDO AÇO CA-50 DE 8.0 MM - MONTAGEM. AF_12/2015</t>
  </si>
  <si>
    <t>(COMPOSIÇÃO REPRESENTATIVA) DO SERVIÇO DE ALVENARIA DE VEDAÇÃO DE BLOCOS VAZADOS DE CONCRETO DE 14X19X39CM (ESPESSURA 14CM), PARA EDIFICAÇÃO HABITACIONAL UNIFAMILIAR (CASA) E EDIFICAÇÃO PÚBLICA PADRÃO. AF_12/2014</t>
  </si>
  <si>
    <t>REGISTRO DE ESFERA, PVC, SOLDÁVEL, DN  110 MM, INSTALADO EM RESERVAÇÃO DE ÁGUA DE EDIFICAÇÃO QUE POSSUA RESERVATÓRIO DE FIBRA/FIBROCIMENTO   FORNECIMENTO E INSTALAÇÃO.</t>
  </si>
  <si>
    <t xml:space="preserve">ADAPTADOR PVC SOLDAVEL CURTO COM BOLSA E ROSCA, 25 MM X 3/4", PARA AGUA FRIA  </t>
  </si>
  <si>
    <t>REGISTRO DE GAVETA BRUTO, LATÃO, ROSCÁVEL, 1 1/2, COM ACABAMENTO E CANOPLA CROMADOS, INSTALADO EM RESERVAÇÃO DE ÁGUA DE EDIFICAÇÃO QUE POSSUA RESERVATÓRIO DE FIBRA/FIBROCIMENTO  FORNECIMENTO E INSTALAÇÃO. AF_06/2016</t>
  </si>
  <si>
    <t>ADAPTADOR CURTO COM BOLSA E ROSCA PARA REGISTRO, PVC, SOLDÁVEL, DN 50MM X 1.1/2, INSTALADO EM PRUMADA DE ÁGUA - FORNECIMENTO E INSTALAÇÃO. AF_12/2014</t>
  </si>
  <si>
    <t>REGISTRO DE PRESSÃO BRUTO, LATÃO, ROSCÁVEL, 3/4", COM ACABAMENTO E CANOPLA CROMADOS. FORNECIDO E INSTALADO EM RAMAL DE ÁGUA. AF_12/2014</t>
  </si>
  <si>
    <t>12.1.9</t>
  </si>
  <si>
    <t>VÁLVULA DE DESCARGA METÁLICA, BASE 1 1/2 ", ACABAMENTO METALICO CROMADO - FORNECIMENTO E INSTALAÇÃO. AF_01/2019</t>
  </si>
  <si>
    <t>PS - 067</t>
  </si>
  <si>
    <t xml:space="preserve">ADESIVO PLASTICO PARA PVC, FRASCO COM 175 GR  </t>
  </si>
  <si>
    <t xml:space="preserve">SOLUCAO LIMPADORA PARA PVC, FRASCO COM 1000 CM3  </t>
  </si>
  <si>
    <t xml:space="preserve">LIXA D'AGUA EM FOLHA, GRAO 100 </t>
  </si>
  <si>
    <t>REGISTRO DE ESFERA PVC, SOLDÁVEL, 110 MM - 4"</t>
  </si>
  <si>
    <r>
      <t xml:space="preserve">ITEM: </t>
    </r>
    <r>
      <rPr>
        <sz val="9"/>
        <color rgb="FF000000"/>
        <rFont val="Gill Sans MT"/>
        <family val="2"/>
      </rPr>
      <t>PS - 067</t>
    </r>
  </si>
  <si>
    <t>REGISTRO DE ESFERA, PVC, SOLDÁVEL, DN  110 MM</t>
  </si>
  <si>
    <t>HIPERGOTARDO</t>
  </si>
  <si>
    <t>(66) 3545 7400</t>
  </si>
  <si>
    <t>IGOR</t>
  </si>
  <si>
    <t>Unid</t>
  </si>
  <si>
    <t>SÓ TUBOS</t>
  </si>
  <si>
    <t>05.103.900/0001-88</t>
  </si>
  <si>
    <t>(66) 3544 8711</t>
  </si>
  <si>
    <t>MAKINO.COM.BR</t>
  </si>
  <si>
    <t>COTAÇÃO - 110</t>
  </si>
  <si>
    <t>MICTORIO SIFONADO DE LOUCA BRANCA COM PERTENCES, COM REGISTRO DE PRESSAO 1/2" COM CANOPLA CROMADA ACABAMENTO SIMPLES E CONJUNTO PARA FIXACAO - FORNECIMENTO E INSTALACAO</t>
  </si>
  <si>
    <t>74234/1</t>
  </si>
  <si>
    <t>KIT DE ACESSORIOS PARA BANHEIRO EM METAL CROMADO, 5 PECAS, INCLUSO FIXAÇÃO. AF_10/2016</t>
  </si>
  <si>
    <t>SABONETEIRA DE PAREDE EM METAL CROMADO, INCLUSO FIXAÇÃO. AF_10/2016 (CHUVEIROS)</t>
  </si>
  <si>
    <t>SABONETEIRA PLASTICA TIPO DISPENSER PARA SABONETE LIQUIDO COM RESERVATORIO 800 A 1500 ML, INCLUSO FIXAÇÃO. AF_10/2016 (BANHEIROS E 2 PARA O LABORATÓRIO)</t>
  </si>
  <si>
    <t>TOALHEIRO PLASTICO TIPO DISPENSER PARA PAPEL TOALHA INTERFOLHADO (BANHEIROS E LABORATÓRIO)</t>
  </si>
  <si>
    <t>SABONETEIRA PLASTICA TIPO DISPENSER PARA SABONETE LIQUIDO COM RESERVATORIO 800 A 1500 ML, INCLUSO FIXAÇÃO. AF_10/2016 (Banheiros e duas unidades para o Laboratório)</t>
  </si>
  <si>
    <t>ESPELHO CRISTAL, ESPESSURA 4MM, COM PARAFUSOS DE FIXACAO, SEM MOLDURA ( 28 unidades 0,45x0,55m)</t>
  </si>
  <si>
    <t>REGISTRO DE ESFERA, PVC, SOLDÁVEL, DN  50 MM, INSTALADO EM RESERVAÇÃO DE ÁGUA DE EDIFICAÇÃO QUE POSSUA RESERVATÓRIO DE FIBRA/FIBROCIMENTO   FORNECIMENTO E INSTALAÇÃO. AF_06/2016</t>
  </si>
  <si>
    <t>VASO SANITÁRIO SIFONADO COM CAIXA ACOPLADA LOUÇA BRANCA - PADRÃO MÉDIO, INCLUSO ENGATE FLEXÍVEL EM METAL CROMADO, 1/2 X 40CM - FORNECIMENTO E INSTALAÇÃO. AF_12/2013</t>
  </si>
  <si>
    <t>LAVATÓRIO LOUÇA BRANCA COM COLUNA, 45 X 55CM OU EQUIVALENTE, PADRÃO MÉDIO - FORNECIMENTO E INSTALAÇÃO. AF_12/2013</t>
  </si>
  <si>
    <t>ESPELHO CRISTAL, ESPESSURA 4MM, COM PARAFUSOS DE FIXACAO, SEM MOLDURA ( 2 unidades 0,45x0,55m)</t>
  </si>
  <si>
    <t>REGISTRO DE ESFERA, PVC, SOLDÁVEL, DN  75 MM, INSTALADO EM RESERVAÇÃO DE ÁGUA DE EDIFICAÇÃO QUE POSSUA RESERVATÓRIO DE FIBRA/FIBROCIMENTO   FORNECIMENTO E INSTALAÇÃO.</t>
  </si>
  <si>
    <r>
      <t xml:space="preserve">ITEM: </t>
    </r>
    <r>
      <rPr>
        <sz val="9"/>
        <color rgb="FF000000"/>
        <rFont val="Gill Sans MT"/>
        <family val="2"/>
      </rPr>
      <t>PS - 068</t>
    </r>
  </si>
  <si>
    <t>REGISTRO DE ESFERA, PVC, SOLDÁVEL, DN  75 MM</t>
  </si>
  <si>
    <t>BREITHAUPT.COM.BR</t>
  </si>
  <si>
    <t>COTAÇÃO - 111</t>
  </si>
  <si>
    <t>PS - 068</t>
  </si>
  <si>
    <t>BARRA DE APOIO EM "L", EM ACO INOX POLIDO 70 X 70 CM, DIAMETRO MINIMO 3 CM (CHUVEIRO PCD)</t>
  </si>
  <si>
    <t>ESPELHO CRISTAL, ESPESSURA 4MM, COM PARAFUSOS DE FIXACAO, SEM MOLDURA ( 10 unidades 0,45x0,55m)</t>
  </si>
  <si>
    <t>INSTALAÇÕES ELÉTRICAS  - ÁREAS EXTERNAS ( ILUMINAÇÃO PÁTIO, CAMPO DE FUTEBOL, PERGOLADO, SPDA, TRANSFORMADOR,QUADRO GERAL)</t>
  </si>
  <si>
    <t>ENTRADA DE ENERGIA</t>
  </si>
  <si>
    <t>PS - 037</t>
  </si>
  <si>
    <t>POSTO DE TRANSFORMAÇÃO DE 150 KVA - 13.8KV/220-127V</t>
  </si>
  <si>
    <t>74131/8</t>
  </si>
  <si>
    <t>QUADRO DE COMANDO DE ENERGIA DE EMBUTIR, EM CHAPA METALICA, PARA 50 DISJUNTORES TERMOMAGNETICOS MONOPOLARES, COM BARRAMENTO TRIFASICO E NEUTRO, FORNECIMENTO E INSTALACAO</t>
  </si>
  <si>
    <t>74131/4</t>
  </si>
  <si>
    <t>QUADRO DE DISTRIBUICAO DE ENERGIA DE EMBUTIR, EM CHAPA METALICA, PARA 18 DISJUNTORES TERMOMAGNETICOS MONOPOLARES, COM BARRAMENTO TRIFASICO E NEUTRO, FORNECIMENTO E INSTALACAO</t>
  </si>
  <si>
    <t>74166/1</t>
  </si>
  <si>
    <t>CAIXA DE PASSAGEM 80X80X62 FUNDO BRITA COM TAMPA</t>
  </si>
  <si>
    <t>um</t>
  </si>
  <si>
    <t>CABO DE COBRE FLEXÍVEL ISOLADO, 185 MM², ANTI-CHAMA 0,6/1,0 KV, PARA DISTRIBUIÇÃO - FORNECIMENTO E INSTALAÇÃO. AF_12/2015</t>
  </si>
  <si>
    <t>DISJUNTOR TRIPOLAR TIPO DIN, CORRENTE NOMINAL DE 32A - FORNECIMENTO E INSTALAÇÃO. AF_04/2016</t>
  </si>
  <si>
    <t>DISJUNTOR TRIPOLAR TIPO DIN, CORRENTE NOMINAL DE 63A - FORNECIMENTO E INSTALAÇÃO.</t>
  </si>
  <si>
    <t>TERMINAL OU CONECTOR DE PRESSÃO - PARA CABO DE 185mm² - FORNECIMENTO E INSTALAÇÃO</t>
  </si>
  <si>
    <t>73769/4</t>
  </si>
  <si>
    <t>POSTE DE ACO CONICO CONTINUO RETO, ENGASTADO, H=9M - FORNECIMENTO E INSTALACAO</t>
  </si>
  <si>
    <t>PS-040</t>
  </si>
  <si>
    <t>REFLETOR COMPLETO DE LED POTÊNCIA DE 200W  -FORNECIMENTO E INSTALAÇÃO</t>
  </si>
  <si>
    <t>LUMINÁRIA COMPLETA DE LED POTÊNCIA DE 100W TRÊS PETALAS  -FORNECIMENTO E INSTALAÇÃO</t>
  </si>
  <si>
    <t>SUPORTE PARA FICAÇÃO DE TRÊS PETALAS</t>
  </si>
  <si>
    <t>INSTALAÇÕES ELÉTRICAS - SPDA</t>
  </si>
  <si>
    <t>Abraçadeira tipo D com chaveta 1" - Inca</t>
  </si>
  <si>
    <t>Arruela lisa 1/4" Galvanizada a Fogo</t>
  </si>
  <si>
    <t>PS-041</t>
  </si>
  <si>
    <t>PS-042</t>
  </si>
  <si>
    <t>Caixa de inspeção tipo Solo de PVC Ø 300 mm com tampa em Ferro Fundido - Termotécnica / Amerion</t>
  </si>
  <si>
    <t>cotacao</t>
  </si>
  <si>
    <t>Caixa de inspeção PVC tipo Suspenda TEL-541</t>
  </si>
  <si>
    <t>Cartucho p/ solda exotérmica N° 115  c/ anel de retenção e palito de ignição - Exosolda</t>
  </si>
  <si>
    <t>Cartucho p/ solda exotérmica N° 90  c/ anel de retenção e palito de ignição - Exosolda</t>
  </si>
  <si>
    <t>TERMINAL AEREO EM ACO GALVANIZADO COM BASE DE FIXACAO H = 30CM</t>
  </si>
  <si>
    <t>Conector para medição em Cobre com quatro parafusos TEL-560</t>
  </si>
  <si>
    <t>ELETRODUTO RÍGIDO ROSCÁVEL, PVC, DN 32 MM (1"), PARA CIRCUITOS TERMINAIS, INSTALADO EM PAREDE - FORNECIMENTO E INSTALAÇÃO. AF_12/2015</t>
  </si>
  <si>
    <t>HASTE DE ATERRAMENTO 5/8 PARA SPDA - FORNECIMENTO E INSTALAÇÃO. AF_12/2017</t>
  </si>
  <si>
    <t>Parafuso fenda em aço inox autoatarrachante 4,2 x 32mm</t>
  </si>
  <si>
    <t>Parafuso rosca soberba cabeça redonda 6,3 x 45 mm N° 8</t>
  </si>
  <si>
    <t>Presilha de Cobre para fixação de cabo 35mm² TEL-844  Termotécnica</t>
  </si>
  <si>
    <t>Poliuretano em bisnaga de 290g</t>
  </si>
  <si>
    <t>Para - Raios tipo FRANKLIN ref. : TEL 010- 3 METROS</t>
  </si>
  <si>
    <t>Abraçadeira - guia reforçada 1.1/2" ref.: TEL - 390</t>
  </si>
  <si>
    <t>Abraçadeira - guia simples 1.1/2" ref: TEL - 320</t>
  </si>
  <si>
    <t>Abraçadeira tipo porta - bandeira ref.: TEL - 100</t>
  </si>
  <si>
    <t>Sinalizador noturno de obstáculos ref. : TEL- 600 com suporte para sinalizador ref.: TEL - 610</t>
  </si>
  <si>
    <t>Cabo de aço 1/8</t>
  </si>
  <si>
    <t>PS-043</t>
  </si>
  <si>
    <t>Cabo PP Flexível, bitola 3x 1,5mm², isolação, em EPR-90°C, cobertura em PVC, para 750V.</t>
  </si>
  <si>
    <t>Lampâda compacta de 15W</t>
  </si>
  <si>
    <t>58.0</t>
  </si>
  <si>
    <t>58.1</t>
  </si>
  <si>
    <t>58.1.1</t>
  </si>
  <si>
    <t>58.2</t>
  </si>
  <si>
    <t>58.2.1</t>
  </si>
  <si>
    <t>59.0</t>
  </si>
  <si>
    <t>59.1</t>
  </si>
  <si>
    <t>PS-044</t>
  </si>
  <si>
    <t>PS - 038</t>
  </si>
  <si>
    <t>PS - 039</t>
  </si>
  <si>
    <t>PS-049</t>
  </si>
  <si>
    <t>PS-048</t>
  </si>
  <si>
    <t>PS-045</t>
  </si>
  <si>
    <t>BANCO DE PREÇOS</t>
  </si>
  <si>
    <t>CATMAT122971</t>
  </si>
  <si>
    <t xml:space="preserve">LUMINÁRIA DE RUA BIVOLT 100W BRANCO FRIO 6500K - </t>
  </si>
  <si>
    <t>PS - 069</t>
  </si>
  <si>
    <t>ANDAIME TABUADO SOBRE CAVALETES (INCLUSO CAVALETE) EM MADEIRA DE 1ª UTIL 20X INCL MOVIMENTACAO P/ PE-DIREITO 4,00M</t>
  </si>
  <si>
    <t>7.3.3</t>
  </si>
  <si>
    <r>
      <t xml:space="preserve">ITEM: </t>
    </r>
    <r>
      <rPr>
        <sz val="9"/>
        <color rgb="FF000000"/>
        <rFont val="Gill Sans MT"/>
        <family val="2"/>
      </rPr>
      <t>PS - 069</t>
    </r>
  </si>
  <si>
    <t xml:space="preserve">PREGO DE ACO POLIDO COM CABECA 18 X 30 (2 3/4 X 10)  </t>
  </si>
  <si>
    <t xml:space="preserve">PRANCHAO DE MADEIRA APARELHADA *8 X 30* CM, MACARANDUBA, ANGELIM OU EQUIVALENTE DA REGIAO  </t>
  </si>
  <si>
    <t xml:space="preserve">PECA DE MADEIRA APARELHADA *7,5 X 7,5* CM (3 X 3 ") MACARANDUBA, ANGELIM OU EQUIVALENTE DA REGIAO </t>
  </si>
  <si>
    <t>kg</t>
  </si>
  <si>
    <t>PS-070</t>
  </si>
  <si>
    <t>LAJE PISO - PRE-MOLD H=16CM P/ 200KG/M2 / INCL VIGOTAS TG12, EPS, CAPA - 4CM DE CONCRETO 25MPA E ESCORAMENTO.</t>
  </si>
  <si>
    <r>
      <t xml:space="preserve">ITEM: </t>
    </r>
    <r>
      <rPr>
        <sz val="9"/>
        <color rgb="FF000000"/>
        <rFont val="Gill Sans MT"/>
        <family val="2"/>
      </rPr>
      <t>PS - 070</t>
    </r>
  </si>
  <si>
    <t>LAJE PRE-MOLDADA TRELICADA (LAJOTAS + VIGOTAS) PARA PISO, UNIDIRECIONAL, SOBRECARGA DE 200 KG/M2, VAO ATE 6,00 M (SEM COLOCACAO)</t>
  </si>
  <si>
    <t xml:space="preserve"> CHAPISCO APLICADO NO TETO, COM ROLO PARA TEXTURA ACRÍLICA. ARGAMASSA TRAÇO 1:4 E EMULSÃO POLIMÉRICA (ADESIVO) COM PREPARO EM BETONEIRA 400L. AF_06/2014</t>
  </si>
  <si>
    <t>INSTALAÇÕES HIDROSSANITÁRIAS</t>
  </si>
  <si>
    <t>15.2</t>
  </si>
  <si>
    <t>15.3</t>
  </si>
  <si>
    <t>15.4</t>
  </si>
  <si>
    <t>15.5</t>
  </si>
  <si>
    <t>15.6</t>
  </si>
  <si>
    <t>15.7</t>
  </si>
  <si>
    <t>15.8</t>
  </si>
  <si>
    <t xml:space="preserve">SINAL LINK </t>
  </si>
  <si>
    <t>09.940.366/0001-60</t>
  </si>
  <si>
    <t>MAPA TÁTIL COMPLETO PARA SINALIZAÇÃO DE AMBIENTES E LOCALIZAÇÃO, COM PEDESTAL EM AÇO.</t>
  </si>
  <si>
    <t>TOTAL ACESSIBILIDADE</t>
  </si>
  <si>
    <t>12.127.024/0001-95</t>
  </si>
  <si>
    <t>(67) 4042 1953</t>
  </si>
  <si>
    <t>ALINE</t>
  </si>
  <si>
    <t>PLACA BRAILLE 30X10CM</t>
  </si>
  <si>
    <t>PLACA BRAILE 30X10CM</t>
  </si>
  <si>
    <t>17.4</t>
  </si>
  <si>
    <t>19.4</t>
  </si>
  <si>
    <t>20.1.1</t>
  </si>
  <si>
    <t>20.1.2</t>
  </si>
  <si>
    <t>20.1.3</t>
  </si>
  <si>
    <t>20.1.4</t>
  </si>
  <si>
    <t>20.1.5</t>
  </si>
  <si>
    <t>20.1.6</t>
  </si>
  <si>
    <t>20.2.1</t>
  </si>
  <si>
    <t>20.2.2</t>
  </si>
  <si>
    <t>20.2.3</t>
  </si>
  <si>
    <t>20.2.4</t>
  </si>
  <si>
    <t>20.2.5</t>
  </si>
  <si>
    <t>21.2.6</t>
  </si>
  <si>
    <t>21.3</t>
  </si>
  <si>
    <t>21.3.1</t>
  </si>
  <si>
    <t>21.3.2</t>
  </si>
  <si>
    <t>21.3.3</t>
  </si>
  <si>
    <t>21.3.4</t>
  </si>
  <si>
    <t>21.3.5</t>
  </si>
  <si>
    <t>21.3.6</t>
  </si>
  <si>
    <t>23.1.1</t>
  </si>
  <si>
    <t>23.1.2</t>
  </si>
  <si>
    <t>23.1.3</t>
  </si>
  <si>
    <t>23.1.4</t>
  </si>
  <si>
    <t>23.1.5</t>
  </si>
  <si>
    <t>23.1.6</t>
  </si>
  <si>
    <t>24.2</t>
  </si>
  <si>
    <t>24.2.1</t>
  </si>
  <si>
    <t>24.2.2</t>
  </si>
  <si>
    <t>24.2.3</t>
  </si>
  <si>
    <t>24.2.4</t>
  </si>
  <si>
    <t>24.3</t>
  </si>
  <si>
    <t>24.3.1</t>
  </si>
  <si>
    <t>24.3.2</t>
  </si>
  <si>
    <t>24.3.3</t>
  </si>
  <si>
    <t>26.1.5</t>
  </si>
  <si>
    <t>26.1.6</t>
  </si>
  <si>
    <t>26.2</t>
  </si>
  <si>
    <t>26.2.1</t>
  </si>
  <si>
    <t>26.2.2</t>
  </si>
  <si>
    <t>26.2.3</t>
  </si>
  <si>
    <t>26.2.4</t>
  </si>
  <si>
    <t>26.2.5</t>
  </si>
  <si>
    <t>27.3</t>
  </si>
  <si>
    <t>27.3.1</t>
  </si>
  <si>
    <t>27.3.2</t>
  </si>
  <si>
    <t>28.1.3</t>
  </si>
  <si>
    <t>28.2.2</t>
  </si>
  <si>
    <t>28.2.3</t>
  </si>
  <si>
    <t>28.3.3</t>
  </si>
  <si>
    <t>29.1.4</t>
  </si>
  <si>
    <t>29.3.4</t>
  </si>
  <si>
    <t>29.3.5</t>
  </si>
  <si>
    <t>29.3.6</t>
  </si>
  <si>
    <t>29.3.7</t>
  </si>
  <si>
    <t>29.4</t>
  </si>
  <si>
    <t>29.4.1</t>
  </si>
  <si>
    <t>29.4.2</t>
  </si>
  <si>
    <t>29.4.3</t>
  </si>
  <si>
    <t>29.4.4</t>
  </si>
  <si>
    <t>29.4.5</t>
  </si>
  <si>
    <t>30.2.4</t>
  </si>
  <si>
    <t>30.3.2</t>
  </si>
  <si>
    <t>30.3.3</t>
  </si>
  <si>
    <t>30.3.4</t>
  </si>
  <si>
    <t>30.3.7</t>
  </si>
  <si>
    <t>30.4.6</t>
  </si>
  <si>
    <t>30.4.7</t>
  </si>
  <si>
    <t>30.4.8</t>
  </si>
  <si>
    <t>30.5</t>
  </si>
  <si>
    <t>30.5.1</t>
  </si>
  <si>
    <t>30.5.2</t>
  </si>
  <si>
    <t>30.6</t>
  </si>
  <si>
    <t>30.6.1</t>
  </si>
  <si>
    <t>30.6.2</t>
  </si>
  <si>
    <t>30.6.3</t>
  </si>
  <si>
    <t>30.6.4</t>
  </si>
  <si>
    <t>30.6.5</t>
  </si>
  <si>
    <t>32.2</t>
  </si>
  <si>
    <t>32.3</t>
  </si>
  <si>
    <t>35.4</t>
  </si>
  <si>
    <t>36.1.1</t>
  </si>
  <si>
    <t>36.1.2</t>
  </si>
  <si>
    <t>36.1.3</t>
  </si>
  <si>
    <t>36.1.4</t>
  </si>
  <si>
    <t>36.1.5</t>
  </si>
  <si>
    <t>36.1.6</t>
  </si>
  <si>
    <t>36.1.7</t>
  </si>
  <si>
    <t>36.1.8</t>
  </si>
  <si>
    <t>36.2.1</t>
  </si>
  <si>
    <t>36.2.2</t>
  </si>
  <si>
    <t>36.2.3</t>
  </si>
  <si>
    <t>36.2.4</t>
  </si>
  <si>
    <t>36.2.5</t>
  </si>
  <si>
    <t>36.2.6</t>
  </si>
  <si>
    <t>36.2.7</t>
  </si>
  <si>
    <t>36.2.8</t>
  </si>
  <si>
    <t>37.1.1</t>
  </si>
  <si>
    <t>37.1.2</t>
  </si>
  <si>
    <t>37.1.3</t>
  </si>
  <si>
    <t>37.1.4</t>
  </si>
  <si>
    <t>37.1.5</t>
  </si>
  <si>
    <t>37.1.6</t>
  </si>
  <si>
    <t>37.1.7</t>
  </si>
  <si>
    <t>37.1.8</t>
  </si>
  <si>
    <t>37.1.9</t>
  </si>
  <si>
    <t>37.2.1</t>
  </si>
  <si>
    <t>37.2.2</t>
  </si>
  <si>
    <t>37.2.3</t>
  </si>
  <si>
    <t>37.2.4</t>
  </si>
  <si>
    <t>37.2.5</t>
  </si>
  <si>
    <t>37.2.6</t>
  </si>
  <si>
    <t>37.2.7</t>
  </si>
  <si>
    <t>37.3.1</t>
  </si>
  <si>
    <t>37.3.2</t>
  </si>
  <si>
    <t>37.4.1</t>
  </si>
  <si>
    <t>37.4.2</t>
  </si>
  <si>
    <t>37.4.3</t>
  </si>
  <si>
    <t>37.4.4</t>
  </si>
  <si>
    <t>37.4.5</t>
  </si>
  <si>
    <t>40.1.1</t>
  </si>
  <si>
    <t>40.1.2</t>
  </si>
  <si>
    <t>40.1.3</t>
  </si>
  <si>
    <t>40.1.4</t>
  </si>
  <si>
    <t>40.1.5</t>
  </si>
  <si>
    <t>40.2</t>
  </si>
  <si>
    <t>40.2.1</t>
  </si>
  <si>
    <t>40.2.2</t>
  </si>
  <si>
    <t>40.2.3</t>
  </si>
  <si>
    <t>40.2.4</t>
  </si>
  <si>
    <t>40.3</t>
  </si>
  <si>
    <t>40.3.1</t>
  </si>
  <si>
    <t>40.3.2</t>
  </si>
  <si>
    <t>40.3.3</t>
  </si>
  <si>
    <t>41.1.7</t>
  </si>
  <si>
    <t>41.1.8</t>
  </si>
  <si>
    <t>41.1.9</t>
  </si>
  <si>
    <t>41.1.10</t>
  </si>
  <si>
    <t>41.1.11</t>
  </si>
  <si>
    <t>43.2</t>
  </si>
  <si>
    <t>43.2.1</t>
  </si>
  <si>
    <t>43.2.2</t>
  </si>
  <si>
    <t>43.3</t>
  </si>
  <si>
    <t>43.3.1</t>
  </si>
  <si>
    <t>43.3.2</t>
  </si>
  <si>
    <t>44.2.4</t>
  </si>
  <si>
    <t>44.3</t>
  </si>
  <si>
    <t>44.3.1</t>
  </si>
  <si>
    <t>44.3.2</t>
  </si>
  <si>
    <t>44.3.3</t>
  </si>
  <si>
    <t>44.4</t>
  </si>
  <si>
    <t>44.4.1</t>
  </si>
  <si>
    <t>44.4.2</t>
  </si>
  <si>
    <t>44.4.3</t>
  </si>
  <si>
    <t>45.1.7</t>
  </si>
  <si>
    <t>45.2.3</t>
  </si>
  <si>
    <t>45.3.3</t>
  </si>
  <si>
    <t>45.3.4</t>
  </si>
  <si>
    <t>45.3.5</t>
  </si>
  <si>
    <t>45.3.6</t>
  </si>
  <si>
    <t>45.3.7</t>
  </si>
  <si>
    <t>45.3.8</t>
  </si>
  <si>
    <t>45.4</t>
  </si>
  <si>
    <t>45.4.1</t>
  </si>
  <si>
    <t>45.4.2</t>
  </si>
  <si>
    <t>46.1.4</t>
  </si>
  <si>
    <t>46.1.5</t>
  </si>
  <si>
    <t>46.1.6</t>
  </si>
  <si>
    <t>46.1.7</t>
  </si>
  <si>
    <t>46.1.8</t>
  </si>
  <si>
    <t>46.1.9</t>
  </si>
  <si>
    <t>46.1.10</t>
  </si>
  <si>
    <t>46.1.11</t>
  </si>
  <si>
    <t>46.1.12</t>
  </si>
  <si>
    <t>46.1.13</t>
  </si>
  <si>
    <t>46.1.14</t>
  </si>
  <si>
    <t>46.1.15</t>
  </si>
  <si>
    <t>46.1.16</t>
  </si>
  <si>
    <t>46.1.17</t>
  </si>
  <si>
    <t>46.1.18</t>
  </si>
  <si>
    <t>46.1.19</t>
  </si>
  <si>
    <t>46.1.20</t>
  </si>
  <si>
    <t>46.1.21</t>
  </si>
  <si>
    <t>46.1.22</t>
  </si>
  <si>
    <t>46.1.23</t>
  </si>
  <si>
    <t>46.1.24</t>
  </si>
  <si>
    <t>46.1.25</t>
  </si>
  <si>
    <t>46.1.26</t>
  </si>
  <si>
    <t>48.1</t>
  </si>
  <si>
    <t>49.2</t>
  </si>
  <si>
    <t>49.3</t>
  </si>
  <si>
    <t>50.4</t>
  </si>
  <si>
    <t>51.1.1</t>
  </si>
  <si>
    <t>51.1.2</t>
  </si>
  <si>
    <t>51.1.3</t>
  </si>
  <si>
    <t>51.1.4</t>
  </si>
  <si>
    <t>51.1.5</t>
  </si>
  <si>
    <t>51.1.6</t>
  </si>
  <si>
    <t>51.1.7</t>
  </si>
  <si>
    <t>51.1.8</t>
  </si>
  <si>
    <t>51.2.1</t>
  </si>
  <si>
    <t>51.2.2</t>
  </si>
  <si>
    <t>51.2.3</t>
  </si>
  <si>
    <t>51.2.4</t>
  </si>
  <si>
    <t>52.4</t>
  </si>
  <si>
    <t>52.5</t>
  </si>
  <si>
    <t>52.6</t>
  </si>
  <si>
    <t>52.7</t>
  </si>
  <si>
    <t>53.5</t>
  </si>
  <si>
    <t>53.6</t>
  </si>
  <si>
    <t>54.3</t>
  </si>
  <si>
    <t>55.1.1</t>
  </si>
  <si>
    <t>55.2.1</t>
  </si>
  <si>
    <t>55.2.2</t>
  </si>
  <si>
    <t>55.2.3</t>
  </si>
  <si>
    <t>55.2.4</t>
  </si>
  <si>
    <t>55.3.1</t>
  </si>
  <si>
    <t>55.3.2</t>
  </si>
  <si>
    <t>55.3.3</t>
  </si>
  <si>
    <t>55.3.4</t>
  </si>
  <si>
    <t>55.3.5</t>
  </si>
  <si>
    <t>55.4.1</t>
  </si>
  <si>
    <t>55.4.2</t>
  </si>
  <si>
    <t>55.4.3</t>
  </si>
  <si>
    <t>55.4.4</t>
  </si>
  <si>
    <t>55.4.5</t>
  </si>
  <si>
    <t>55.4.6</t>
  </si>
  <si>
    <t>55.4.7</t>
  </si>
  <si>
    <t>55.4.8</t>
  </si>
  <si>
    <t>55.5.1</t>
  </si>
  <si>
    <t>55.5.2</t>
  </si>
  <si>
    <t>55.5.3</t>
  </si>
  <si>
    <t>55.5.4</t>
  </si>
  <si>
    <t>55.5.5</t>
  </si>
  <si>
    <t>55.5.6</t>
  </si>
  <si>
    <t>55.5.7</t>
  </si>
  <si>
    <t>55.5.8</t>
  </si>
  <si>
    <t>55.6.1</t>
  </si>
  <si>
    <t>55.6.2</t>
  </si>
  <si>
    <t>55.6.3</t>
  </si>
  <si>
    <t>55.6.4</t>
  </si>
  <si>
    <t>55.7.1</t>
  </si>
  <si>
    <t>56.7</t>
  </si>
  <si>
    <t>56.8</t>
  </si>
  <si>
    <t>56.9</t>
  </si>
  <si>
    <t>56.10</t>
  </si>
  <si>
    <t>56.11</t>
  </si>
  <si>
    <t>56.12</t>
  </si>
  <si>
    <t>56.13</t>
  </si>
  <si>
    <t>56.14</t>
  </si>
  <si>
    <t>56.15</t>
  </si>
  <si>
    <t>56.16</t>
  </si>
  <si>
    <t>56.17</t>
  </si>
  <si>
    <t>56.18</t>
  </si>
  <si>
    <t>56.19</t>
  </si>
  <si>
    <t>56.20</t>
  </si>
  <si>
    <t>56.21</t>
  </si>
  <si>
    <t>56.22</t>
  </si>
  <si>
    <t>56.23</t>
  </si>
  <si>
    <t>56.24</t>
  </si>
  <si>
    <t>56.25</t>
  </si>
  <si>
    <t>56.26</t>
  </si>
  <si>
    <t>56.27</t>
  </si>
  <si>
    <t>56.28</t>
  </si>
  <si>
    <t>UN: un</t>
  </si>
  <si>
    <t>SER.CG: CONJUNTO SANITÁRIO PARA DEFICIENTES FÍSICOS, COM BACIA SANITÁRIA, LAVATÓRIO, BARRAS DE APOIO E ACESSÓRIOS</t>
  </si>
  <si>
    <t>SIFAO PLASTICO FLEXIVEL SAIDA VERTICAL PARA COLUNA LAVATORIO, 1 X 1.1/2 "</t>
  </si>
  <si>
    <t>CONJUNTO DE LIGACAO PARA BACIA SANITARIA EM PLASTICO BRANCO COM TUBO, CANOPLA E ANEL DE EXPANSAO (TUBO 1.1/2 X 20 CM)</t>
  </si>
  <si>
    <t>ENGATE OU RABICHO FLEXIVEL PLASTICO (PVC OU ABS) BRANCO 1/2" X 30CM</t>
  </si>
  <si>
    <t>CONJUNTO LIGACAO PLASTICA P/ VASO SANITARIO (ESPUDE + TUBO + CANOPLA)</t>
  </si>
  <si>
    <t>VASO SANITARIO SIFONADO LOUÇA BRANCA, PARA DEFICIENTES FÍSICOS</t>
  </si>
  <si>
    <t>LAVATORIO LOUCA BRANCO SUSPENSO PARA DEFICIENTES FÍSICOS, SEM COLUNA</t>
  </si>
  <si>
    <t>BARRA DE APOIO RETA, EM ACO INOX POLIDO, COMPRIMENTO 80CM, DIAMETRO MINIMO 3CM</t>
  </si>
  <si>
    <t>BARRA DE APOIO LAVATORIO, EM ACO INOX POLIDO, *40 X 50* CM, DIAMETRO MINIMO 3 CM</t>
  </si>
  <si>
    <t>ASSENTO SANITARIO PARA DEFICIENTES FÍSICOS</t>
  </si>
  <si>
    <t>PARAFUSO NIQUELADO P/ FIXAR PECA SANITARIA - INCL PORCA CEGA, ARRUELA E BUCHA DE NYLON S-8</t>
  </si>
  <si>
    <t>PARAFUSO SEXTAVADO ROSCA SOBERBA ZINCADO 5/16" X 40MM</t>
  </si>
  <si>
    <t>BUCHA NYLON S-10</t>
  </si>
  <si>
    <r>
      <t xml:space="preserve">ITEM: </t>
    </r>
    <r>
      <rPr>
        <sz val="9"/>
        <color rgb="FF000000"/>
        <rFont val="Gill Sans MT"/>
        <family val="2"/>
      </rPr>
      <t>PS - 071</t>
    </r>
  </si>
  <si>
    <t>PS-071</t>
  </si>
  <si>
    <t>PS - 071</t>
  </si>
  <si>
    <t>PS - 072</t>
  </si>
  <si>
    <t>PS - 073</t>
  </si>
  <si>
    <t>UN: UNIDADE</t>
  </si>
  <si>
    <t>88309</t>
  </si>
  <si>
    <r>
      <t xml:space="preserve">ITEM: </t>
    </r>
    <r>
      <rPr>
        <sz val="9"/>
        <color rgb="FF000000"/>
        <rFont val="Gill Sans MT"/>
        <family val="2"/>
      </rPr>
      <t>PS - 072</t>
    </r>
  </si>
  <si>
    <r>
      <t xml:space="preserve">ITEM: </t>
    </r>
    <r>
      <rPr>
        <sz val="9"/>
        <color rgb="FF000000"/>
        <rFont val="Gill Sans MT"/>
        <family val="2"/>
      </rPr>
      <t>PS - 073</t>
    </r>
  </si>
  <si>
    <t>INSTALAÇÕES HIDRÁULICAS</t>
  </si>
  <si>
    <t>ALIMENTAÇÃO PREDIAL</t>
  </si>
  <si>
    <t>KIT CAVALETE PARA MEDIÇÃO DE ÁGUA - ENTRADA PRINCIPAL, EM AÇO GALVANIZADO DN 50 (2)  FORNECIMENTO E INSTALAÇÃO (EXCLUSIVE HIDRÔMETRO). AF_11/2016</t>
  </si>
  <si>
    <t>HIDRÔMETRO DN 25 (¾ ), 5,0 M³/H FORNECIMENTO E INSTALAÇÃO. AF_11/2016</t>
  </si>
  <si>
    <t>CAIXA D'ÁGUA 45.000L TIPO TAÇA, INCLUSO PROJETO DA BASE, FORNECIMENTO E INSTALAÇÃO</t>
  </si>
  <si>
    <t>RAMAIS E SUBRAMAIS DE DISTRIBUIÇÃO DE ÁGUA</t>
  </si>
  <si>
    <t xml:space="preserve">CAP PVC, ROSCAVEL, 1/2", PARA AGUA FRIA PREDIAL  </t>
  </si>
  <si>
    <t xml:space="preserve">CAP PVC, ROSCAVEL, 3/4",  PARA AGUA FRIA PREDIAL  </t>
  </si>
  <si>
    <t>JOELHO 90 GRAUS, PVC, SOLDÁVEL, COM ROSCA, DN 25MM, X 1/2" INSTALADO EM RAMAL OU SUB-RAMAL DE ÁGUA - FORNECIMENTO E INSTALAÇÃO.</t>
  </si>
  <si>
    <t>ADAPTADOR COM FLANGES LIVRES, PVC, SOLDÁVEL, DN 50 MM X 1 1/2 , INSTALADO EM RESERVAÇÃO DE ÁGUA DE EDIFICAÇÃO QUE POSSUA RESERVATÓRIO DE FIBRA/FIBROCIMENTO   FORNECIMENTO E INSTALAÇÃO. AF_06/2016</t>
  </si>
  <si>
    <t>ADAPTADOR COM FLANGES LIVRES, PVC, SOLDÁVEL, DN 75 MM X 2 1/2 , INSTALADO EM RESERVAÇÃO DE ÁGUA DE EDIFICAÇÃO QUE POSSUA RESERVATÓRIO DE FIBRA/FIBROCIMENTO   FORNECIMENTO E INSTALAÇÃO. AF_06/2016</t>
  </si>
  <si>
    <t>ADAPTADOR COM FLANGES LIVRES, PVC, SOLDÁVEL, DN 110 MM X 4 , INSTALADO EM RESERVAÇÃO DE ÁGUA DE EDIFICAÇÃO QUE POSSUA RESERVATÓRIO DE FIBRA/FIBROCIMENTO   FORNECIMENTO E INSTALAÇÃO. AF_06/2016</t>
  </si>
  <si>
    <t>LUVA DE REDUÇÃO, PVC, SOLDÁVEL, DN 50MM X 25MM, INSTALADO EM PRUMADA DE ÁGUA   FORNECIMENTO E INSTALAÇÃO. AF_12/2014</t>
  </si>
  <si>
    <t>JOELHO 45 GRAUS, PVC, SOLDÁVEL, DN 25MM, INSTALADO EM RAMAL DE DISTRIBUIÇÃO DE ÁGUA - FORNECIMENTO E INSTALAÇÃO. AF_12/2014</t>
  </si>
  <si>
    <t>JOELHO 45 GRAUS, PVC, SOLDÁVEL, DN 50MM, INSTALADO EM PRUMADA DE ÁGUA - FORNECIMENTO E INSTALAÇÃO. AF_12/2014</t>
  </si>
  <si>
    <t>JOELHO 90 GRAUS, PVC, SOLDÁVEL, DN 25MM, INSTALADO EM RAMAL DE DISTRIBUIÇÃO DE ÁGUA - FORNECIMENTO E INSTALAÇÃO. AF_12/2014</t>
  </si>
  <si>
    <t>LUVA, PVC, SOLDÁVEL, DN 25MM, INSTALADO EM RAMAL DE DISTRIBUIÇÃO DE ÁGUA - FORNECIMENTO E INSTALAÇÃO. AF_12/2014</t>
  </si>
  <si>
    <t>TE, PVC, SOLDÁVEL, DN 25MM, INSTALADO EM RAMAL DE DISTRIBUIÇÃO DE ÁGUA - FORNECIMENTO E INSTALAÇÃO. AF_12/2014</t>
  </si>
  <si>
    <t>TÊ DE REDUÇÃO, PVC, SOLDÁVEL, DN 50MM X 25MM, INSTALADO EM PRUMADA DE ÁGUA - FORNECIMENTO E INSTALAÇÃO. AF_12/2014</t>
  </si>
  <si>
    <t>JOELHO 90 GRAUS COM BUCHA DE LATÃO, PVC, SOLDÁVEL, DN 25MM, X 3/4 INSTALADO EM RAMAL OU SUB-RAMAL DE ÁGUA - FORNECIMENTO E INSTALAÇÃO. AF_12/2014</t>
  </si>
  <si>
    <t>JOELHO 90 GRAUS COM BUCHA DE LATÃO, PVC, SOLDÁVEL, DN 25MM, X 1/2 INSTALADO EM RAMAL OU SUB-RAMAL DE ÁGUA - FORNECIMENTO E INSTALAÇÃO. AF_12/2014</t>
  </si>
  <si>
    <t>TÊ COM BUCHA DE LATÃO NA BOLSA CENTRAL, PVC, SOLDÁVEL, DN 25MM X 1/2, INSTALADO EM RAMAL DE DISTRIBUIÇÃO DE ÁGUA - FORNECIMENTO E INSTALAÇÃO. AF_12/2014</t>
  </si>
  <si>
    <t xml:space="preserve">CAP PVC, ROSCAVEL, 1 1/2",  AGUA FRIA PREDIAL  </t>
  </si>
  <si>
    <t>BUCHA DE REDUCAO DE PVC, SOLDAVEL, CURTA, COM 75 X 60 MM, PARA AGUA FRIA PREDIAL</t>
  </si>
  <si>
    <t>BUCHA DE REDUCAO DE PVC, SOLDAVEL, LONGA, COM 75 X 50 MM, PARA AGUA FRIA PREDIAL</t>
  </si>
  <si>
    <t>BUCHA DE REDUCAO DE PVC, SOLDAVEL, LONGA, COM 60 X 50 MM, PARA AGUA FRIA PREDIAL</t>
  </si>
  <si>
    <t>BUCHA DE REDUCAO DE PVC, SOLDAVEL, LONGA, COM 110 X 75 MM, PARA AGUA FRIA PREDIAL</t>
  </si>
  <si>
    <t>JOELHO 45 GRAUS, PVC, SOLDÁVEL, DN 75MM, INSTALADO EM PRUMADA DE ÁGUA - FORNECIMENTO E INSTALAÇÃO. AF_12/2014</t>
  </si>
  <si>
    <t xml:space="preserve">JOELHO, PVC SOLDAVEL, 45 GRAUS, 110 MM, PARA AGUA FRIA PREDIAL  </t>
  </si>
  <si>
    <t>JOELHO 90 GRAUS, PVC, SOLDÁVEL, DN 50MM, INSTALADO EM PRUMADA DE ÁGUA - FORNECIMENTO E INSTALAÇÃO. AF_12/2014</t>
  </si>
  <si>
    <t>JOELHO 90 GRAUS, PVC, SOLDÁVEL, DN 60MM, INSTALADO EM PRUMADA DE ÁGUA - FORNECIMENTO E INSTALAÇÃO. AF_12/2014</t>
  </si>
  <si>
    <t>JOELHO 90 GRAUS, PVC, SOLDÁVEL, DN 110 MM INSTALADO EM RESERVAÇÃO DE ÁGUA DE EDIFICAÇÃO QUE POSSUA RESERVATÓRIO DE FIBRA/FIBROCIMENTO   FORNECIMENTO E INSTALAÇÃO. AF_06/2016</t>
  </si>
  <si>
    <t>JOELHO 90 GRAUS, PVC, SOLDÁVEL, DN 75MM, INSTALADO EM PRUMADA DE ÁGUA - FORNECIMENTO E INSTALAÇÃO. AF_12/2014</t>
  </si>
  <si>
    <t>LUVA, PVC, SOLDÁVEL, DN 50MM, INSTALADO EM PRUMADA DE ÁGUA - FORNECIMENTO E INSTALAÇÃO. AF_12/2014</t>
  </si>
  <si>
    <t>TUBO, PVC, SOLDÁVEL, DN 25MM, INSTALADO EM RAMAL DE DISTRIBUIÇÃO DE ÁGUA - FORNECIMENTO E INSTALAÇÃO. AF_12/2014</t>
  </si>
  <si>
    <t>TUBO, PVC, SOLDÁVEL, DN 50MM, INSTALADO EM PRUMADA DE ÁGUA - FORNECIMENTO E INSTALAÇÃO. AF_12/2014</t>
  </si>
  <si>
    <t>TUBO, PVC, SOLDÁVEL, DN 60MM, INSTALADO EM PRUMADA DE ÁGUA - FORNECIMENTO E INSTALAÇÃO. AF_12/2014</t>
  </si>
  <si>
    <t>TUBO, PVC, SOLDÁVEL, DN 75MM, INSTALADO EM PRUMADA DE ÁGUA - FORNECIMENTO E INSTALAÇÃO. AF_12/2014</t>
  </si>
  <si>
    <t>TUBO, PVC, SOLDÁVEL, DN 110 MM, INSTALADO EM RESERVAÇÃO DE ÁGUA DE EDIFICAÇÃO QUE POSSUA RESERVATÓRIO DE FIBRA/FIBROCIMENTO   FORNECIMENTO E INSTALAÇÃO. AF_06/2016</t>
  </si>
  <si>
    <t>TE, PVC, SOLDÁVEL, DN 50MM, INSTALADO EM PRUMADA DE ÁGUA - FORNECIMENTO E INSTALAÇÃO. AF_12/2014</t>
  </si>
  <si>
    <t>TE, PVC, SOLDÁVEL, DN 60MM, INSTALADO EM PRUMADA DE ÁGUA - FORNECIMENTO E INSTALAÇÃO. AF_12/2014</t>
  </si>
  <si>
    <t>TÊ DE REDUÇÃO, PVC, SOLDÁVEL, DN 110 MM X 60 MM, INSTALADO EM RESERVAÇÃO DE ÁGUA DE EDIFICAÇÃO QUE POSSUA RESERVATÓRIO DE FIBRA/FIBROCIMENTO   FORNECIMENTO E INSTALAÇÃO. AF_06/2016</t>
  </si>
  <si>
    <t>TE DE REDUÇÃO, PVC, SOLDÁVEL, DN 75MM X 50MM, INSTALADO EM PRUMADA DE ÁGUA - FORNECIMENTO E INSTALAÇÃO. AF_12/2014</t>
  </si>
  <si>
    <t xml:space="preserve"> JOELHO 90 GRAUS COM BUCHA DE LATÃO, PVC, SOLDÁVEL, DN 25MM, X 1/2 INSTALADO EM RAMAL OU SUB-RAMAL DE ÁGUA - FORNECIMENTO E INSTALAÇÃO. AF_12/2014</t>
  </si>
  <si>
    <t>TE, REDUÇÃO, PVC, SOLDÁVEL, DN 75MM X 60MM (TÊ 75x50 COM BUCHA DE REDUÇÃO 60X50), INSTALADO EM PRUMADA DE ÁGUA - FORNECIMENTO E INSTALAÇÃO.</t>
  </si>
  <si>
    <t>TÊ COM BUCHA DE LATÃO NA BOLSA CENTRAL, PVC, SOLDÁVEL, DN 25MM X 3/4, INSTALADO EM RAMAL OU SUB-RAMAL DE ÁGUA - FORNECIMENTO E INSTALAÇÃO. AF_03/2015</t>
  </si>
  <si>
    <t>INSTALAÇÕES SANITÁRIAS</t>
  </si>
  <si>
    <t>RAMAIS DE DESCARGA E ENCAMINHAMENTO DE ESGOTO</t>
  </si>
  <si>
    <t>CAIXA DE GORDURA SIMPLES (CAPACIDADE: 36 L), RETANGULAR, EM ALVENARIA COM BLOCOS DE CONCRETO, DIMENSÕES INTERNAS = 0,2X0,4 M, ALTURA INTERNA = 0,8 M. AF_05/2018</t>
  </si>
  <si>
    <t>CAIXA ENTERRADA HIDRÁULICA RETANGULAR EM ALVENARIA COM TIJOLOS CERÂMICOS MACIÇOS, DIMENSÕES INTERNAS: 0,3X0,3X0,3 M PARA REDE DE ESGOTO. AF_05/2018</t>
  </si>
  <si>
    <t>CAIXA ENTERRADA HIDRÁULICA RETANGULAR, EM ALVENARIA COM BLOCOS DE CONCRETO, DIMENSÕES INTERNAS: 0,6X0,6X0,6 M PARA REDE DE ESGOTO. AF_05/2018</t>
  </si>
  <si>
    <t>CAIXA ENTERRADA HIDRÁULICA RETANGULAR, EM ALVENARIA COM BLOCOS DE CONCRETO, DIMENSÕES INTERNAS: 0,8X0,8X0,6 M PARA REDE DE ESGOTO. AF_05/2018</t>
  </si>
  <si>
    <t>CAIXA ENTERRADA HIDRÁULICA RETANGULAR EM ALVENARIA COM TIJOLOS CERÂMICOS MACIÇOS, DIMENSÕES INTERNAS: 0,8X0,8X1,0 M PARA REDE DE ESGOTO. AF_05/2018</t>
  </si>
  <si>
    <t>CURVA CURTA 90 GRAUS, PVC, SERIE NORMAL, ESGOTO PREDIAL, DN 100 MM, JUNTA ELÁSTICA, FORNECIDO E INSTALADO EM RAMAL DE DESCARGA OU RAMAL DE ESGOTO SANITÁRIO. AF_12/2014</t>
  </si>
  <si>
    <t>CURVA CURTA 90 GRAUS, PVC, SERIE NORMAL, ESGOTO PREDIAL, DN 40 MM, JUNTA SOLDÁVEL, FORNECIDO E INSTALADO EM RAMAL DE DESCARGA OU RAMAL DE ESGOTO SANITÁRIO. AF_12/2014</t>
  </si>
  <si>
    <t>JOELHO 45 GRAUS, PVC, SERIE NORMAL, ESGOTO PREDIAL, DN 100 MM, JUNTA ELÁSTICA, FORNECIDO E INSTALADO EM RAMAL DE DESCARGA OU RAMAL DE ESGOTO SANITÁRIO. AF_12/2014</t>
  </si>
  <si>
    <t>JOELHO 45 GRAUS, PVC, SERIE NORMAL, ESGOTO PREDIAL, DN 40 MM, JUNTA SOLDÁVEL, FORNECIDO E INSTALADO EM RAMAL DE DESCARGA OU RAMAL DE ESGOTO SANITÁRIO. AF_12/2014</t>
  </si>
  <si>
    <t>JOELHO 45 GRAUS, PVC, SERIE NORMAL, ESGOTO PREDIAL, DN 50 MM, JUNTA ELÁSTICA, FORNECIDO E INSTALADO EM RAMAL DE DESCARGA OU RAMAL DE ESGOTO SANITÁRIO. AF_12/2014</t>
  </si>
  <si>
    <t>JOELHO 45 GRAUS, PVC, SERIE NORMAL, ESGOTO PREDIAL, DN 75 MM, JUNTA ELÁSTICA, FORNECIDO E INSTALADO EM RAMAL DE DESCARGA OU RAMAL DE ESGOTO SANITÁRIO. AF_12/2014</t>
  </si>
  <si>
    <t>JOELHO 90 GRAUS, PVC, SERIE NORMAL, ESGOTO PREDIAL, DN 50 MM, JUNTA ELÁSTICA, FORNECIDO E INSTALADO EM RAMAL DE DESCARGA OU RAMAL DE ESGOTO SANITÁRIO. AF_12/2014</t>
  </si>
  <si>
    <t>JOELHO 90 GRAUS, PVC, SERIE NORMAL, ESGOTO PREDIAL, DN 75 MM, JUNTA ELÁSTICA, FORNECIDO E INSTALADO EM RAMAL DE DESCARGA OU RAMAL DE ESGOTO SANITÁRIO. AF_12/2014</t>
  </si>
  <si>
    <t>JUNÇÃO SIMPLES, PVC, SERIE NORMAL, ESGOTO PREDIAL, DN 100 X 50 MM, JUNTA ELÁSTICA, FORNECIDO E INSTALADO EM RAMAL DE DESCARGA OU RAMAL DE ESGOTO SANITÁRIO</t>
  </si>
  <si>
    <t>JUNÇÃO SIMPLES, PVC, SERIE NORMAL, ESGOTO PREDIAL, DN 100 X 100 MM, JUNTA ELÁSTICA, FORNECIDO E INSTALADO EM RAMAL DE DESCARGA OU RAMAL DE ESGOTO SANITÁRIO. AF_12/2014</t>
  </si>
  <si>
    <t>JUNÇÃO SIMPLES, PVC, SERIE NORMAL, ESGOTO PREDIAL, DN 40 MM, JUNTA SOLDÁVEL, FORNECIDO E INSTALADO EM RAMAL DE DESCARGA OU RAMAL DE ESGOTO SANITÁRIO. AF_12/2014</t>
  </si>
  <si>
    <t>JUNÇÃO SIMPLES, PVC, SERIE NORMAL, ESGOTO PREDIAL, DN 75 X 50 MM, JUNTA ELÁSTICA, FORNECIDO E INSTALADO EM RAMAL DE DESCARGA OU RAMAL DE ESGOTO SANITÁRIO. AF_12/2014</t>
  </si>
  <si>
    <t>LUVA SIMPLES, PVC, SERIE NORMAL, ESGOTO PREDIAL, DN 40 MM, JUNTA SOLDÁVEL, FORNECIDO E INSTALADO EM RAMAL DE DESCARGA OU RAMAL DE ESGOTO SANITÁRIO. AF_12/2014</t>
  </si>
  <si>
    <t>LUVA SIMPLES, PVC, SERIE NORMAL, ESGOTO PREDIAL, DN 100 MM, JUNTA ELÁSTICA, FORNECIDO E INSTALADO EM RAMAL DE DESCARGA OU RAMAL DE ESGOTO SANITÁRIO. AF_12/2014</t>
  </si>
  <si>
    <t>LUVA SIMPLES, PVC, SERIE NORMAL, ESGOTO PREDIAL, DN 50 MM, JUNTA ELÁSTICA, FORNECIDO E INSTALADO EM RAMAL DE DESCARGA OU RAMAL DE ESGOTO SANITÁRIO. AF_12/2014</t>
  </si>
  <si>
    <t>LUVA SIMPLES, PVC, SERIE NORMAL, ESGOTO PREDIAL, DN 75 MM, JUNTA ELÁSTICA, FORNECIDO E INSTALADO EM RAMAL DE DESCARGA OU RAMAL DE ESGOTO SANITÁRIO. AF_12/2014</t>
  </si>
  <si>
    <t>REDUÇÃO EXCÊNTRICA, PVC, ESGOTO, DN 75 X 50 MM, JUNTA ELÁSTICA, FORNECIDO E INSTALADO EM RAMAL DE ENCAMINHAMENTO.</t>
  </si>
  <si>
    <t xml:space="preserve">TERMINAL DE VENTILACAO, 50 MM, SERIE NORMAL, ESGOTO PREDIAL  </t>
  </si>
  <si>
    <t>TUBO PVC, SERIE NORMAL, ESGOTO PREDIAL, DN 100 MM, FORNECIDO E INSTALADO EM RAMAL DE DESCARGA OU RAMAL DE ESGOTO SANITÁRIO. AF_12/2014</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</si>
  <si>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</si>
  <si>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</si>
  <si>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75 MM, FORNECIDO E INSTALADO EM RAMAL DE DESCARGA OU RAMAL DE ESGOTO SANITÁRIO. AF_12/2014</t>
  </si>
  <si>
    <t>TE, PVC, SERIE NORMAL, ESGOTO PREDIAL, DN 75 X 75 MM, JUNTA ELÁSTICA, FORNECIDO E INSTALADO EM RAMAL DE DESCARGA OU RAMAL DE ESGOTO SANITÁRIO. AF_12/2014</t>
  </si>
  <si>
    <t>TE, PVC, SERIE NORMAL, ESGOTO PREDIAL, DN 50 X 50 MM, JUNTA ELÁSTICA, FORNECIDO E INSTALADO EM RAMAL DE DESCARGA OU RAMAL DE ESGOTO SANITÁRIO. AF_12/2014</t>
  </si>
  <si>
    <t>CAIXA SIFONADA, PVC, DN 100 X 100 X 50 MM, JUNTA ELÁSTICA, FORNECIDA E INSTALADA EM RAMAL DE DESCARGA OU EM RAMAL DE ESGOTO SANITÁRIO. AF_12/2014</t>
  </si>
  <si>
    <t>RALO SECO, PVC, DN 100 X 40 MM, JUNTA SOLDÁVEL, FORNECIDO E INSTALADO EM RAMAL DE DESCARGA OU EM RAMAL DE ESGOTO SANITÁRIO. AF_12/2014</t>
  </si>
  <si>
    <t>CAIXA SIFONADA, PVC, DN 150 X 185 X 75 MM, JUNTA ELÁSTICA, FORNECIDA E INSTALADA EM RAMAL DE DESCARGA OU EM RAMAL DE ESGOTO SANITÁRIO. AF_12/2014</t>
  </si>
  <si>
    <t>CAIXA SIFONADA, PVC, DN 150 X 150 X 50 MM, JUNTA ELÁSTICA, FORNECIDA E INSTALADA EM RAMAL DE DESCARGA OU EM RAMAL DE ESGOTO SANITÁRIO.</t>
  </si>
  <si>
    <t>CAIXA SIFONADA, PVC, DN 250 X 230 X 75 MM, JUNTA ELÁSTICA, FORNECIDA E INSTALADA EM RAMAL DE DESCARGA OU EM RAMAL DE ESGOTO SANITÁRIO.</t>
  </si>
  <si>
    <t>CURVA 45 GRAUS, PVC, SERIE NORMAL, ESGOTO PREDIAL, DN 75 MM, JUNTA ELÁSTICA, FORNECIDO E INSTALADO EM RAMAL DE DESCARGA OU RAMAL DE ESGOTO SANITÁRIO.</t>
  </si>
  <si>
    <t>CURVA CURTA 90 GRAUS, PVC, SERIE NORMAL, ESGOTO PREDIAL, DN 50 MM, JUNTA ELÁSTICA, FORNECIDO E INSTALADO EM RAMAL DE DESCARGA OU RAMAL DE ESGOTO SANITÁRIO. AF_12/2014</t>
  </si>
  <si>
    <t>CURVA 45 GRAUS, PVC, SERIE NORMAL, ESGOTO PREDIAL, DN 100 MM, JUNTA ELÁSTICA, FORNECIDO E INSTALADO EM RAMAL DE DESCARGA OU RAMAL DE ESGOTO SANITÁRIO.</t>
  </si>
  <si>
    <t>JOELHO PVC, COM BOLSA E ANEL, 90 GRAUS, DN 40 X *38* MM, SERIE NORMAL, PARA ESGOTO PREDIAL</t>
  </si>
  <si>
    <t>JUNÇÃO SIMPLES, PVC, SERIE NORMAL, ESGOTO PREDIAL, DN 100 X 75 MM, JUNTA ELÁSTICA, FORNECIDO E INSTALADO EM RAMAL DE DESCARGA OU RAMAL DE ESGOTO SANITÁRIO.</t>
  </si>
  <si>
    <t>JUNÇÃO SIMPLES, PVC, SERIE NORMAL, ESGOTO PREDIAL, DN 50 X 50 MM, JUNTA ELÁSTICA, FORNECIDO E INSTALADO EM RAMAL DE DESCARGA OU RAMAL DE ESGOTO SANITÁRIO. AF_12/2014</t>
  </si>
  <si>
    <t>JUNÇÃO SIMPLES, PVC, SERIE NORMAL, ESGOTO PREDIAL, DN 75 X 75 MM, JUNTA ELÁSTICA, FORNECIDO E INSTALADO EM RAMAL DE DESCARGA OU RAMAL DE ESGOTO SANITÁRIO. AF_12/2014</t>
  </si>
  <si>
    <t xml:space="preserve">TERMINAL DE VENTILACAO, 75 MM, SERIE NORMAL, ESGOTO PREDIAL  </t>
  </si>
  <si>
    <t>TE, PVC, SERIE NORMAL, ESGOTO PREDIAL, DN 100 X 50 MM, JUNTA ELÁSTICA, FORNECIDO E INSTALADO EM RAMAL DE DESCARGA OU RAMAL DE ESGOTO SANITÁRIO.</t>
  </si>
  <si>
    <t>TE, PVC, SERIE NORMAL, ESGOTO PREDIAL, DN 100 X 75 MM, JUNTA ELÁSTICA, FORNECIDO E INSTALADO EM PRUMADA DE ESGOTO SANITÁRIO OU VENTILAÇÃO.</t>
  </si>
  <si>
    <t>TE, PVC, SERIE NORMAL, ESGOTO PREDIAL, DN 75 X 50 MM, JUNTA ELÁSTICA, FORNECIDO E INSTALADO EM RAMAL DE DESCARGA OU RAMAL DE ESGOTO SANITÁRIO. AF_12/2014</t>
  </si>
  <si>
    <t>UNIDADES DE TRATAMENTO</t>
  </si>
  <si>
    <t>ESTAÇÃO DE TRATAMENTO DE ESGOTO ENTERRADA, INCLUI REATOR, FILTRO ANAERÓBIO, CAIXA GRADEADA E CAIXA CLORADORA - FORNECIMENTO</t>
  </si>
  <si>
    <t>SUMIDOURO DE TIJOLO FURADO COM DIAMETRO DE 1,5M E PROFUNDIDADE DE 6,0M</t>
  </si>
  <si>
    <t>INSTALAÇÕES PLUVIAIS</t>
  </si>
  <si>
    <t>RAMAIS DE ENCAMINHAMENTO DE ÁGUAS PLUVIAIS</t>
  </si>
  <si>
    <t>CALHA EM CHAPA DE AÇO GALVANIZADO NÚMERO 24, DESENVOLVIMENTO DE 33 CM, INCLUSO TRANSPORTE VERTICAL. AF_06/2016</t>
  </si>
  <si>
    <t>CANALETA EM ALVENARIA COM TIJOLO CERÂMICO E GRELHA DE FERRO FUNDIDO, LARGURA DE 15 CM</t>
  </si>
  <si>
    <t>CAIXA PLUVIAL COM GRELHA 1,5 T, EM ALVENARIA DE BLOCOS DE CONCRETO, DIMENSÕES INTERNAS: 0,3X0,3X0,3 M</t>
  </si>
  <si>
    <t>BUCHA DE REDUCAO DE PVC, SOLDAVEL, LONGA, COM 50 X 25 MM, PARA AGUA FRIA PREDIAL</t>
  </si>
  <si>
    <t>CAIXA PLUVIAL PARA ESTACIONAMENTO COM GRELHA 12,5 T, EM ALVENARIA DE BLOCOS DE CONCRETO, DIMENSÕES INTERNAS: 0,3X0,3X0,3 M</t>
  </si>
  <si>
    <t>CAIXA PLUVIAL COM  GRELHA 1,5 T, EM ALVENARIA DE BLOCOS DE CONCRETO, DIMENSÕES INTERNAS: 0,6X0,6X0,6 M</t>
  </si>
  <si>
    <t>CAIXA PLUVIAL COM  GRELHA 1,5 T, EM ALVENARIA DE BLOCOS DE CONCRETO, DIMENSÕES INTERNAS: 0,8X0,8X0,6 M</t>
  </si>
  <si>
    <t>CAIXA PLUVIAL COM GRELHA 1,5 T, EM ALVENARIA DE BLOCOS DE CONCRETO, DIMENSÕES INTERNAS: 1,0X1,0X0,6 M</t>
  </si>
  <si>
    <t>CAIXA PLUVIAL COM GRELHA 1,5 T, EM ALVENARIA DE BLOCOS DE CONCRETO, DIMENSÕES INTERNAS: 0,25X0,25X0,25 M</t>
  </si>
  <si>
    <t>BUCHA DE REDUÇÃO LONGA, PVC, SERIE R, ÁGUA PLUVIAL, DN 50 X 40 MM, JUNTA ELÁSTICA, FORNECIDO E INSTALADO EM RAMAL DE ENCAMINHAMENTO. AF_12/2014</t>
  </si>
  <si>
    <t>REDUÇÃO EXCÊNTRICA, PVC, SERIE R, ÁGUA PLUVIAL, DN 100 X 50 MM, JUNTA ELÁSTICA, FORNECIDO E INSTALADO EM CONDUTORESHORIZONTAIS DE ÁGUAS PLUVIAIS. AF_12/2014</t>
  </si>
  <si>
    <t>JOELHO 45 GRAUS, PVC, SERIE R, ÁGUA PLUVIAL, DN 100 MM, JUNTA ELÁSTICA, FORNECIDO E INSTALADO EM RAMAL DE ENCAMINHAMENTO. AF_12/2014</t>
  </si>
  <si>
    <t>JOELHO 45 GRAUS, PVC, SERIE R, ÁGUA PLUVIAL, DN 50 MM, JUNTA ELÁSTICA, FORNECIDO E INSTALADO EM RAMAL DE ENCAMINHAMENTO. AF_12/2014</t>
  </si>
  <si>
    <t>JOELHO 90 GRAUS, PVC, SERIE R, ÁGUA PLUVIAL, DN 100 MM, JUNTA ELÁSTICA, FORNECIDO E INSTALADO EM RAMAL DE ENCAMINHAMENTO. AF_12/2014</t>
  </si>
  <si>
    <t>LUVA SIMPLES, PVC, SERIE R, ÁGUA PLUVIAL, DN 100 MM, JUNTA ELÁSTICA, FORNECIDO E INSTALADO EM CONDUTORES VERTICAIS DE ÁGUAS PLUVIAIS. AF_12/2014</t>
  </si>
  <si>
    <t>TUBO PVC, SÉRIE R, ÁGUA PLUVIAL, DN 50 MM, FORNECIDO E INSTALADO EM RAMAL DE ENCAMINHAMENTO. AF_12/2014</t>
  </si>
  <si>
    <t>TUBO PVC, SÉRIE R, ÁGUA PLUVIAL, DN 100 MM, FORNECIDO E INSTALADO EM RAMAL DE ENCAMINHAMENTO. AF_12/2014</t>
  </si>
  <si>
    <t>TUBO PVC, SÉRIE R, ÁGUA PLUVIAL, DN 150 MM, FORNECIDO E INSTALADO EM CONDUTORES VERTICAIS DE ÁGUAS PLUVIAIS. AF_12/2014</t>
  </si>
  <si>
    <t>57.1.1</t>
  </si>
  <si>
    <t>57.1.2</t>
  </si>
  <si>
    <t>57.1.3</t>
  </si>
  <si>
    <t>57.2.1</t>
  </si>
  <si>
    <t>57.2.2</t>
  </si>
  <si>
    <t>57.2.3</t>
  </si>
  <si>
    <t>57.2.4</t>
  </si>
  <si>
    <t>57.2.5</t>
  </si>
  <si>
    <t>57.2.6</t>
  </si>
  <si>
    <t>57.2.7</t>
  </si>
  <si>
    <t>57.2.8</t>
  </si>
  <si>
    <t>57.2.9</t>
  </si>
  <si>
    <t>57.2.10</t>
  </si>
  <si>
    <t>57.2.11</t>
  </si>
  <si>
    <t>57.2.12</t>
  </si>
  <si>
    <t>57.2.13</t>
  </si>
  <si>
    <t>57.2.14</t>
  </si>
  <si>
    <t>57.2.15</t>
  </si>
  <si>
    <t>57.2.16</t>
  </si>
  <si>
    <t>57.2.17</t>
  </si>
  <si>
    <t>57.2.18</t>
  </si>
  <si>
    <t>57.2.19</t>
  </si>
  <si>
    <t>57.2.20</t>
  </si>
  <si>
    <t>57.2.21</t>
  </si>
  <si>
    <t>57.2.22</t>
  </si>
  <si>
    <t>57.2.23</t>
  </si>
  <si>
    <t>57.2.24</t>
  </si>
  <si>
    <t>57.2.25</t>
  </si>
  <si>
    <t>57.2.26</t>
  </si>
  <si>
    <t>57.2.27</t>
  </si>
  <si>
    <t>57.2.28</t>
  </si>
  <si>
    <t>57.2.29</t>
  </si>
  <si>
    <t>57.2.30</t>
  </si>
  <si>
    <t>57.2.31</t>
  </si>
  <si>
    <t>57.2.32</t>
  </si>
  <si>
    <t>57.2.33</t>
  </si>
  <si>
    <t>57.2.34</t>
  </si>
  <si>
    <t>57.2.35</t>
  </si>
  <si>
    <t>57.2.36</t>
  </si>
  <si>
    <t>57.2.37</t>
  </si>
  <si>
    <t>57.2.38</t>
  </si>
  <si>
    <t>57.2.39</t>
  </si>
  <si>
    <t>57.2.40</t>
  </si>
  <si>
    <t>58.1.2</t>
  </si>
  <si>
    <t>58.1.3</t>
  </si>
  <si>
    <t>58.1.4</t>
  </si>
  <si>
    <t>58.1.5</t>
  </si>
  <si>
    <t>58.1.6</t>
  </si>
  <si>
    <t>58.1.7</t>
  </si>
  <si>
    <t>58.1.8</t>
  </si>
  <si>
    <t>58.1.9</t>
  </si>
  <si>
    <t>58.1.10</t>
  </si>
  <si>
    <t>58.1.11</t>
  </si>
  <si>
    <t>58.1.12</t>
  </si>
  <si>
    <t>58.1.13</t>
  </si>
  <si>
    <t>58.1.14</t>
  </si>
  <si>
    <t>58.1.15</t>
  </si>
  <si>
    <t>58.1.16</t>
  </si>
  <si>
    <t>58.1.17</t>
  </si>
  <si>
    <t>58.1.18</t>
  </si>
  <si>
    <t>58.1.19</t>
  </si>
  <si>
    <t>58.1.20</t>
  </si>
  <si>
    <t>58.1.21</t>
  </si>
  <si>
    <t>58.1.22</t>
  </si>
  <si>
    <t>58.1.23</t>
  </si>
  <si>
    <t>58.1.24</t>
  </si>
  <si>
    <t>58.1.25</t>
  </si>
  <si>
    <t>58.1.26</t>
  </si>
  <si>
    <t>58.1.27</t>
  </si>
  <si>
    <t>58.1.28</t>
  </si>
  <si>
    <t>58.1.29</t>
  </si>
  <si>
    <t>58.1.30</t>
  </si>
  <si>
    <t>58.1.31</t>
  </si>
  <si>
    <t>58.1.32</t>
  </si>
  <si>
    <t>58.1.33</t>
  </si>
  <si>
    <t>58.1.34</t>
  </si>
  <si>
    <t>58.1.35</t>
  </si>
  <si>
    <t>58.1.36</t>
  </si>
  <si>
    <t>58.1.37</t>
  </si>
  <si>
    <t>58.1.38</t>
  </si>
  <si>
    <t>58.1.39</t>
  </si>
  <si>
    <t>58.1.40</t>
  </si>
  <si>
    <t>58.1.41</t>
  </si>
  <si>
    <t>58.1.42</t>
  </si>
  <si>
    <t>58.1.43</t>
  </si>
  <si>
    <t>58.1.44</t>
  </si>
  <si>
    <t>58.1.45</t>
  </si>
  <si>
    <t>58.2.2.</t>
  </si>
  <si>
    <t>59.1.1</t>
  </si>
  <si>
    <t>59.1.2</t>
  </si>
  <si>
    <t>59.1.3</t>
  </si>
  <si>
    <t>59.1.4</t>
  </si>
  <si>
    <t>59.1.5</t>
  </si>
  <si>
    <t>59.1.6</t>
  </si>
  <si>
    <t>59.1.7</t>
  </si>
  <si>
    <t>59.1.8</t>
  </si>
  <si>
    <t>59.1.9</t>
  </si>
  <si>
    <t>59.1.10</t>
  </si>
  <si>
    <t>59.1.11</t>
  </si>
  <si>
    <t>59.1.12</t>
  </si>
  <si>
    <t>59.1.13</t>
  </si>
  <si>
    <t>59.1.14</t>
  </si>
  <si>
    <t>59.1.15</t>
  </si>
  <si>
    <t>59.1.16</t>
  </si>
  <si>
    <t>59.1.17</t>
  </si>
  <si>
    <t>59.1.18</t>
  </si>
  <si>
    <t>59.1.19</t>
  </si>
  <si>
    <t>59.1.20</t>
  </si>
  <si>
    <t>59.1.21</t>
  </si>
  <si>
    <t>59.1.22</t>
  </si>
  <si>
    <t>59.1.23</t>
  </si>
  <si>
    <t>59.1.24</t>
  </si>
  <si>
    <t>FAZ FORTE</t>
  </si>
  <si>
    <t>02.723.191/0001-45</t>
  </si>
  <si>
    <t>(18) 99759-8532</t>
  </si>
  <si>
    <t>MURILO</t>
  </si>
  <si>
    <t>MMA RESERVATÓRIOS</t>
  </si>
  <si>
    <t>14.469.479/0001-14</t>
  </si>
  <si>
    <t>(16) 3241-4135</t>
  </si>
  <si>
    <t>JOSIMAR</t>
  </si>
  <si>
    <t>MECANIL</t>
  </si>
  <si>
    <t>00.582.154/0001-39</t>
  </si>
  <si>
    <t>(66) 3544 3066</t>
  </si>
  <si>
    <t>SIDNEY</t>
  </si>
  <si>
    <t>CAIXA D'ÁGUA 45.000L TIPO TAÇA, FORNECIMENTO E INSTALAÇÃO, INCLUSA EXECUÇÃO DA BASE.</t>
  </si>
  <si>
    <t>PS-074</t>
  </si>
  <si>
    <t>AJUDANTE DE ARMADOR COM ENCARGOS COMPLEMENTARES</t>
  </si>
  <si>
    <t>ARAME RECOZIDO 18 BWG, 1,25 MM (0,01 KG/M)</t>
  </si>
  <si>
    <t>CORTE E DOBRA DE AÇO CA-60, DIÂMETRO DE 5.0 MM, UTILIZADO EM ESTRUTURAS DIVERSAS, EXCETO LAJES. AF_12/2015</t>
  </si>
  <si>
    <t>ESPACADOR / DISTANCIADOR CIRCULAR COM ENTRADA LATERAL, EM PLASTICO, PARA VERGALHAO *4,2 A 12,5* MM, COBRIMENTO 20 MM</t>
  </si>
  <si>
    <r>
      <t xml:space="preserve">ITEM: </t>
    </r>
    <r>
      <rPr>
        <sz val="9"/>
        <color rgb="FF000000"/>
        <rFont val="Gill Sans MT"/>
        <family val="2"/>
      </rPr>
      <t>PS - 074</t>
    </r>
  </si>
  <si>
    <t>UN: UNI</t>
  </si>
  <si>
    <t xml:space="preserve">CORTE E DOBRA DE AÇO CA-50, DIÂMETRO DE 10.0 MM, UTILIZADO EM ESTRUTURAS DIVERSAS, EXCETO LAJES. AF_12/2015  </t>
  </si>
  <si>
    <t>74157/4</t>
  </si>
  <si>
    <t>PS-075</t>
  </si>
  <si>
    <t xml:space="preserve">ADESIVO PLASTICO PARA PVC, FRASCO COM 850 GR  </t>
  </si>
  <si>
    <t xml:space="preserve">JOELHO PVC,  SOLDAVEL COM ROSCA, 90 GRAUS, 25 MM X 1/2", PARA AGUA FRIA PREDIAL  </t>
  </si>
  <si>
    <r>
      <t xml:space="preserve">ITEM: </t>
    </r>
    <r>
      <rPr>
        <sz val="9"/>
        <color rgb="FF000000"/>
        <rFont val="Gill Sans MT"/>
        <family val="2"/>
      </rPr>
      <t>PS - 075</t>
    </r>
  </si>
  <si>
    <t>PS-076</t>
  </si>
  <si>
    <t xml:space="preserve">TE DE REDUCAO, PVC, SOLDAVEL, 90 GRAUS, 75 MM X 50 MM, PARA AGUA FRIA PREDIAL  </t>
  </si>
  <si>
    <r>
      <t xml:space="preserve">ITEM: </t>
    </r>
    <r>
      <rPr>
        <sz val="9"/>
        <color rgb="FF000000"/>
        <rFont val="Gill Sans MT"/>
        <family val="2"/>
      </rPr>
      <t>PS - 076</t>
    </r>
  </si>
  <si>
    <t>PS-077</t>
  </si>
  <si>
    <t>PREPARO DE FUNDO DE VALA COM LARGURA MAIOR OU IGUAL A 1,5 M E MENOR QUE 2,5 M, EM LOCAL COM NÍVEL BAIXO DE INTERFERÊNCIA. AF_06/2016</t>
  </si>
  <si>
    <t>RETROESCAVADEIRA SOBRE RODAS COM CARREGADEIRA, TRAÇÃO 4X4, POTÊNCIA LÍQ. 88 HP, CAÇAMBA CARREG. CAP. MÍN. 1 M3, CAÇAMBA RETRO CAP. 0,26 M3, PESO OPERACIONAL MÍN. 6.674 KG, PROFUNDIDADE ESCAVAÇÃO MÁX. 4,37 M - CHP DIURNO. AF_06/2014</t>
  </si>
  <si>
    <t>RETROESCAVADEIRA SOBRE RODAS COM CARREGADEIRA, TRAÇÃO 4X4, POTÊNCIA LÍQ. 88 HP, CAÇAMBA CARREG. CAP. MÍN. 1 M3, CAÇAMBA RETRO CAP. 0,26 M3, PESO OPERACIONAL MÍN. 6.674 KG, PROFUNDIDADE ESCAVAÇÃO MÁX. 4,37 M - CHI DIURNO. AF_06/2014</t>
  </si>
  <si>
    <t>CHI</t>
  </si>
  <si>
    <t xml:space="preserve">TIJOLO CERAMICO MACICO *5 X 10 X 20* CM  </t>
  </si>
  <si>
    <t>ARGAMASSA TRAÇO 1:4 (CIMENTO E AREIA GROSSA) PARA CHAPISCO CONVENCIONAL, PREPARO MECÂNICO COM BETONEIRA 400 L. AF_06/2014</t>
  </si>
  <si>
    <t>CONCRETO FCK = 20MPA, TRAÇO 1:2,7:3 (CIMENTO/ AREIA MÉDIA/ BRITA 1)  - PREPARO MECÂNICO COM BETONEIRA 600 L. AF_07/2016</t>
  </si>
  <si>
    <t>ARGAMASSA TRAÇO 1:3 (CIMENTO E AREIA), PREPARO MECANICO , INCLUSO ADITIVO IMPERMEABILIZANTE</t>
  </si>
  <si>
    <t>PEÇA RETANGULAR PRÉ-MOLDADA, VOLUME DE CONCRETO DE 30 A 100 LITROS, TAXA DE AÇO APROXIMADA DE 30KG/M³. AF_01/2018</t>
  </si>
  <si>
    <r>
      <t xml:space="preserve">ITEM: </t>
    </r>
    <r>
      <rPr>
        <sz val="9"/>
        <color rgb="FF000000"/>
        <rFont val="Gill Sans MT"/>
        <family val="2"/>
      </rPr>
      <t>PS - 077</t>
    </r>
  </si>
  <si>
    <t>PS-078</t>
  </si>
  <si>
    <t xml:space="preserve">ANEL BORRACHA PARA TUBO ESGOTO PREDIAL, DN 100 MM (NBR 5688)  </t>
  </si>
  <si>
    <t xml:space="preserve">JUNCAO SIMPLES, PVC, DN 100 X 50 MM, SERIE NORMAL PARA ESGOTO PREDIAL  </t>
  </si>
  <si>
    <t>PASTA LUBRIFICANTE PARA TUBOS E CONEXOES COM JUNTA ELASTICA (USO EM PVC, ACO, POLIETILENO E OUTROS) ( DE *400* G)</t>
  </si>
  <si>
    <r>
      <t xml:space="preserve">ITEM: </t>
    </r>
    <r>
      <rPr>
        <sz val="9"/>
        <color rgb="FF000000"/>
        <rFont val="Gill Sans MT"/>
        <family val="2"/>
      </rPr>
      <t>PS - 078</t>
    </r>
  </si>
  <si>
    <t>PS-079</t>
  </si>
  <si>
    <t xml:space="preserve">ANEL BORRACHA PARA TUBO ESGOTO PREDIAL DN 75 MM (NBR 5688)  </t>
  </si>
  <si>
    <t xml:space="preserve">JUNCAO SIMPLES, PVC, DN 75 X 50 MM, SERIE NORMAL PARA ESGOTO PREDIAL  </t>
  </si>
  <si>
    <r>
      <t xml:space="preserve">ITEM: </t>
    </r>
    <r>
      <rPr>
        <sz val="9"/>
        <color rgb="FF000000"/>
        <rFont val="Gill Sans MT"/>
        <family val="2"/>
      </rPr>
      <t>PS - 079</t>
    </r>
  </si>
  <si>
    <t>PS-080</t>
  </si>
  <si>
    <t xml:space="preserve">ANEL BORRACHA DN 75 MM, PARA TUBO SERIE REFORCADA ESGOTO PREDIAL  </t>
  </si>
  <si>
    <t xml:space="preserve">REDUCAO EXCENTRICA PVC, SERIE R, DN 75 X 50 MM, PARA ESGOTO PREDIAL  </t>
  </si>
  <si>
    <r>
      <t xml:space="preserve">ITEM: </t>
    </r>
    <r>
      <rPr>
        <sz val="9"/>
        <color rgb="FF000000"/>
        <rFont val="Gill Sans MT"/>
        <family val="2"/>
      </rPr>
      <t>PS - 080</t>
    </r>
  </si>
  <si>
    <t>PS-081</t>
  </si>
  <si>
    <t>PS-082</t>
  </si>
  <si>
    <t xml:space="preserve">CAIXA SIFONADA PVC, 150 X 150 X 50 MM, COM GRELHA QUADRADA BRANCA (NBR 5688)  </t>
  </si>
  <si>
    <r>
      <t xml:space="preserve">ITEM: </t>
    </r>
    <r>
      <rPr>
        <sz val="9"/>
        <color rgb="FF000000"/>
        <rFont val="Gill Sans MT"/>
        <family val="2"/>
      </rPr>
      <t>PS - 081</t>
    </r>
  </si>
  <si>
    <t>PS-083</t>
  </si>
  <si>
    <t xml:space="preserve">CAIXA SIFONADA PVC, 250 X 230 X 75 MM, COM TAMPA E PORTA TAMPA QUADRADA BRANCA  </t>
  </si>
  <si>
    <r>
      <t xml:space="preserve">ITEM: </t>
    </r>
    <r>
      <rPr>
        <sz val="9"/>
        <color rgb="FF000000"/>
        <rFont val="Gill Sans MT"/>
        <family val="2"/>
      </rPr>
      <t>PS - 082</t>
    </r>
  </si>
  <si>
    <t xml:space="preserve">CURVA PVC LONGA 45G, DN 75 MM, PARA ESGOTO PREDIAL  </t>
  </si>
  <si>
    <r>
      <t xml:space="preserve">ITEM: </t>
    </r>
    <r>
      <rPr>
        <sz val="9"/>
        <color rgb="FF000000"/>
        <rFont val="Gill Sans MT"/>
        <family val="2"/>
      </rPr>
      <t>PS - 083</t>
    </r>
  </si>
  <si>
    <t xml:space="preserve">CURVA PVC, 45 GRAUS, CURTA, PB, DN 100 MM, PARA ESGOTO PREDIAL  </t>
  </si>
  <si>
    <r>
      <t xml:space="preserve">ITEM: </t>
    </r>
    <r>
      <rPr>
        <sz val="9"/>
        <color rgb="FF000000"/>
        <rFont val="Gill Sans MT"/>
        <family val="2"/>
      </rPr>
      <t>PS - 084</t>
    </r>
  </si>
  <si>
    <t>PS-084</t>
  </si>
  <si>
    <t xml:space="preserve">JUNCAO SIMPLES, PVC, DN 100 X 75 MM, SERIE NORMAL PARA ESGOTO PREDIAL  </t>
  </si>
  <si>
    <r>
      <t xml:space="preserve">ITEM: </t>
    </r>
    <r>
      <rPr>
        <sz val="9"/>
        <color rgb="FF000000"/>
        <rFont val="Gill Sans MT"/>
        <family val="2"/>
      </rPr>
      <t>PS - 085</t>
    </r>
  </si>
  <si>
    <t>PS-085</t>
  </si>
  <si>
    <t xml:space="preserve">TE SANITARIO, PVC, DN 100 X 50 MM, SERIE NORMAL, PARA ESGOTO PREDIAL  </t>
  </si>
  <si>
    <r>
      <t xml:space="preserve">ITEM: </t>
    </r>
    <r>
      <rPr>
        <sz val="9"/>
        <color rgb="FF000000"/>
        <rFont val="Gill Sans MT"/>
        <family val="2"/>
      </rPr>
      <t>PS - 086</t>
    </r>
  </si>
  <si>
    <t>PS-086</t>
  </si>
  <si>
    <t>PS-087</t>
  </si>
  <si>
    <t>PS-088</t>
  </si>
  <si>
    <t xml:space="preserve">TE, PVC, SERIE R, 100 X 75 MM, PARA ESGOTO PREDIAL  </t>
  </si>
  <si>
    <r>
      <t xml:space="preserve">ITEM: </t>
    </r>
    <r>
      <rPr>
        <sz val="9"/>
        <color rgb="FF000000"/>
        <rFont val="Gill Sans MT"/>
        <family val="2"/>
      </rPr>
      <t>PS - 087</t>
    </r>
  </si>
  <si>
    <t xml:space="preserve">TE SANITARIO, PVC, DN 75 X 50 MM, SERIE NORMAL PARA ESGOTO PREDIAL  </t>
  </si>
  <si>
    <r>
      <t xml:space="preserve">ITEM: </t>
    </r>
    <r>
      <rPr>
        <sz val="9"/>
        <color rgb="FF000000"/>
        <rFont val="Gill Sans MT"/>
        <family val="2"/>
      </rPr>
      <t>PS - 088</t>
    </r>
  </si>
  <si>
    <t>PS-089</t>
  </si>
  <si>
    <t>PS-090</t>
  </si>
  <si>
    <t>SANEAR MT</t>
  </si>
  <si>
    <t>03.702.217/0001-31</t>
  </si>
  <si>
    <t>(65) 3686-3021</t>
  </si>
  <si>
    <t>ANDRÉ</t>
  </si>
  <si>
    <r>
      <t xml:space="preserve">ITEM: </t>
    </r>
    <r>
      <rPr>
        <sz val="9"/>
        <color rgb="FF000000"/>
        <rFont val="Gill Sans MT"/>
        <family val="2"/>
      </rPr>
      <t>PS - 089</t>
    </r>
  </si>
  <si>
    <t>74205/1</t>
  </si>
  <si>
    <t>ESCAVACAO MECANICA DE MATERIAL 1A. CATEGORIA, PROVENIENTE DE CORTE DE SUBLEITO (C/TRATOR ESTEIRAS 160HP)</t>
  </si>
  <si>
    <t>REATERRO MANUAL APILOADO COM SOQUETE. AF_10/2017</t>
  </si>
  <si>
    <t>LASTRO COM PREPARO DE FUNDO, LARGURA MAIOR OU IGUAL A 1,5 M, COM CAMADA DE AREIA, LANÇAMENTO MECANIZADO, EM LOCAL COM NÍVEL BAIXO DE INTERFERÊNCIA. AF_06/2016</t>
  </si>
  <si>
    <t xml:space="preserve"> RETROESCAVADEIRA SOBRE RODAS COM CARREGADEIRA, TRAÇÃO 4X4, POTÊNCIA LÍQ. 88 HP, CAÇAMBA CARREG. CAP. MÍN. 1 M3, CAÇAMBA RETRO CAP. 0,26 M3, PESO OPERACIONAL MÍN. 6.674 KG, PROFUNDIDADE ESCAVAÇÃO MÁX. 4,37 M - CHP DIURNO. AF_06/2014</t>
  </si>
  <si>
    <t>ARGAMASSA TRAÇO 1:3 (CIMENTO E AREIA MÉDIA), PREPARO MECÂNICO COM BETONEIRA 400 L. AF_08/2014</t>
  </si>
  <si>
    <t>PEDRA BRITADA N. 0, OU PEDRISCO (4,8 A 9,5 MM) POSTO PEDREIRA/FORNECEDOR, SEM FRETE</t>
  </si>
  <si>
    <t xml:space="preserve"> BLOCO CERAMICO DE VEDACAO COM FUROS NA HORIZONTAL, 11,5 X 19 X 19 CM - 4,5 MPA (NBR 15270)</t>
  </si>
  <si>
    <r>
      <t xml:space="preserve">ITEM: </t>
    </r>
    <r>
      <rPr>
        <sz val="9"/>
        <color rgb="FF000000"/>
        <rFont val="Gill Sans MT"/>
        <family val="2"/>
      </rPr>
      <t>PS - 090</t>
    </r>
  </si>
  <si>
    <t>TOTAL INSTALAÇÕES HIDROSSANITÁRIAS:</t>
  </si>
  <si>
    <t>ESTAÇÃO DE TRATAMENTO DE ESGOTO ENTERRADA, INCLUI REATOR, FILTRO ANAERÓBIO, CAIXA GRADEADA E CAIXA CLORADORA - FORNECIMENTO E EXECUÇÃO</t>
  </si>
  <si>
    <t>PS-091</t>
  </si>
  <si>
    <t>PS-092</t>
  </si>
  <si>
    <t>PS-093</t>
  </si>
  <si>
    <t>PS-094</t>
  </si>
  <si>
    <t>PS-095</t>
  </si>
  <si>
    <t>PS-096</t>
  </si>
  <si>
    <t>PS-097</t>
  </si>
  <si>
    <t>PS-098</t>
  </si>
  <si>
    <t>PREPARO DE FUNDO DE VALA COM LARGURA MENOR QUE 1,5 M, EM LOCAL COM NÍVEL BAIXO DE INTERFERÊNCIA. AF_06/2016</t>
  </si>
  <si>
    <t>GRELHA DE FERRO FUNDIDO PARA CANALETA LARG = 15CM, FORNECIMENTO E ASSENTAMENTO</t>
  </si>
  <si>
    <r>
      <t xml:space="preserve">ITEM: </t>
    </r>
    <r>
      <rPr>
        <sz val="9"/>
        <color rgb="FF000000"/>
        <rFont val="Gill Sans MT"/>
        <family val="2"/>
      </rPr>
      <t>PS - 091</t>
    </r>
  </si>
  <si>
    <t>PS-099</t>
  </si>
  <si>
    <t xml:space="preserve">GRELHA FOFO SIMPLES COM REQUADRO, CARGA MAXIMA 1,5 T, 200 X 1000 MM, E= *15* MM  </t>
  </si>
  <si>
    <r>
      <t xml:space="preserve">ITEM: </t>
    </r>
    <r>
      <rPr>
        <sz val="9"/>
        <color rgb="FF000000"/>
        <rFont val="Gill Sans MT"/>
        <family val="2"/>
      </rPr>
      <t>PS - 092</t>
    </r>
  </si>
  <si>
    <t>GRELHA FOFO SIMPLES COM REQUADRO, CARGA MAXIMA  12,5 T, *300 X 1000* MM, E= *15* MM, AREA ESTACIONAMENTO CARRO PASSEIO</t>
  </si>
  <si>
    <r>
      <t xml:space="preserve">ITEM: </t>
    </r>
    <r>
      <rPr>
        <sz val="9"/>
        <color rgb="FF000000"/>
        <rFont val="Gill Sans MT"/>
        <family val="2"/>
      </rPr>
      <t>PS - 093</t>
    </r>
  </si>
  <si>
    <t>BLOCO VEDACAO CONCRETO 9 X 19 X 39 CM (CLASSE C - NBR 6136)</t>
  </si>
  <si>
    <r>
      <t xml:space="preserve">ITEM: </t>
    </r>
    <r>
      <rPr>
        <sz val="9"/>
        <color rgb="FF000000"/>
        <rFont val="Gill Sans MT"/>
        <family val="2"/>
      </rPr>
      <t>PS - 094</t>
    </r>
  </si>
  <si>
    <r>
      <t xml:space="preserve">ITEM: </t>
    </r>
    <r>
      <rPr>
        <sz val="9"/>
        <color rgb="FF000000"/>
        <rFont val="Gill Sans MT"/>
        <family val="2"/>
      </rPr>
      <t>PS - 095</t>
    </r>
  </si>
  <si>
    <r>
      <t xml:space="preserve">ITEM: </t>
    </r>
    <r>
      <rPr>
        <sz val="9"/>
        <color rgb="FF000000"/>
        <rFont val="Gill Sans MT"/>
        <family val="2"/>
      </rPr>
      <t>PS - 096</t>
    </r>
  </si>
  <si>
    <r>
      <t xml:space="preserve">ITEM: </t>
    </r>
    <r>
      <rPr>
        <sz val="9"/>
        <color rgb="FF000000"/>
        <rFont val="Gill Sans MT"/>
        <family val="2"/>
      </rPr>
      <t>PS - 097</t>
    </r>
  </si>
  <si>
    <t xml:space="preserve">REDUCAO EXCENTRICA PVC P/ ESG PREDIAL DN 100 X 50MM  </t>
  </si>
  <si>
    <r>
      <t xml:space="preserve">ITEM: </t>
    </r>
    <r>
      <rPr>
        <sz val="9"/>
        <color rgb="FF000000"/>
        <rFont val="Gill Sans MT"/>
        <family val="2"/>
      </rPr>
      <t>PS - 098</t>
    </r>
  </si>
  <si>
    <r>
      <t xml:space="preserve">ITEM: </t>
    </r>
    <r>
      <rPr>
        <sz val="9"/>
        <color rgb="FF000000"/>
        <rFont val="Gill Sans MT"/>
        <family val="2"/>
      </rPr>
      <t>PS - 099</t>
    </r>
  </si>
  <si>
    <t>INSTALAÇÕES DE GÁS</t>
  </si>
  <si>
    <t>60.0</t>
  </si>
  <si>
    <t>60.1</t>
  </si>
  <si>
    <t>60.2</t>
  </si>
  <si>
    <t>60.3</t>
  </si>
  <si>
    <t>60.4</t>
  </si>
  <si>
    <t>60.5</t>
  </si>
  <si>
    <t>60.6</t>
  </si>
  <si>
    <t>60.7</t>
  </si>
  <si>
    <t>60.8</t>
  </si>
  <si>
    <t>60.9</t>
  </si>
  <si>
    <t>60.10</t>
  </si>
  <si>
    <t>60.11</t>
  </si>
  <si>
    <t>60.12</t>
  </si>
  <si>
    <t>60.13</t>
  </si>
  <si>
    <t>60.14</t>
  </si>
  <si>
    <t>PS-064</t>
  </si>
  <si>
    <t>Serviços</t>
  </si>
  <si>
    <t>Memória Cálculo</t>
  </si>
  <si>
    <t>Un</t>
  </si>
  <si>
    <t>Quant.</t>
  </si>
  <si>
    <t>Abrigo de Gás</t>
  </si>
  <si>
    <t xml:space="preserve">Escavação </t>
  </si>
  <si>
    <t>Reaterro</t>
  </si>
  <si>
    <t>80% do volume da escavação</t>
  </si>
  <si>
    <t>Pintura do eletroduto - cor amarela, com 1 demão de zarcão</t>
  </si>
  <si>
    <t>6,14 (área total do eltroduto de 3/4'' 0.06x102,42)+0,68(área total do eletroduto de 1/2'' 0.04x17,13)</t>
  </si>
  <si>
    <t>Tubo de aço sem costura - tubo 3/4''</t>
  </si>
  <si>
    <t>Joelho 90° 1/2''</t>
  </si>
  <si>
    <t>Joelho 90° 3/4''</t>
  </si>
  <si>
    <t xml:space="preserve"> </t>
  </si>
  <si>
    <t>1.9</t>
  </si>
  <si>
    <t>Tê de aço galvanizado 1/2''</t>
  </si>
  <si>
    <t>1.10</t>
  </si>
  <si>
    <t>Tê de aço galvanizado 3/4''</t>
  </si>
  <si>
    <t>1.11</t>
  </si>
  <si>
    <t>União 3/4"</t>
  </si>
  <si>
    <t>1.12</t>
  </si>
  <si>
    <t>Abraçadeira 3/4'' tipo d com cunha</t>
  </si>
  <si>
    <t>1.13</t>
  </si>
  <si>
    <t>Niple de aço galvanizado 1/2''</t>
  </si>
  <si>
    <t>1.14</t>
  </si>
  <si>
    <t>Niple de aço galvanizado 3/4''</t>
  </si>
  <si>
    <t>Luva de redução 3/4'' para 1/2''</t>
  </si>
  <si>
    <t>Uma unidade de abrigo de gás 03 unidades de P45</t>
  </si>
  <si>
    <t>Distância entre as casas de gás e as conexões da cozinha 20 x a profundidade da escavação (0,80m) x a largura da escavação (0,40m)</t>
  </si>
  <si>
    <t xml:space="preserve">Colocar a cada 6 m ( cozinha: 23,63/6: 4unid.) </t>
  </si>
  <si>
    <t>92688</t>
  </si>
  <si>
    <t>92699</t>
  </si>
  <si>
    <t>92701</t>
  </si>
  <si>
    <t>92704</t>
  </si>
  <si>
    <t>92705</t>
  </si>
  <si>
    <t>92905</t>
  </si>
  <si>
    <t>92692</t>
  </si>
  <si>
    <t>92694</t>
  </si>
  <si>
    <t>PINTURA ESMALTE FOSCO, DUAS DEMAOS, SOBRE SUPERFICIE METALICA, INCLUSO UMA DEMAO DE FUNDO ANTICORROSIVO. UTILIZACAO DE REVOLVER ( AR-COMPRIMIDO).</t>
  </si>
  <si>
    <t>TUBO DE AÇO GALVANIZADO COM COSTURA, CLASSE MÉDIA, CONEXÃO ROSQUEADA, DN 20 (3/4"), INSTALADO EM RAMAIS E SUB-RAMAIS DE GÁS - FORNECIMENTO E INSTALAÇÃO. AF_12/2015</t>
  </si>
  <si>
    <t>JOELHO 90 GRAUS, EM FERRO GALVANIZADO, CONEXÃO ROSQUEADA, DN 15 (1/2"), INSTALADO EM RAMAIS E SUB-RAMAIS DE GÁS - FORNECIMENTO E INSTALAÇÃO. AF_12/2015</t>
  </si>
  <si>
    <t>TÊ, EM FERRO GALVANIZADO, CONEXÃO ROSQUEADA, DN 15 (1/2"), INSTALADO EM RAMAIS E SUB-RAMAIS DE GÁS - FORNECIMENTO E INSTALAÇÃO. AF_12/2015</t>
  </si>
  <si>
    <t>TÊ, EM FERRO GALVANIZADO, CONEXÃO ROSQUEADA, DN 20 (3/4"), INSTALADO EM RAMAIS E SUB-RAMAIS DE GÁS - FORNECIMENTO E INSTALAÇÃO. AF_12/2015</t>
  </si>
  <si>
    <t>UNIÃO, EM FERRO GALVANIZADO, CONEXÃO ROSQUEADA, DN 20 (3/4"), INSTALADO EM RAMAIS E SUB-RAMAIS DE GÁS - FORNECIMENTO E INSTALAÇÃO. AF_12/2015</t>
  </si>
  <si>
    <t>ABRACADEIRA EM ACO PARA AMARRACAO DE ELETRODUTOS, TIPO D, COM 3/4" E CUNHA DE FIXACAO</t>
  </si>
  <si>
    <t>NIPLE, EM FERRO GALVANIZADO, CONEXÃO ROSQUEADA, DN 15 (1/2"), INSTALADO EM RAMAIS E SUB-RAMAIS DE GÁS - FORNECIMENTO E INSTALAÇÃO. AF_12/2015</t>
  </si>
  <si>
    <t>NIPLE, EM FERRO GALVANIZADO, CONEXÃO ROSQUEADA, DN 20 (3/4"), INSTALADO EM RAMAIS E SUB-RAMAIS DE GÁS - FORNECIMENTO E INSTALAÇÃO. AF_12/2015</t>
  </si>
  <si>
    <t>LUVA DE REDUÇÃO, EM FERRO GALVANIZADO, 3/4" X 1/2", CONEXÃO ROSQUEADA, INSTALADO EM RAMAIS E SUB-RAMAIS DE GÁS - FORNECIMENTO E INSTALAÇÃO. AF_12/2015</t>
  </si>
  <si>
    <t>distância entre as casas de gás e as conexões da cozinha = 25m</t>
  </si>
  <si>
    <r>
      <t xml:space="preserve">ITEM: </t>
    </r>
    <r>
      <rPr>
        <sz val="9"/>
        <color rgb="FF000000"/>
        <rFont val="Gill Sans MT"/>
        <family val="2"/>
      </rPr>
      <t>PS - 100</t>
    </r>
  </si>
  <si>
    <t>PS-100</t>
  </si>
  <si>
    <t xml:space="preserve">ABRACADEIRA EM ACO PARA AMARRACAO DE ELETRODUTOS, TIPO D, COM 3/4" E CUNHA DE FIXACAO </t>
  </si>
  <si>
    <t>14.8</t>
  </si>
  <si>
    <t>14.8.1</t>
  </si>
  <si>
    <t>14.8.2</t>
  </si>
  <si>
    <t>14.8.3</t>
  </si>
  <si>
    <t>14.9</t>
  </si>
  <si>
    <t>14.9.1</t>
  </si>
  <si>
    <t>14.9.2</t>
  </si>
  <si>
    <t>14.9.3</t>
  </si>
  <si>
    <t>14.9.4</t>
  </si>
  <si>
    <t>14.9.5</t>
  </si>
  <si>
    <t>14.9.6</t>
  </si>
  <si>
    <t>14.9.7</t>
  </si>
  <si>
    <t>14.9.8</t>
  </si>
  <si>
    <t>TOTAL INSTALAÇÕES DE GÁS:</t>
  </si>
  <si>
    <t>61.0</t>
  </si>
  <si>
    <t>61.1</t>
  </si>
  <si>
    <t>TOTAL DE INSTALAÇÕES DE PREVENÇÃO E COMBATE À INCÊNDIO:</t>
  </si>
  <si>
    <t>53.7</t>
  </si>
  <si>
    <t>TORNEIRA PLÁSTICA 3/4" PARA TANQUE - FORNECIMENTO E INSTALAÇÃO. AF_12/2013</t>
  </si>
  <si>
    <t>EXTINTORES DE INCÊNDIO</t>
  </si>
  <si>
    <t>EXTINTOR INCÊNDIO TP PO QUIMICO 6KG - FORNECIMENTO E INSTALACAO</t>
  </si>
  <si>
    <t>73775/2</t>
  </si>
  <si>
    <t>EXTINTOR INCÊNDIO AGUA-PRESSURIZADA 10L INCL SUPORTE PAREDE CARGA     COMPLETA FORNECIMENTO E COLOCACAO</t>
  </si>
  <si>
    <t>EXTINTOR INCENDIO CO2 6KG - FORNECIMENTO E INSTALACAO</t>
  </si>
  <si>
    <t>FORNECIMENTO E INSTALAÇÃO DE PLACA DE SINALIZAÇÃO DE EXTINTOR 20X30CM</t>
  </si>
  <si>
    <t>PINTURA ACRILICA PARA SINALIZAÇÃO HORIZONTAL EM PISO CIMENTADO</t>
  </si>
  <si>
    <t>SINALIZAÇÃO - SAIDA DE EMERGENCIA</t>
  </si>
  <si>
    <t>FORNECIMENTO E INSTALAÇÃO DE PLACA DE SINALIZAÇÃO INDICATIVA, SAÍDA DE EMERGÊNCIA, SAÍDA LATERAL ESQUERDA/DIREITA/SAÍDA EM FRENTE</t>
  </si>
  <si>
    <t>SISTEMA DE ALARME DE EMERGENCIA</t>
  </si>
  <si>
    <t>FORNECIMENTO E INSTALAÇÃO DE ACIONADOR MANUAL PARA ALARME, TIPO QUEBRA VIDRO, COM MARTELO</t>
  </si>
  <si>
    <t>FORNECIMENTO E INSTALAÇÃO DE SIRENE ELETRÔNICA, 12V, ALARME DE EMERGÊNCIA</t>
  </si>
  <si>
    <t>FORNECIMENTO E INSTALAÇÃO DE CENTRAL DE ALARME IPA, 12 LAÇOS, SEM BATERIA</t>
  </si>
  <si>
    <t>FORNECIMENTO E INSTALAÇÃO DE BATERIA SELADA PARA CENTRAL DE ALARME, 12V/5A</t>
  </si>
  <si>
    <t>CABO DE COBRE FLEXÍVEL ISOLADO, 2,5 MM², ANTI-CHAMA 0,6/1,0 KV, PARA CIRCUITOS TERMINAIS - FORNECIMENTO E INSTALAÇÃO. AF_12/2015</t>
  </si>
  <si>
    <t>CAIXA RETANGULAR 4" X 2" MÉDIA (1,30 M DO PISO), PVC, INSTALADA EM PAREDE - FORNECIMENTO E INSTALAÇÃO. AF_12/2015</t>
  </si>
  <si>
    <t>ELETRODUTO ZINCADO, INCLUSIVE CONEXÕES DE 1" x 3m</t>
  </si>
  <si>
    <t>ELETRODUTO ZINCADO LEVE 3/4" X 3M - FORNECIMENTO E INSTALAÇÃO</t>
  </si>
  <si>
    <t>LUVA P/ELETRODUTO ZINCADO 3/4"</t>
  </si>
  <si>
    <t>LUVA P/ELETRODUTO ZINCADO 1"</t>
  </si>
  <si>
    <t>CURVA 90° DE FERRO ZINCADO P/ ELTRODUTO DE 1"</t>
  </si>
  <si>
    <t>ABRACADEIRA EM ACO PARA AMARRACAO DE ELETRODUTOS, TIPO D, COM 1" E PARAFUSO DE FIXACAO</t>
  </si>
  <si>
    <t>CONDULETE DE ALUMÍNIO, TIPO X, PARA ELETRODUTO DE AÇO GALVANIZADO DN 32 MM (1 1/4''), APARENTE - FORNECIMENTO E INSTALAÇÃO. AF_11/2016_P</t>
  </si>
  <si>
    <t>74145/1</t>
  </si>
  <si>
    <t>CONDULETE DE ALUMÍNIO, TIPO X, PARA ELETRODUTO DE AÇO GALVANIZADO DN 20 MM (3/4''), APARENTE - FORNECIMENTO E INSTALAÇÃO. AF_11/2016_P</t>
  </si>
  <si>
    <t>LUVA PARA ELETRODUTO, PVC, SOLDÁVEL, DN 25 MM (3/4), APARENTE, INSTALADA EM TETO - FORNECIMENTO E INSTALAÇÃO. AF_11/2016_P</t>
  </si>
  <si>
    <t>SISTEMA DE ACIONAMENTO DO HIDRANTE</t>
  </si>
  <si>
    <t>HIDRANTE DE PAREDE</t>
  </si>
  <si>
    <t>ABRIGO PARA HIDRANTE, 75X45X17CM, COM REGISTRO GLOBO ANGULAR 45º 2.1/2", ADAPTADOR STORZ 2.1/2", MANGUEIRA DE INCÊNDIO 15M, REDUÇÃO 2.1/2X1.1/2" E ESGUICHO EM LATÃO 1.1/2" - FORNECIMENTO E INSTALAÇÃO</t>
  </si>
  <si>
    <t>TUBO DE AÇO GALVANIZADO COM COSTURA, CLASSE MÉDIA, DN 65 (2 1/2"), CONEXÃO ROSQUEADA, INSTALADO EM REDE DE ALIMENTAÇÃO PARA HIDRANTE - FORNECIMENTO E INSTALAÇÃO. AF_12/2015</t>
  </si>
  <si>
    <t>JOELHO 90 GRAUS, EM FERRO GALVANIZADO, DN 65 (2 1/2"), CONEXÃO ROSQUEADA, INSTALADO EM REDE DE ALIMENTAÇÃO PARA HIDRANTE - FORNECIMENTO E INSTALAÇÃO. AF_12/2015</t>
  </si>
  <si>
    <t>LUVA, EM FERRO GALVANIZADO, DN 65 (2 1/2"), CONEXÃO ROSQUEADA, INSTALADO EM REDE DE ALIMENTAÇÃO PARA HIDRANTE - FORNECIMENTO E INSTALAÇÃO. AF_12/2015</t>
  </si>
  <si>
    <t>TÊ, EM FERRO GALVANIZADO, CONEXÃO ROSQUEADA, DN 65 (2 1/2"), INSTALADO EM REDE DE ALIMENTAÇÃO PARA HIDRANTE - FORNECIMENTO E INSTALAÇÃO. AF_12/2015</t>
  </si>
  <si>
    <t>FORNECIMENTO E INSTALAÇÃO DE BOMBA TRIFÁSICA 5CV - 220/380V</t>
  </si>
  <si>
    <t>FORNECIMENTO E INSTALAÇÃO DE QUADRO DE COMANDO PARA BOMBA 7,5CV</t>
  </si>
  <si>
    <t>FORNECIMENTO E INSTALAÇÃO DE ACIONADOR MANUAL LIGA DESLIGA, BOTOEIRA, TIPO QUEBRA VIDRO, PARA ACIONAMENTO DA BOMBA DO HIDRANTE</t>
  </si>
  <si>
    <t>ELETRODUTO ZINCADO, INCLUSIVE CONEXÕES DE 1" (CASA DE BOMBA)</t>
  </si>
  <si>
    <t>LUVA P/ELETRODUTO ZINCADO 1" (CASA DE BOMBA)</t>
  </si>
  <si>
    <t>CURVA 90 GRAUS PARA ELETRODUTO, PVC, ROSCÁVEL, DN 32 MM (1"), PARA CIRCUITOS TERMINAIS, INSTALADA EM FORRO - FORNECIMENTO E INSTALAÇÃO. AF_12/2015</t>
  </si>
  <si>
    <t>DUTO ESPIRAL FLEXIVEL SINGELO PEAD D=50MM(2") REVESTIDO COM PVC COM FIO GUIA DE ACO GALVANIZADO, LANCADO DIRETO NO SOLO, INCL CONEXOES</t>
  </si>
  <si>
    <t>CAIXA DE INSPEÇÃO EM CONCRETO PRÉ-MOLDADO DN 60CM COM TAMPA H= 60CM - FORNECIMENTO E INSTALACAO</t>
  </si>
  <si>
    <t>HIDRANTE DE RECALQUE</t>
  </si>
  <si>
    <t>CAIXA DE INCÊNDIO 45X75X17CM - FORNECIMENTO E INSTALAÇÃO</t>
  </si>
  <si>
    <t>74169/1</t>
  </si>
  <si>
    <t>REGISTRO/VALVULA GLOBO ANGULAR 45 GRAUS EM LATAO PARA HIDRANTES DE INCÊNDIO PREDIAL DN 2.1/2, COM VOLANTE, CLASSE DE PRESSAO DE ATE 200 PSI - FORNECIMENTO E INSTALACAO</t>
  </si>
  <si>
    <t>REGISTRO DE GAVETA BRUTO, LATÃO, ROSCÁVEL, 2 1/2, INSTALADO EM RESERVAÇÃO DE ÁGUA DE EDIFICAÇÃO QUE POSSUA RESERVATÓRIO DE FIBRA/FIBROCIMENTO  FORNECIMENTO E INSTALAÇÃO. AF_06/2016</t>
  </si>
  <si>
    <t>VÁLVULA DE RETENÇÃO HORIZONTAL, DE BRONZE, ROSCÁVEL, 2 1/2" - FORNECIMENTO E INSTALAÇÃO. AF_01/2019</t>
  </si>
  <si>
    <t>72132</t>
  </si>
  <si>
    <t>ALVENARIA EM TIJOLO CERAMICO MACICO 5X10X20CM 1/2 VEZ (ESPESSURA 10CM), ASSENTADO COM ARGAMASSA TRACO 1:2:8 (CIMENTO, CAL E AREIA)</t>
  </si>
  <si>
    <t>LUMINARIA DE EMERGENCIA</t>
  </si>
  <si>
    <t>LUMINARIA DE EMERGENCIA 30 LEDS, POTENCIA 2 W, BATERIA DE LITIO, AUTONOMIA DE 6 CR</t>
  </si>
  <si>
    <t>LUMINARIA DE EMERGENCIA 960 LUMENS DE 24 LEDS, POTENCIA 4 W, BATERIA DE LITIO, AUTONOMIA DE 3 HRS</t>
  </si>
  <si>
    <t>61.1.1</t>
  </si>
  <si>
    <t>61.1.2</t>
  </si>
  <si>
    <t>61.1.3</t>
  </si>
  <si>
    <t>61.1.4</t>
  </si>
  <si>
    <t>61.1.5</t>
  </si>
  <si>
    <t>61.2</t>
  </si>
  <si>
    <t>61.2.1</t>
  </si>
  <si>
    <t>61.3</t>
  </si>
  <si>
    <t>61.3.1</t>
  </si>
  <si>
    <t>61.3.2</t>
  </si>
  <si>
    <t>61.3.3</t>
  </si>
  <si>
    <t>61.3.4</t>
  </si>
  <si>
    <t>61.3.5</t>
  </si>
  <si>
    <t>61.3.6</t>
  </si>
  <si>
    <t>61.3.7</t>
  </si>
  <si>
    <t>61.3.8</t>
  </si>
  <si>
    <t>61.3.9</t>
  </si>
  <si>
    <t>61.3.10</t>
  </si>
  <si>
    <t>61.3.11</t>
  </si>
  <si>
    <t>61.3.12</t>
  </si>
  <si>
    <t>61.3.13</t>
  </si>
  <si>
    <t>61.3.14</t>
  </si>
  <si>
    <t>61.3.15</t>
  </si>
  <si>
    <t>61.3.16</t>
  </si>
  <si>
    <t>61.3.17</t>
  </si>
  <si>
    <t>61.4</t>
  </si>
  <si>
    <t>61.4.1</t>
  </si>
  <si>
    <t>61.4.1.1</t>
  </si>
  <si>
    <t>61.4.1.2</t>
  </si>
  <si>
    <t>61.4.1.3</t>
  </si>
  <si>
    <t>61.4.1.4</t>
  </si>
  <si>
    <t>61.4.1.5</t>
  </si>
  <si>
    <t>61.4.1.6</t>
  </si>
  <si>
    <t>61.4.1.7</t>
  </si>
  <si>
    <t>61.4.1.8</t>
  </si>
  <si>
    <t>61.4.1.9</t>
  </si>
  <si>
    <t>61.4.1.10</t>
  </si>
  <si>
    <t>61.4.1.11</t>
  </si>
  <si>
    <t>61.4.1.12</t>
  </si>
  <si>
    <t>61.4.1.13</t>
  </si>
  <si>
    <t>61.4.1.14</t>
  </si>
  <si>
    <t>61.4.1.15</t>
  </si>
  <si>
    <t>61.4.1.16</t>
  </si>
  <si>
    <t>61.4.1.17</t>
  </si>
  <si>
    <t>61.5</t>
  </si>
  <si>
    <t>61.5.1</t>
  </si>
  <si>
    <t>61.5.2</t>
  </si>
  <si>
    <t>61.5.3</t>
  </si>
  <si>
    <t>61.5.4</t>
  </si>
  <si>
    <t>61.5.5</t>
  </si>
  <si>
    <t>61.6</t>
  </si>
  <si>
    <t>61.6.1</t>
  </si>
  <si>
    <t>61.6.2</t>
  </si>
  <si>
    <t>INSTALAÇÕES DE PREVENÇÃO E COMBATE À INCÊNDIO E PÂNICO</t>
  </si>
  <si>
    <t>BLOCO LUMINÁRIA DE EMERGENCIA 1200 LUMENS</t>
  </si>
  <si>
    <t>SELCO</t>
  </si>
  <si>
    <t>07.624.206/0001-31</t>
  </si>
  <si>
    <t>(65)3027-9000</t>
  </si>
  <si>
    <t>WELLINGTON</t>
  </si>
  <si>
    <t>CONTRA FOGO</t>
  </si>
  <si>
    <t>27.244.187/0001-25</t>
  </si>
  <si>
    <t>(65) 3622-3000</t>
  </si>
  <si>
    <t>VINÍCIUS</t>
  </si>
  <si>
    <t>HIDRAULICA E ELETRICA</t>
  </si>
  <si>
    <t>15.987.913/0001-10</t>
  </si>
  <si>
    <t>(65) 3321-0009</t>
  </si>
  <si>
    <t>FERNANDO</t>
  </si>
  <si>
    <t>CENTRAL DE ALARME IPA, 12 LAÇOS, SEM BATERIA</t>
  </si>
  <si>
    <t>PETEL</t>
  </si>
  <si>
    <t>22.760.075/0001-03</t>
  </si>
  <si>
    <t>EVANIA</t>
  </si>
  <si>
    <t>SUPERTEC</t>
  </si>
  <si>
    <t>01.184.625/0001-13</t>
  </si>
  <si>
    <t>(66)3511-8700</t>
  </si>
  <si>
    <t>ELIELTON</t>
  </si>
  <si>
    <t>(65) 3661-7232</t>
  </si>
  <si>
    <t>BATERIA SELADA PARA CENTRAL DE ALARME, 12V/5A</t>
  </si>
  <si>
    <t>HIDRO E ELÉTRICA MOURA LTDA EPP</t>
  </si>
  <si>
    <t>08.954.892/0001-71</t>
  </si>
  <si>
    <t>CARLA</t>
  </si>
  <si>
    <t>ACIONADOR MANUAL PARA ALARME, TIPO QUEBRA VIDRO, COM MARTELO</t>
  </si>
  <si>
    <t>SIRENE ELETRÔNICA, 12V, ALARME DE EMERGÊNCIA</t>
  </si>
  <si>
    <t>PLACA DE SINALIZAÇÃO DE EXTINTOR 20X30CM</t>
  </si>
  <si>
    <t>METALCASTY</t>
  </si>
  <si>
    <t>(11)2701-2220</t>
  </si>
  <si>
    <t>JULIANE</t>
  </si>
  <si>
    <t>TAG SINALIZAÇÃO</t>
  </si>
  <si>
    <t>03.686.682/0001-26</t>
  </si>
  <si>
    <t>(14)3624-6257</t>
  </si>
  <si>
    <t>Thiago</t>
  </si>
  <si>
    <t>PLACA DE SINALIZAÇÃO INDICATIVA, SAÍDA DE EMERGÊNCIA, SAÍDA LATERAL ESQUERDA/DIREITA/SAÍDA EM FRENTE</t>
  </si>
  <si>
    <t>BOMBA TRIFÁSICA 5CV - 220/380v</t>
  </si>
  <si>
    <t>26.552.687/0003-23</t>
  </si>
  <si>
    <t>(66)3544-1098</t>
  </si>
  <si>
    <t>LOURENÇO</t>
  </si>
  <si>
    <t>SUPERTEC PEÇAS E SERVIÇOS</t>
  </si>
  <si>
    <t>01.184.625/0002-02</t>
  </si>
  <si>
    <t>INCENDIO BOTOEIRA LIGA DESLIGA PARA BOMBA</t>
  </si>
  <si>
    <t>QUADRO DE COMANDO PARA BOMBA 7,5CV</t>
  </si>
  <si>
    <t>3545-6900</t>
  </si>
  <si>
    <t>MICHEL</t>
  </si>
  <si>
    <t>22.760..075/0001-03</t>
  </si>
  <si>
    <t>(65)3634-1717</t>
  </si>
  <si>
    <t>ELETRODUTODE FERRO ZINCADO LEVE 1" X 3M</t>
  </si>
  <si>
    <t>(65)3661-7232</t>
  </si>
  <si>
    <t>3634-1717</t>
  </si>
  <si>
    <t>RICARDO</t>
  </si>
  <si>
    <t>UNID</t>
  </si>
  <si>
    <t>ELETRODUTO ZINCADO 3/4"</t>
  </si>
  <si>
    <t xml:space="preserve"> LUVA P/ELETRODUTO ZINCADO 1"</t>
  </si>
  <si>
    <t>ELETROMAIS</t>
  </si>
  <si>
    <t>(66)3544-9800</t>
  </si>
  <si>
    <t>61.4.1.18</t>
  </si>
  <si>
    <t>61.4.1.19</t>
  </si>
  <si>
    <t>Importa o presente orçamento no valor de R$ 10.256.848,04 (Dez milhões, duzentos e cinquenta e seis mil, oitocentos e quarenta e oito reais e quatro centavos)</t>
  </si>
  <si>
    <t>PS - 009</t>
  </si>
  <si>
    <t>PS - 023</t>
  </si>
  <si>
    <r>
      <t xml:space="preserve">ITEM: </t>
    </r>
    <r>
      <rPr>
        <sz val="9"/>
        <color rgb="FF000000"/>
        <rFont val="Gill Sans MT"/>
        <family val="2"/>
      </rPr>
      <t>PS - 101</t>
    </r>
  </si>
  <si>
    <t>PS - 101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</si>
</sst>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4" formatCode="_-&quot;R$&quot;\ * #,##0.00_-;\-&quot;R$&quot;\ * #,##0.00_-;_-&quot;R$&quot;\ * &quot;-&quot;??_-;_-@_-"/>
    <numFmt numFmtId="43" formatCode="_-* #,##0.00_-;\-* #,##0.00_-;_-* &quot;-&quot;??_-;_-@_-"/>
    <numFmt numFmtId="164" formatCode="_(* #,##0.00_);_(* \(#,##0.00\);_(* &quot;-&quot;??_);_(@_)"/>
    <numFmt numFmtId="165" formatCode="0.0;[Red]0.0"/>
    <numFmt numFmtId="166" formatCode="#,##0.00;[Red]#,##0.00"/>
    <numFmt numFmtId="167" formatCode="_(&quot;R$ &quot;* #,##0.00_);_(&quot;R$ &quot;* \(#,##0.00\);_(&quot;R$ &quot;* &quot;-&quot;??_);_(@_)"/>
    <numFmt numFmtId="168" formatCode="_([$€-2]* #,##0.00_);_([$€-2]* \(#,##0.00\);_([$€-2]* &quot;-&quot;??_)"/>
    <numFmt numFmtId="169" formatCode="#,##0.0000"/>
    <numFmt numFmtId="170" formatCode="#,##0.000000"/>
    <numFmt numFmtId="171" formatCode="0.00000000000000"/>
    <numFmt numFmtId="172" formatCode="#,##0.00\ &quot;m²&quot;"/>
    <numFmt numFmtId="173" formatCode="_ * #,##0.00_ ;_ * \-#,##0.00_ ;_ * &quot;-&quot;??_ ;_ @_ "/>
    <numFmt numFmtId="174" formatCode="_ * #,##0_ ;_ * \-#,##0_ ;_ * &quot;-&quot;_ ;_ @_ "/>
    <numFmt numFmtId="175" formatCode="_ &quot;S/&quot;* #,##0_ ;_ &quot;S/&quot;* \-#,##0_ ;_ &quot;S/&quot;* &quot;-&quot;_ ;_ @_ "/>
    <numFmt numFmtId="176" formatCode="_ &quot;S/&quot;* #,##0.00_ ;_ &quot;S/&quot;* \-#,##0.00_ ;_ &quot;S/&quot;* &quot;-&quot;??_ ;_ @_ "/>
    <numFmt numFmtId="177" formatCode="_-&quot;$&quot;* #,##0_-;\-&quot;$&quot;* #,##0_-;_-&quot;$&quot;* &quot;-&quot;_-;_-@_-"/>
    <numFmt numFmtId="178" formatCode="_-&quot;$&quot;* #,##0.00_-;\-&quot;$&quot;* #,##0.00_-;_-&quot;$&quot;* &quot;-&quot;??_-;_-@_-"/>
    <numFmt numFmtId="179" formatCode="0.0%"/>
    <numFmt numFmtId="180" formatCode="0.000%"/>
    <numFmt numFmtId="181" formatCode="0.000000"/>
    <numFmt numFmtId="182" formatCode="0.000"/>
    <numFmt numFmtId="183" formatCode="#,##0.000"/>
  </numFmts>
  <fonts count="91">
    <font>
      <sz val="11"/>
      <color theme="1"/>
      <name val="Calibri"/>
      <family val="2"/>
      <scheme val="minor"/>
    </font>
    <font>
      <sz val="11"/>
      <color indexed="8"/>
      <name val="Calibri"/>
      <family val="2"/>
    </font>
    <font>
      <sz val="11"/>
      <color theme="1"/>
      <name val="Calibri"/>
      <family val="2"/>
      <scheme val="minor"/>
    </font>
    <font>
      <sz val="11"/>
      <color theme="1"/>
      <name val="Cambria"/>
      <family val="1"/>
      <scheme val="major"/>
    </font>
    <font>
      <sz val="11"/>
      <color rgb="FF000000"/>
      <name val="Calibri"/>
      <family val="2"/>
      <scheme val="minor"/>
    </font>
    <font>
      <b/>
      <sz val="11"/>
      <color theme="1"/>
      <name val="Calibri"/>
      <family val="2"/>
      <scheme val="minor"/>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6"/>
      <color theme="1"/>
      <name val="Cambria"/>
      <family val="1"/>
      <scheme val="major"/>
    </font>
    <font>
      <b/>
      <sz val="9"/>
      <color theme="1"/>
      <name val="Gill Sans MT"/>
      <family val="2"/>
    </font>
    <font>
      <sz val="9"/>
      <color theme="1"/>
      <name val="Gill Sans MT"/>
      <family val="2"/>
    </font>
    <font>
      <sz val="9"/>
      <color indexed="8"/>
      <name val="Gill Sans MT"/>
      <family val="2"/>
    </font>
    <font>
      <sz val="9"/>
      <name val="Gill Sans MT"/>
      <family val="2"/>
    </font>
    <font>
      <b/>
      <sz val="9"/>
      <name val="Gill Sans MT"/>
      <family val="2"/>
    </font>
    <font>
      <b/>
      <u/>
      <sz val="22"/>
      <color theme="1"/>
      <name val="Cambria"/>
      <family val="1"/>
      <scheme val="major"/>
    </font>
    <font>
      <sz val="9"/>
      <color rgb="FF000000"/>
      <name val="Gill Sans MT"/>
      <family val="2"/>
    </font>
    <font>
      <b/>
      <sz val="9"/>
      <color rgb="FF000000"/>
      <name val="Gill Sans MT"/>
      <family val="2"/>
    </font>
    <font>
      <sz val="11"/>
      <color theme="1"/>
      <name val="Gill Sans MT"/>
      <family val="2"/>
    </font>
    <font>
      <sz val="11"/>
      <name val="Gill Sans MT"/>
      <family val="2"/>
    </font>
    <font>
      <b/>
      <sz val="11"/>
      <color theme="1"/>
      <name val="Gill Sans MT"/>
      <family val="2"/>
    </font>
    <font>
      <sz val="8"/>
      <color theme="1"/>
      <name val="Gill Sans MT"/>
      <family val="2"/>
    </font>
    <font>
      <sz val="7.5"/>
      <color theme="1"/>
      <name val="Gill Sans MT"/>
      <family val="2"/>
    </font>
    <font>
      <b/>
      <sz val="9"/>
      <color indexed="8"/>
      <name val="Gill Sans MT"/>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Helv"/>
      <charset val="204"/>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18"/>
      <color theme="3"/>
      <name val="Cambria"/>
      <family val="2"/>
      <scheme val="major"/>
    </font>
    <font>
      <sz val="10"/>
      <name val="Times New Roman"/>
      <family val="1"/>
      <charset val="204"/>
    </font>
    <font>
      <u/>
      <sz val="8"/>
      <color theme="1"/>
      <name val="Gill Sans MT"/>
      <family val="2"/>
    </font>
    <font>
      <sz val="9"/>
      <color theme="1"/>
      <name val="Cambria"/>
      <family val="1"/>
      <scheme val="major"/>
    </font>
    <font>
      <b/>
      <sz val="11"/>
      <color theme="1"/>
      <name val="Cambria"/>
      <family val="1"/>
      <scheme val="major"/>
    </font>
    <font>
      <b/>
      <sz val="13"/>
      <color theme="0"/>
      <name val="Gill Sans MT"/>
      <family val="2"/>
    </font>
    <font>
      <sz val="9"/>
      <color rgb="FFFF0000"/>
      <name val="Gill Sans MT"/>
      <family val="2"/>
    </font>
    <font>
      <sz val="11"/>
      <name val="Calibri"/>
      <family val="2"/>
      <scheme val="minor"/>
    </font>
    <font>
      <b/>
      <sz val="10"/>
      <name val="Arial"/>
      <family val="2"/>
    </font>
    <font>
      <b/>
      <sz val="14"/>
      <color theme="1"/>
      <name val="Calibri"/>
      <family val="2"/>
      <scheme val="minor"/>
    </font>
    <font>
      <b/>
      <sz val="14"/>
      <color theme="1"/>
      <name val="Calibri"/>
      <family val="2"/>
    </font>
    <font>
      <sz val="11"/>
      <color theme="1"/>
      <name val="Calibri"/>
      <family val="2"/>
    </font>
    <font>
      <sz val="10"/>
      <name val="Calibri"/>
      <family val="2"/>
    </font>
    <font>
      <sz val="8"/>
      <name val="Arial"/>
      <family val="1"/>
    </font>
    <font>
      <sz val="10"/>
      <color theme="1"/>
      <name val="Arial"/>
      <family val="2"/>
    </font>
    <font>
      <b/>
      <sz val="9"/>
      <color theme="0"/>
      <name val="Gill Sans MT"/>
      <family val="2"/>
    </font>
    <font>
      <sz val="8"/>
      <name val="Arial"/>
      <family val="2"/>
    </font>
    <font>
      <b/>
      <sz val="11"/>
      <name val="Calibri"/>
      <family val="2"/>
      <scheme val="minor"/>
    </font>
    <font>
      <sz val="9"/>
      <name val="Arial"/>
      <family val="2"/>
    </font>
    <font>
      <b/>
      <sz val="10"/>
      <color rgb="FFFF0000"/>
      <name val="Arial"/>
      <family val="2"/>
    </font>
    <font>
      <sz val="10"/>
      <color rgb="FFFF0000"/>
      <name val="Arial"/>
      <family val="2"/>
    </font>
    <font>
      <sz val="9"/>
      <name val="Gill"/>
    </font>
    <font>
      <b/>
      <sz val="9"/>
      <color theme="1"/>
      <name val="Gill Sans MT"/>
      <family val="2"/>
    </font>
    <font>
      <sz val="10"/>
      <color rgb="FF333333"/>
      <name val="Arial"/>
      <family val="2"/>
    </font>
    <font>
      <b/>
      <sz val="13"/>
      <color theme="1"/>
      <name val="Calibri"/>
      <family val="2"/>
      <scheme val="minor"/>
    </font>
    <font>
      <b/>
      <sz val="11"/>
      <color rgb="FFFF0000"/>
      <name val="Calibri"/>
      <family val="2"/>
      <scheme val="minor"/>
    </font>
    <font>
      <sz val="11"/>
      <color rgb="FF000000"/>
      <name val="Calibri"/>
      <family val="2"/>
    </font>
    <font>
      <sz val="23"/>
      <color theme="1"/>
      <name val="Calibri"/>
      <family val="2"/>
      <scheme val="minor"/>
    </font>
    <font>
      <b/>
      <sz val="9"/>
      <name val="Arial"/>
      <family val="2"/>
    </font>
    <font>
      <sz val="11"/>
      <name val="Calibri Light"/>
      <family val="2"/>
    </font>
    <font>
      <b/>
      <i/>
      <sz val="14"/>
      <color rgb="FFFF0000"/>
      <name val="Gill Sans MT"/>
      <family val="2"/>
    </font>
    <font>
      <sz val="10"/>
      <name val="Gill Sans MT"/>
      <family val="2"/>
    </font>
  </fonts>
  <fills count="72">
    <fill>
      <patternFill patternType="none"/>
    </fill>
    <fill>
      <patternFill patternType="gray125"/>
    </fill>
    <fill>
      <patternFill patternType="solid">
        <fgColor rgb="FF8DCC7E"/>
        <bgColor indexed="64"/>
      </patternFill>
    </fill>
    <fill>
      <patternFill patternType="solid">
        <fgColor rgb="FF9FF7B4"/>
        <bgColor indexed="64"/>
      </patternFill>
    </fill>
    <fill>
      <patternFill patternType="solid">
        <fgColor rgb="FF4FA76A"/>
        <bgColor indexed="64"/>
      </patternFill>
    </fill>
    <fill>
      <patternFill patternType="solid">
        <fgColor rgb="FF6EBA86"/>
        <bgColor indexed="64"/>
      </patternFill>
    </fill>
    <fill>
      <patternFill patternType="solid">
        <fgColor rgb="FF98F6AE"/>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E6E6E6"/>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rgb="FFEFEFEF"/>
      </patternFill>
    </fill>
    <fill>
      <patternFill patternType="solid">
        <fgColor theme="3" tint="-0.249977111117893"/>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99CC0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rgb="FFCCCCCC"/>
      </left>
      <right style="thin">
        <color rgb="FFCCCCCC"/>
      </right>
      <top style="thin">
        <color rgb="FFCCCCCC"/>
      </top>
      <bottom style="thin">
        <color rgb="FFCCCCCC"/>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00">
    <xf numFmtId="0" fontId="0" fillId="0" borderId="0"/>
    <xf numFmtId="0" fontId="1" fillId="0" borderId="0"/>
    <xf numFmtId="0" fontId="4" fillId="0" borderId="0"/>
    <xf numFmtId="0" fontId="2" fillId="0" borderId="0"/>
    <xf numFmtId="0" fontId="6"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7" fillId="17"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4" borderId="0" applyNumberFormat="0" applyBorder="0" applyAlignment="0" applyProtection="0"/>
    <xf numFmtId="0" fontId="13" fillId="8" borderId="0" applyNumberFormat="0" applyBorder="0" applyAlignment="0" applyProtection="0"/>
    <xf numFmtId="0" fontId="9" fillId="25" borderId="14" applyNumberFormat="0" applyAlignment="0" applyProtection="0"/>
    <xf numFmtId="0" fontId="10" fillId="26" borderId="15" applyNumberFormat="0" applyAlignment="0" applyProtection="0"/>
    <xf numFmtId="168" fontId="6" fillId="0" borderId="0" applyFont="0" applyFill="0" applyBorder="0" applyAlignment="0" applyProtection="0"/>
    <xf numFmtId="0" fontId="17" fillId="0" borderId="0" applyNumberFormat="0" applyFill="0" applyBorder="0" applyAlignment="0" applyProtection="0"/>
    <xf numFmtId="0" fontId="8" fillId="9" borderId="0" applyNumberFormat="0" applyBorder="0" applyAlignment="0" applyProtection="0"/>
    <xf numFmtId="0" fontId="19" fillId="0" borderId="17" applyNumberFormat="0" applyFill="0" applyAlignment="0" applyProtection="0"/>
    <xf numFmtId="0" fontId="20" fillId="0" borderId="18" applyNumberFormat="0" applyFill="0" applyAlignment="0" applyProtection="0"/>
    <xf numFmtId="0" fontId="21" fillId="0" borderId="19" applyNumberFormat="0" applyFill="0" applyAlignment="0" applyProtection="0"/>
    <xf numFmtId="0" fontId="21" fillId="0" borderId="0" applyNumberFormat="0" applyFill="0" applyBorder="0" applyAlignment="0" applyProtection="0"/>
    <xf numFmtId="0" fontId="12" fillId="12" borderId="14" applyNumberFormat="0" applyAlignment="0" applyProtection="0"/>
    <xf numFmtId="0" fontId="11" fillId="0" borderId="16"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44" fontId="2" fillId="0" borderId="0" applyFont="0" applyFill="0" applyBorder="0" applyAlignment="0" applyProtection="0"/>
    <xf numFmtId="0" fontId="14" fillId="27" borderId="0" applyNumberFormat="0" applyBorder="0" applyAlignment="0" applyProtection="0"/>
    <xf numFmtId="0" fontId="6" fillId="28" borderId="20" applyNumberFormat="0" applyFont="0" applyAlignment="0" applyProtection="0"/>
    <xf numFmtId="0" fontId="15" fillId="25" borderId="21" applyNumberFormat="0" applyAlignment="0" applyProtection="0"/>
    <xf numFmtId="9"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9" fontId="6" fillId="0" borderId="0" applyFill="0" applyBorder="0" applyAlignment="0" applyProtection="0"/>
    <xf numFmtId="169" fontId="6" fillId="0" borderId="0" applyFill="0" applyBorder="0" applyAlignment="0" applyProtection="0"/>
    <xf numFmtId="0" fontId="18" fillId="0" borderId="0" applyNumberFormat="0" applyFill="0" applyBorder="0" applyAlignment="0" applyProtection="0"/>
    <xf numFmtId="0" fontId="19" fillId="0" borderId="17"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43" fontId="2" fillId="0" borderId="0" applyFont="0" applyFill="0" applyBorder="0" applyAlignment="0" applyProtection="0"/>
    <xf numFmtId="0" fontId="16" fillId="0" borderId="0" applyNumberFormat="0" applyFill="0" applyBorder="0" applyAlignment="0" applyProtection="0"/>
    <xf numFmtId="0" fontId="6" fillId="0" borderId="0"/>
    <xf numFmtId="16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37" fillId="0" borderId="27" applyNumberFormat="0" applyFill="0" applyAlignment="0" applyProtection="0"/>
    <xf numFmtId="0" fontId="38" fillId="0" borderId="28" applyNumberFormat="0" applyFill="0" applyAlignment="0" applyProtection="0"/>
    <xf numFmtId="0" fontId="39" fillId="0" borderId="29" applyNumberFormat="0" applyFill="0" applyAlignment="0" applyProtection="0"/>
    <xf numFmtId="0" fontId="39" fillId="0" borderId="0" applyNumberFormat="0" applyFill="0" applyBorder="0" applyAlignment="0" applyProtection="0"/>
    <xf numFmtId="0" fontId="40" fillId="33" borderId="0" applyNumberFormat="0" applyBorder="0" applyAlignment="0" applyProtection="0"/>
    <xf numFmtId="0" fontId="41" fillId="34" borderId="0" applyNumberFormat="0" applyBorder="0" applyAlignment="0" applyProtection="0"/>
    <xf numFmtId="0" fontId="42" fillId="35" borderId="0" applyNumberFormat="0" applyBorder="0" applyAlignment="0" applyProtection="0"/>
    <xf numFmtId="0" fontId="43" fillId="36" borderId="30" applyNumberFormat="0" applyAlignment="0" applyProtection="0"/>
    <xf numFmtId="0" fontId="44" fillId="37" borderId="31" applyNumberFormat="0" applyAlignment="0" applyProtection="0"/>
    <xf numFmtId="0" fontId="45" fillId="37" borderId="30" applyNumberFormat="0" applyAlignment="0" applyProtection="0"/>
    <xf numFmtId="0" fontId="46" fillId="0" borderId="32" applyNumberFormat="0" applyFill="0" applyAlignment="0" applyProtection="0"/>
    <xf numFmtId="0" fontId="47" fillId="38" borderId="33" applyNumberFormat="0" applyAlignment="0" applyProtection="0"/>
    <xf numFmtId="0" fontId="48" fillId="0" borderId="0" applyNumberFormat="0" applyFill="0" applyBorder="0" applyAlignment="0" applyProtection="0"/>
    <xf numFmtId="0" fontId="2" fillId="39" borderId="34" applyNumberFormat="0" applyFont="0" applyAlignment="0" applyProtection="0"/>
    <xf numFmtId="0" fontId="49" fillId="0" borderId="0" applyNumberFormat="0" applyFill="0" applyBorder="0" applyAlignment="0" applyProtection="0"/>
    <xf numFmtId="0" fontId="5" fillId="0" borderId="35" applyNumberFormat="0" applyFill="0" applyAlignment="0" applyProtection="0"/>
    <xf numFmtId="0" fontId="50"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50" fillId="55" borderId="0" applyNumberFormat="0" applyBorder="0" applyAlignment="0" applyProtection="0"/>
    <xf numFmtId="0" fontId="50" fillId="56"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50" fillId="59" borderId="0" applyNumberFormat="0" applyBorder="0" applyAlignment="0" applyProtection="0"/>
    <xf numFmtId="0" fontId="50" fillId="60"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50" fillId="63" borderId="0" applyNumberFormat="0" applyBorder="0" applyAlignment="0" applyProtection="0"/>
    <xf numFmtId="0" fontId="51"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7" fillId="17"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8" fillId="9" borderId="0" applyNumberFormat="0" applyBorder="0" applyAlignment="0" applyProtection="0"/>
    <xf numFmtId="0" fontId="9" fillId="25" borderId="14" applyNumberFormat="0" applyAlignment="0" applyProtection="0"/>
    <xf numFmtId="0" fontId="10" fillId="26" borderId="15" applyNumberFormat="0" applyAlignment="0" applyProtection="0"/>
    <xf numFmtId="0" fontId="11" fillId="0" borderId="16" applyNumberFormat="0" applyFill="0" applyAlignment="0" applyProtection="0"/>
    <xf numFmtId="0" fontId="53" fillId="0" borderId="0"/>
    <xf numFmtId="0" fontId="54" fillId="0" borderId="0"/>
    <xf numFmtId="0" fontId="53" fillId="0" borderId="0"/>
    <xf numFmtId="0" fontId="54" fillId="0" borderId="0"/>
    <xf numFmtId="177" fontId="6" fillId="0" borderId="0" applyFont="0" applyFill="0" applyBorder="0" applyAlignment="0" applyProtection="0"/>
    <xf numFmtId="178" fontId="6" fillId="0" borderId="0" applyFont="0" applyFill="0" applyBorder="0" applyAlignment="0" applyProtection="0"/>
    <xf numFmtId="0" fontId="55" fillId="0" borderId="0">
      <protection locked="0"/>
    </xf>
    <xf numFmtId="0" fontId="56" fillId="0" borderId="0">
      <protection locked="0"/>
    </xf>
    <xf numFmtId="0" fontId="56" fillId="0" borderId="0">
      <protection locked="0"/>
    </xf>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4" borderId="0" applyNumberFormat="0" applyBorder="0" applyAlignment="0" applyProtection="0"/>
    <xf numFmtId="0" fontId="12" fillId="12" borderId="14" applyNumberFormat="0" applyAlignment="0" applyProtection="0"/>
    <xf numFmtId="0" fontId="52" fillId="0" borderId="0"/>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13" fillId="8" borderId="0" applyNumberFormat="0" applyBorder="0" applyAlignment="0" applyProtection="0"/>
    <xf numFmtId="174" fontId="6" fillId="0" borderId="0" applyFont="0" applyFill="0" applyBorder="0" applyAlignment="0" applyProtection="0"/>
    <xf numFmtId="173" fontId="6" fillId="0" borderId="0" applyFont="0" applyFill="0" applyBorder="0" applyAlignment="0" applyProtection="0"/>
    <xf numFmtId="175" fontId="6" fillId="0" borderId="0" applyFont="0" applyFill="0" applyBorder="0" applyAlignment="0" applyProtection="0"/>
    <xf numFmtId="176" fontId="6" fillId="0" borderId="0" applyFont="0" applyFill="0" applyBorder="0" applyAlignment="0" applyProtection="0"/>
    <xf numFmtId="0" fontId="55" fillId="0" borderId="0">
      <protection locked="0"/>
    </xf>
    <xf numFmtId="0" fontId="14" fillId="27" borderId="0" applyNumberFormat="0" applyBorder="0" applyAlignment="0" applyProtection="0"/>
    <xf numFmtId="37" fontId="57" fillId="0" borderId="0"/>
    <xf numFmtId="0" fontId="6" fillId="28" borderId="20" applyNumberFormat="0" applyFont="0" applyAlignment="0" applyProtection="0"/>
    <xf numFmtId="0" fontId="55" fillId="0" borderId="0">
      <protection locked="0"/>
    </xf>
    <xf numFmtId="38" fontId="58" fillId="0" borderId="0"/>
    <xf numFmtId="0" fontId="15" fillId="25" borderId="21"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9" fillId="0" borderId="17" applyNumberFormat="0" applyFill="0" applyAlignment="0" applyProtection="0"/>
    <xf numFmtId="0" fontId="20" fillId="0" borderId="18" applyNumberFormat="0" applyFill="0" applyAlignment="0" applyProtection="0"/>
    <xf numFmtId="0" fontId="21" fillId="0" borderId="19" applyNumberFormat="0" applyFill="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55" fillId="0" borderId="36">
      <protection locked="0"/>
    </xf>
    <xf numFmtId="43" fontId="6" fillId="0" borderId="0" applyFont="0" applyFill="0" applyBorder="0" applyAlignment="0" applyProtection="0"/>
    <xf numFmtId="0" fontId="60" fillId="0" borderId="0" applyNumberFormat="0" applyFill="0" applyBorder="0" applyProtection="0">
      <alignment vertical="top" wrapText="1"/>
    </xf>
    <xf numFmtId="44" fontId="2" fillId="0" borderId="0" applyFont="0" applyFill="0" applyBorder="0" applyAlignment="0" applyProtection="0"/>
    <xf numFmtId="0" fontId="51" fillId="0" borderId="0"/>
    <xf numFmtId="9" fontId="1" fillId="0" borderId="0" applyFont="0" applyFill="0" applyBorder="0" applyAlignment="0" applyProtection="0"/>
    <xf numFmtId="9" fontId="51" fillId="0" borderId="0" applyFont="0" applyFill="0" applyBorder="0" applyAlignment="0" applyProtection="0"/>
    <xf numFmtId="43" fontId="6" fillId="0" borderId="0" applyFont="0" applyFill="0" applyBorder="0" applyAlignment="0" applyProtection="0"/>
    <xf numFmtId="0" fontId="59"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85" fillId="0" borderId="0"/>
  </cellStyleXfs>
  <cellXfs count="800">
    <xf numFmtId="0" fontId="0" fillId="0" borderId="0" xfId="0"/>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0" fillId="0" borderId="0" xfId="0" applyBorder="1"/>
    <xf numFmtId="4" fontId="3" fillId="0" borderId="0" xfId="0" applyNumberFormat="1" applyFont="1" applyBorder="1" applyAlignment="1">
      <alignment horizontal="left" vertical="center"/>
    </xf>
    <xf numFmtId="0" fontId="3" fillId="0" borderId="0" xfId="0" applyFont="1" applyBorder="1" applyAlignment="1">
      <alignment horizontal="left" vertical="center"/>
    </xf>
    <xf numFmtId="0" fontId="22" fillId="29" borderId="0" xfId="0" applyFont="1" applyFill="1" applyBorder="1" applyAlignment="1">
      <alignment vertical="center"/>
    </xf>
    <xf numFmtId="4" fontId="24" fillId="0" borderId="0" xfId="0" applyNumberFormat="1" applyFont="1" applyBorder="1" applyAlignment="1">
      <alignment horizontal="left" vertical="center"/>
    </xf>
    <xf numFmtId="0" fontId="24" fillId="0" borderId="0" xfId="0" applyFont="1" applyBorder="1" applyAlignment="1">
      <alignment vertical="center"/>
    </xf>
    <xf numFmtId="0" fontId="24" fillId="0" borderId="0" xfId="0" applyFont="1" applyBorder="1" applyAlignment="1">
      <alignment horizontal="left" vertical="center" wrapText="1"/>
    </xf>
    <xf numFmtId="165" fontId="23" fillId="4" borderId="1" xfId="0" applyNumberFormat="1" applyFont="1" applyFill="1" applyBorder="1" applyAlignment="1">
      <alignment horizontal="center" vertical="center"/>
    </xf>
    <xf numFmtId="0" fontId="23" fillId="4" borderId="1" xfId="0" applyFont="1" applyFill="1" applyBorder="1" applyAlignment="1">
      <alignment horizontal="left" vertical="center" wrapText="1"/>
    </xf>
    <xf numFmtId="0" fontId="24" fillId="0" borderId="1" xfId="0" applyFont="1" applyBorder="1" applyAlignment="1">
      <alignment horizontal="center" vertical="center"/>
    </xf>
    <xf numFmtId="4" fontId="24" fillId="0" borderId="1" xfId="0" applyNumberFormat="1" applyFont="1" applyBorder="1" applyAlignment="1">
      <alignment horizontal="center" vertical="center"/>
    </xf>
    <xf numFmtId="166" fontId="24" fillId="0" borderId="1" xfId="0" applyNumberFormat="1" applyFont="1" applyBorder="1" applyAlignment="1">
      <alignment horizontal="center" vertical="center"/>
    </xf>
    <xf numFmtId="165" fontId="26" fillId="0" borderId="1" xfId="0" applyNumberFormat="1" applyFont="1" applyBorder="1" applyAlignment="1">
      <alignment horizontal="center" vertical="center"/>
    </xf>
    <xf numFmtId="0" fontId="26" fillId="0" borderId="1" xfId="1" applyNumberFormat="1" applyFont="1" applyFill="1" applyBorder="1" applyAlignment="1" applyProtection="1">
      <alignment horizontal="left" vertical="center" wrapText="1"/>
    </xf>
    <xf numFmtId="4" fontId="26" fillId="0" borderId="1" xfId="0" applyNumberFormat="1" applyFont="1" applyBorder="1" applyAlignment="1">
      <alignment horizontal="center" vertical="center"/>
    </xf>
    <xf numFmtId="166" fontId="26" fillId="0" borderId="1" xfId="0" applyNumberFormat="1" applyFont="1" applyBorder="1" applyAlignment="1">
      <alignment horizontal="center" vertical="center"/>
    </xf>
    <xf numFmtId="0" fontId="24" fillId="0" borderId="0" xfId="0" applyFont="1" applyBorder="1"/>
    <xf numFmtId="0" fontId="24" fillId="0" borderId="1" xfId="0" applyFont="1" applyBorder="1" applyAlignment="1">
      <alignment horizontal="left" vertical="center" wrapText="1"/>
    </xf>
    <xf numFmtId="0" fontId="24" fillId="4" borderId="1" xfId="0" applyFont="1" applyFill="1" applyBorder="1"/>
    <xf numFmtId="4" fontId="24" fillId="4" borderId="1" xfId="0" applyNumberFormat="1" applyFont="1" applyFill="1" applyBorder="1"/>
    <xf numFmtId="166" fontId="24" fillId="4" borderId="1" xfId="0" applyNumberFormat="1" applyFont="1" applyFill="1" applyBorder="1"/>
    <xf numFmtId="0" fontId="24" fillId="0" borderId="1" xfId="0" applyFont="1" applyBorder="1"/>
    <xf numFmtId="4" fontId="24" fillId="0" borderId="1" xfId="0" applyNumberFormat="1" applyFont="1" applyBorder="1"/>
    <xf numFmtId="0" fontId="24" fillId="0" borderId="1" xfId="0" applyFont="1" applyBorder="1" applyAlignment="1">
      <alignment wrapText="1"/>
    </xf>
    <xf numFmtId="165" fontId="23" fillId="0" borderId="1" xfId="0" applyNumberFormat="1" applyFont="1" applyBorder="1" applyAlignment="1">
      <alignment horizontal="center" vertical="center"/>
    </xf>
    <xf numFmtId="0" fontId="23" fillId="0" borderId="1" xfId="0" applyFont="1" applyBorder="1" applyAlignment="1">
      <alignment horizontal="left" vertical="center" wrapText="1"/>
    </xf>
    <xf numFmtId="165" fontId="24" fillId="0" borderId="1" xfId="0" applyNumberFormat="1" applyFont="1" applyBorder="1" applyAlignment="1">
      <alignment horizontal="center"/>
    </xf>
    <xf numFmtId="165" fontId="27" fillId="0" borderId="1" xfId="0" applyNumberFormat="1" applyFont="1" applyBorder="1" applyAlignment="1">
      <alignment horizontal="center" vertical="center"/>
    </xf>
    <xf numFmtId="0" fontId="27" fillId="0" borderId="1" xfId="0" applyFont="1" applyBorder="1" applyAlignment="1">
      <alignment horizontal="left" vertical="center" wrapText="1"/>
    </xf>
    <xf numFmtId="2" fontId="24" fillId="0" borderId="1" xfId="0" applyNumberFormat="1" applyFont="1" applyBorder="1" applyAlignment="1">
      <alignment horizontal="center" vertical="center"/>
    </xf>
    <xf numFmtId="0" fontId="24" fillId="0" borderId="0" xfId="0" applyFont="1" applyBorder="1" applyAlignment="1">
      <alignment horizontal="left" vertical="center"/>
    </xf>
    <xf numFmtId="4" fontId="23" fillId="2" borderId="1" xfId="0" applyNumberFormat="1" applyFont="1" applyFill="1" applyBorder="1" applyAlignment="1">
      <alignment horizontal="center" vertical="center"/>
    </xf>
    <xf numFmtId="0" fontId="31" fillId="0" borderId="0" xfId="0" applyFont="1"/>
    <xf numFmtId="0" fontId="31" fillId="0" borderId="0" xfId="0" applyFont="1" applyBorder="1"/>
    <xf numFmtId="0" fontId="31" fillId="0" borderId="0" xfId="0" applyFont="1" applyFill="1" applyBorder="1" applyAlignment="1">
      <alignment horizontal="left" vertical="center"/>
    </xf>
    <xf numFmtId="4" fontId="31" fillId="0" borderId="0" xfId="0" applyNumberFormat="1" applyFont="1" applyBorder="1"/>
    <xf numFmtId="0" fontId="31" fillId="0" borderId="0" xfId="0" applyFont="1" applyAlignment="1">
      <alignment wrapText="1"/>
    </xf>
    <xf numFmtId="4" fontId="31" fillId="0" borderId="0" xfId="0" applyNumberFormat="1" applyFont="1"/>
    <xf numFmtId="0" fontId="31" fillId="0" borderId="0" xfId="0" applyFont="1" applyAlignment="1">
      <alignment horizontal="center"/>
    </xf>
    <xf numFmtId="0" fontId="35" fillId="0" borderId="0" xfId="0" applyFont="1" applyBorder="1" applyAlignment="1">
      <alignment vertical="center"/>
    </xf>
    <xf numFmtId="10" fontId="24" fillId="0" borderId="1" xfId="0" applyNumberFormat="1" applyFont="1" applyBorder="1" applyAlignment="1">
      <alignment horizontal="center" vertical="center"/>
    </xf>
    <xf numFmtId="0" fontId="24" fillId="0" borderId="0" xfId="0" applyFont="1"/>
    <xf numFmtId="0" fontId="24" fillId="0" borderId="22" xfId="0" applyFont="1" applyBorder="1"/>
    <xf numFmtId="0" fontId="24" fillId="0" borderId="25" xfId="0" applyFont="1" applyBorder="1"/>
    <xf numFmtId="0" fontId="24" fillId="0" borderId="22" xfId="0" applyFont="1" applyBorder="1" applyAlignment="1">
      <alignment horizontal="left" vertical="center"/>
    </xf>
    <xf numFmtId="0" fontId="24" fillId="0" borderId="22" xfId="0" applyFont="1" applyBorder="1" applyAlignment="1">
      <alignment horizontal="center" vertical="center"/>
    </xf>
    <xf numFmtId="3" fontId="25" fillId="0" borderId="1" xfId="1" applyNumberFormat="1" applyFont="1" applyBorder="1" applyAlignment="1">
      <alignment horizontal="center" vertical="center" wrapText="1"/>
    </xf>
    <xf numFmtId="4" fontId="23" fillId="3" borderId="1" xfId="0" applyNumberFormat="1" applyFont="1" applyFill="1" applyBorder="1" applyAlignment="1">
      <alignment horizontal="center" vertical="center" wrapText="1"/>
    </xf>
    <xf numFmtId="0" fontId="23" fillId="0" borderId="1" xfId="0" applyNumberFormat="1" applyFont="1" applyBorder="1" applyAlignment="1">
      <alignment horizontal="center" vertical="center"/>
    </xf>
    <xf numFmtId="10" fontId="24" fillId="30" borderId="1" xfId="0" applyNumberFormat="1" applyFont="1" applyFill="1" applyBorder="1" applyAlignment="1">
      <alignment horizontal="center" vertical="center"/>
    </xf>
    <xf numFmtId="10" fontId="24" fillId="0" borderId="0" xfId="0" applyNumberFormat="1" applyFont="1" applyBorder="1" applyAlignment="1">
      <alignment horizontal="left" vertical="center"/>
    </xf>
    <xf numFmtId="0" fontId="36" fillId="3" borderId="1" xfId="2" applyFont="1" applyFill="1" applyBorder="1" applyAlignment="1">
      <alignment horizontal="center" vertical="center"/>
    </xf>
    <xf numFmtId="0" fontId="29" fillId="0" borderId="5" xfId="2" applyFont="1" applyBorder="1" applyAlignment="1">
      <alignment horizontal="center" vertical="center"/>
    </xf>
    <xf numFmtId="171" fontId="24" fillId="0" borderId="0" xfId="0" applyNumberFormat="1" applyFont="1"/>
    <xf numFmtId="0" fontId="24" fillId="0" borderId="23" xfId="0" applyFont="1" applyBorder="1"/>
    <xf numFmtId="0" fontId="24" fillId="0" borderId="0" xfId="3" applyFont="1" applyBorder="1"/>
    <xf numFmtId="0" fontId="24" fillId="0" borderId="23" xfId="3" applyFont="1" applyFill="1" applyBorder="1"/>
    <xf numFmtId="0" fontId="24" fillId="0" borderId="26" xfId="0" applyFont="1" applyBorder="1"/>
    <xf numFmtId="0" fontId="24" fillId="0" borderId="24" xfId="0" applyFont="1" applyBorder="1"/>
    <xf numFmtId="0" fontId="24" fillId="0" borderId="4" xfId="0" applyFont="1" applyBorder="1"/>
    <xf numFmtId="0" fontId="24" fillId="0" borderId="3" xfId="0" applyFont="1" applyBorder="1"/>
    <xf numFmtId="0" fontId="24" fillId="0" borderId="10" xfId="0" applyFont="1" applyBorder="1"/>
    <xf numFmtId="0" fontId="24" fillId="0" borderId="11" xfId="0" applyFont="1" applyBorder="1"/>
    <xf numFmtId="0" fontId="24" fillId="0" borderId="12" xfId="0" applyFont="1" applyBorder="1"/>
    <xf numFmtId="0" fontId="29" fillId="0" borderId="0" xfId="0" applyFont="1" applyAlignment="1">
      <alignment vertical="center"/>
    </xf>
    <xf numFmtId="4" fontId="30" fillId="31" borderId="1" xfId="0" applyNumberFormat="1" applyFont="1" applyFill="1" applyBorder="1" applyAlignment="1">
      <alignment horizontal="left" vertical="center" wrapText="1"/>
    </xf>
    <xf numFmtId="4" fontId="30" fillId="31" borderId="1" xfId="0" applyNumberFormat="1" applyFont="1" applyFill="1" applyBorder="1" applyAlignment="1">
      <alignment horizontal="center" vertical="center" wrapText="1"/>
    </xf>
    <xf numFmtId="4" fontId="30" fillId="31" borderId="1" xfId="0" applyNumberFormat="1" applyFont="1" applyFill="1" applyBorder="1" applyAlignment="1">
      <alignment horizontal="right" vertical="center" wrapText="1"/>
    </xf>
    <xf numFmtId="4" fontId="29" fillId="0" borderId="1" xfId="0" applyNumberFormat="1" applyFont="1" applyBorder="1" applyAlignment="1">
      <alignment horizontal="center" vertical="center" wrapText="1"/>
    </xf>
    <xf numFmtId="4" fontId="30" fillId="0" borderId="1" xfId="0" applyNumberFormat="1" applyFont="1" applyBorder="1" applyAlignment="1">
      <alignment horizontal="right" vertical="center" wrapText="1"/>
    </xf>
    <xf numFmtId="4" fontId="29" fillId="0" borderId="0" xfId="0" applyNumberFormat="1" applyFont="1" applyAlignment="1">
      <alignment vertical="center"/>
    </xf>
    <xf numFmtId="0" fontId="29" fillId="0" borderId="1" xfId="2" applyFont="1" applyBorder="1" applyAlignment="1">
      <alignment horizontal="center" vertical="center"/>
    </xf>
    <xf numFmtId="10" fontId="24" fillId="0" borderId="1" xfId="61" applyNumberFormat="1" applyFont="1" applyBorder="1" applyAlignment="1">
      <alignment horizontal="center" vertical="center"/>
    </xf>
    <xf numFmtId="10" fontId="24" fillId="29" borderId="1" xfId="61" applyNumberFormat="1" applyFont="1" applyFill="1" applyBorder="1" applyAlignment="1">
      <alignment horizontal="center" vertical="center"/>
    </xf>
    <xf numFmtId="0" fontId="24" fillId="0" borderId="0" xfId="0" applyFont="1" applyBorder="1" applyAlignment="1">
      <alignment horizontal="left" vertical="center"/>
    </xf>
    <xf numFmtId="0" fontId="24" fillId="0" borderId="0" xfId="0" applyFont="1" applyBorder="1" applyAlignment="1">
      <alignment horizontal="center" vertical="center"/>
    </xf>
    <xf numFmtId="0" fontId="29" fillId="0" borderId="1" xfId="2" applyFont="1" applyBorder="1" applyAlignment="1">
      <alignment horizontal="center" vertical="center"/>
    </xf>
    <xf numFmtId="0" fontId="3" fillId="0" borderId="0" xfId="0" applyFont="1" applyBorder="1" applyAlignment="1">
      <alignment horizontal="left" vertical="center"/>
    </xf>
    <xf numFmtId="0" fontId="24" fillId="0" borderId="1" xfId="0" applyFont="1" applyFill="1" applyBorder="1" applyAlignment="1">
      <alignment horizontal="left" vertical="center" wrapText="1"/>
    </xf>
    <xf numFmtId="165" fontId="26" fillId="0" borderId="1" xfId="0" applyNumberFormat="1" applyFont="1" applyFill="1" applyBorder="1" applyAlignment="1">
      <alignment horizontal="center" vertical="center"/>
    </xf>
    <xf numFmtId="0" fontId="26" fillId="0" borderId="1" xfId="0" applyFont="1" applyFill="1" applyBorder="1" applyAlignment="1">
      <alignment horizontal="left" vertical="center" wrapText="1"/>
    </xf>
    <xf numFmtId="0" fontId="24" fillId="0" borderId="1" xfId="0" applyFont="1" applyBorder="1" applyAlignment="1">
      <alignment horizontal="center" vertical="center"/>
    </xf>
    <xf numFmtId="4" fontId="24" fillId="0" borderId="1" xfId="0" applyNumberFormat="1" applyFont="1" applyBorder="1" applyAlignment="1">
      <alignment horizontal="center" vertical="center"/>
    </xf>
    <xf numFmtId="0" fontId="24" fillId="0" borderId="1" xfId="0" applyFont="1" applyBorder="1" applyAlignment="1">
      <alignment horizontal="center" vertical="center"/>
    </xf>
    <xf numFmtId="0" fontId="24" fillId="0" borderId="1" xfId="0" applyFont="1" applyBorder="1"/>
    <xf numFmtId="0" fontId="26" fillId="29" borderId="1" xfId="0" applyFont="1" applyFill="1" applyBorder="1"/>
    <xf numFmtId="165" fontId="27" fillId="29" borderId="1" xfId="0" applyNumberFormat="1" applyFont="1" applyFill="1" applyBorder="1" applyAlignment="1">
      <alignment horizontal="center" vertical="center"/>
    </xf>
    <xf numFmtId="0" fontId="27" fillId="29" borderId="1" xfId="0" applyFont="1" applyFill="1" applyBorder="1" applyAlignment="1">
      <alignment horizontal="left" vertical="center" wrapText="1"/>
    </xf>
    <xf numFmtId="0" fontId="26" fillId="0" borderId="1" xfId="0" applyFont="1" applyFill="1" applyBorder="1" applyAlignment="1">
      <alignment horizontal="center" vertical="center"/>
    </xf>
    <xf numFmtId="0" fontId="26" fillId="0" borderId="1" xfId="0" applyFont="1" applyBorder="1" applyAlignment="1">
      <alignment horizontal="left" vertical="center" wrapText="1"/>
    </xf>
    <xf numFmtId="4" fontId="26" fillId="0" borderId="1" xfId="0" applyNumberFormat="1" applyFont="1" applyFill="1" applyBorder="1" applyAlignment="1">
      <alignment horizontal="center" vertical="center"/>
    </xf>
    <xf numFmtId="10" fontId="26" fillId="0" borderId="1" xfId="61" applyNumberFormat="1" applyFont="1" applyFill="1" applyBorder="1" applyAlignment="1">
      <alignment horizontal="center" vertical="center"/>
    </xf>
    <xf numFmtId="0" fontId="26" fillId="0" borderId="1" xfId="0" applyFont="1" applyFill="1" applyBorder="1"/>
    <xf numFmtId="165" fontId="27" fillId="0" borderId="1" xfId="0" applyNumberFormat="1" applyFont="1" applyFill="1" applyBorder="1" applyAlignment="1">
      <alignment horizontal="center" vertical="center"/>
    </xf>
    <xf numFmtId="0" fontId="27" fillId="0" borderId="1" xfId="0" applyFont="1" applyFill="1" applyBorder="1" applyAlignment="1">
      <alignment horizontal="left" vertical="center" wrapText="1"/>
    </xf>
    <xf numFmtId="0" fontId="24" fillId="0" borderId="1" xfId="0" applyFont="1" applyFill="1" applyBorder="1" applyAlignment="1">
      <alignment horizontal="center" vertical="center"/>
    </xf>
    <xf numFmtId="0" fontId="24" fillId="0" borderId="1" xfId="0" applyFont="1" applyFill="1" applyBorder="1" applyAlignment="1">
      <alignment vertical="center" wrapText="1"/>
    </xf>
    <xf numFmtId="10" fontId="24" fillId="0" borderId="1" xfId="61" applyNumberFormat="1" applyFont="1" applyFill="1" applyBorder="1" applyAlignment="1">
      <alignment horizontal="center" vertical="center"/>
    </xf>
    <xf numFmtId="0" fontId="26" fillId="0" borderId="7" xfId="0" applyFont="1" applyFill="1" applyBorder="1" applyAlignment="1">
      <alignment vertical="center" wrapText="1"/>
    </xf>
    <xf numFmtId="10" fontId="26" fillId="0" borderId="1" xfId="61" applyNumberFormat="1" applyFont="1" applyBorder="1" applyAlignment="1">
      <alignment horizontal="center" vertical="center"/>
    </xf>
    <xf numFmtId="0" fontId="24" fillId="0" borderId="0" xfId="0" applyFont="1" applyBorder="1" applyAlignment="1">
      <alignment horizontal="right" vertical="center"/>
    </xf>
    <xf numFmtId="0" fontId="26" fillId="0" borderId="1" xfId="0" applyFont="1" applyBorder="1" applyAlignment="1">
      <alignment horizontal="center" vertical="center"/>
    </xf>
    <xf numFmtId="0" fontId="24" fillId="0" borderId="1" xfId="0" applyFont="1" applyBorder="1" applyAlignment="1">
      <alignment horizontal="left" vertical="center" wrapText="1"/>
    </xf>
    <xf numFmtId="0" fontId="23" fillId="0" borderId="1" xfId="0" applyFont="1" applyFill="1" applyBorder="1" applyAlignment="1">
      <alignment horizontal="left" vertical="center" wrapText="1"/>
    </xf>
    <xf numFmtId="0" fontId="26" fillId="29" borderId="1" xfId="0" applyFont="1" applyFill="1" applyBorder="1" applyAlignment="1">
      <alignment horizontal="center"/>
    </xf>
    <xf numFmtId="4" fontId="26" fillId="29" borderId="1" xfId="0" applyNumberFormat="1" applyFont="1" applyFill="1" applyBorder="1" applyAlignment="1">
      <alignment horizontal="center"/>
    </xf>
    <xf numFmtId="166" fontId="26" fillId="29" borderId="1" xfId="0" applyNumberFormat="1" applyFont="1" applyFill="1" applyBorder="1" applyAlignment="1">
      <alignment horizontal="center"/>
    </xf>
    <xf numFmtId="2" fontId="26" fillId="29" borderId="1" xfId="0" applyNumberFormat="1" applyFont="1" applyFill="1" applyBorder="1" applyAlignment="1">
      <alignment horizontal="center"/>
    </xf>
    <xf numFmtId="0" fontId="24" fillId="0" borderId="1" xfId="0" applyFont="1" applyBorder="1" applyAlignment="1">
      <alignment horizontal="center" vertical="center"/>
    </xf>
    <xf numFmtId="165" fontId="24" fillId="0" borderId="1" xfId="0" applyNumberFormat="1" applyFont="1" applyBorder="1" applyAlignment="1">
      <alignment horizontal="center" vertical="center"/>
    </xf>
    <xf numFmtId="4" fontId="24" fillId="0" borderId="1" xfId="0" applyNumberFormat="1" applyFont="1" applyBorder="1" applyAlignment="1">
      <alignment horizontal="center" vertical="center"/>
    </xf>
    <xf numFmtId="0" fontId="24" fillId="0" borderId="1" xfId="0" applyFont="1" applyBorder="1" applyAlignment="1">
      <alignment vertical="center" wrapText="1"/>
    </xf>
    <xf numFmtId="0" fontId="31" fillId="0" borderId="0" xfId="0" applyFont="1"/>
    <xf numFmtId="10" fontId="24" fillId="0" borderId="1" xfId="61" applyNumberFormat="1" applyFont="1" applyBorder="1" applyAlignment="1">
      <alignment horizontal="center" vertical="center"/>
    </xf>
    <xf numFmtId="0" fontId="24" fillId="0" borderId="0" xfId="0" applyFont="1" applyBorder="1" applyAlignment="1">
      <alignment horizontal="left" vertical="center"/>
    </xf>
    <xf numFmtId="1" fontId="26" fillId="0" borderId="1" xfId="1" applyNumberFormat="1"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0" borderId="1" xfId="0" applyFont="1" applyFill="1" applyBorder="1" applyAlignment="1">
      <alignment vertical="center" wrapText="1"/>
    </xf>
    <xf numFmtId="166" fontId="24" fillId="0" borderId="1" xfId="0" applyNumberFormat="1" applyFont="1" applyBorder="1" applyAlignment="1">
      <alignment horizontal="center" vertical="center"/>
    </xf>
    <xf numFmtId="0" fontId="31" fillId="0" borderId="0" xfId="0" applyFont="1" applyAlignment="1"/>
    <xf numFmtId="170" fontId="29" fillId="0" borderId="1" xfId="0" applyNumberFormat="1" applyFont="1" applyBorder="1" applyAlignment="1">
      <alignment horizontal="right" vertical="center" wrapText="1"/>
    </xf>
    <xf numFmtId="4" fontId="29" fillId="0" borderId="1" xfId="0" applyNumberFormat="1" applyFont="1" applyBorder="1" applyAlignment="1">
      <alignment horizontal="right" vertical="center" wrapText="1"/>
    </xf>
    <xf numFmtId="10" fontId="23" fillId="5" borderId="1" xfId="0" applyNumberFormat="1" applyFont="1" applyFill="1" applyBorder="1" applyAlignment="1">
      <alignment horizontal="center" vertical="center"/>
    </xf>
    <xf numFmtId="4" fontId="24" fillId="0" borderId="1" xfId="0" applyNumberFormat="1" applyFont="1" applyFill="1" applyBorder="1" applyAlignment="1">
      <alignment horizontal="center" vertical="center"/>
    </xf>
    <xf numFmtId="0" fontId="27" fillId="0" borderId="1" xfId="0" applyFont="1" applyBorder="1" applyAlignment="1">
      <alignment horizontal="center" vertical="center"/>
    </xf>
    <xf numFmtId="4" fontId="27" fillId="0" borderId="1" xfId="0" applyNumberFormat="1" applyFont="1" applyFill="1" applyBorder="1" applyAlignment="1">
      <alignment horizontal="center" vertical="center"/>
    </xf>
    <xf numFmtId="4" fontId="27" fillId="0" borderId="1" xfId="0" applyNumberFormat="1" applyFont="1" applyBorder="1" applyAlignment="1">
      <alignment horizontal="center" vertical="center"/>
    </xf>
    <xf numFmtId="166" fontId="27" fillId="0" borderId="1" xfId="0" applyNumberFormat="1" applyFont="1" applyBorder="1" applyAlignment="1">
      <alignment horizontal="center" vertical="center"/>
    </xf>
    <xf numFmtId="166" fontId="26" fillId="0" borderId="1" xfId="0" applyNumberFormat="1" applyFont="1" applyFill="1" applyBorder="1" applyAlignment="1">
      <alignment horizontal="center" vertical="center"/>
    </xf>
    <xf numFmtId="0" fontId="26" fillId="0" borderId="1" xfId="0" applyFont="1" applyFill="1" applyBorder="1" applyAlignment="1">
      <alignment horizontal="center"/>
    </xf>
    <xf numFmtId="4" fontId="26" fillId="0" borderId="1" xfId="0" applyNumberFormat="1" applyFont="1" applyFill="1" applyBorder="1" applyAlignment="1">
      <alignment horizontal="center"/>
    </xf>
    <xf numFmtId="2" fontId="26" fillId="0" borderId="1" xfId="0" applyNumberFormat="1" applyFont="1" applyFill="1" applyBorder="1" applyAlignment="1">
      <alignment horizontal="center"/>
    </xf>
    <xf numFmtId="166" fontId="26" fillId="0" borderId="1" xfId="0" applyNumberFormat="1" applyFont="1" applyFill="1" applyBorder="1" applyAlignment="1">
      <alignment horizontal="center"/>
    </xf>
    <xf numFmtId="4" fontId="27" fillId="2" borderId="1" xfId="0" applyNumberFormat="1" applyFont="1" applyFill="1" applyBorder="1" applyAlignment="1">
      <alignment horizontal="center" vertical="center"/>
    </xf>
    <xf numFmtId="165" fontId="23" fillId="0" borderId="1" xfId="0" applyNumberFormat="1" applyFont="1" applyFill="1" applyBorder="1" applyAlignment="1">
      <alignment horizontal="center" vertical="center"/>
    </xf>
    <xf numFmtId="165" fontId="24" fillId="0" borderId="1" xfId="0" applyNumberFormat="1" applyFont="1" applyFill="1" applyBorder="1" applyAlignment="1">
      <alignment horizontal="center" vertical="center"/>
    </xf>
    <xf numFmtId="4" fontId="24" fillId="0" borderId="1" xfId="0" applyNumberFormat="1" applyFont="1" applyFill="1" applyBorder="1" applyAlignment="1">
      <alignment horizontal="center" vertical="center"/>
    </xf>
    <xf numFmtId="0" fontId="31" fillId="0" borderId="0" xfId="0" applyFont="1" applyAlignment="1">
      <alignment vertical="center"/>
    </xf>
    <xf numFmtId="0" fontId="29" fillId="0" borderId="1" xfId="0" applyFont="1" applyFill="1" applyBorder="1" applyAlignment="1">
      <alignment horizontal="left" vertical="center" wrapText="1"/>
    </xf>
    <xf numFmtId="0" fontId="24" fillId="0" borderId="1" xfId="0" applyFont="1" applyBorder="1" applyAlignment="1">
      <alignment vertical="center"/>
    </xf>
    <xf numFmtId="4" fontId="24" fillId="0" borderId="1" xfId="0" applyNumberFormat="1" applyFont="1" applyBorder="1" applyAlignment="1">
      <alignment vertical="center"/>
    </xf>
    <xf numFmtId="0" fontId="26" fillId="0" borderId="1" xfId="0" applyFont="1" applyFill="1" applyBorder="1" applyAlignment="1">
      <alignment vertical="center"/>
    </xf>
    <xf numFmtId="4" fontId="26" fillId="0" borderId="1" xfId="0" applyNumberFormat="1" applyFont="1" applyFill="1" applyBorder="1" applyAlignment="1">
      <alignment vertical="center"/>
    </xf>
    <xf numFmtId="166" fontId="26" fillId="0" borderId="1" xfId="0" applyNumberFormat="1" applyFont="1" applyFill="1" applyBorder="1" applyAlignment="1">
      <alignment vertical="center"/>
    </xf>
    <xf numFmtId="0" fontId="23" fillId="0" borderId="1" xfId="0" applyFont="1" applyBorder="1" applyAlignment="1">
      <alignment vertical="center" wrapText="1"/>
    </xf>
    <xf numFmtId="166" fontId="24" fillId="0" borderId="1" xfId="0" applyNumberFormat="1" applyFont="1" applyBorder="1" applyAlignment="1">
      <alignment vertical="center"/>
    </xf>
    <xf numFmtId="0" fontId="24" fillId="0" borderId="6" xfId="0" applyFont="1" applyBorder="1" applyAlignment="1">
      <alignment horizontal="center" vertical="center"/>
    </xf>
    <xf numFmtId="0" fontId="31" fillId="0" borderId="0" xfId="0" applyFont="1" applyBorder="1" applyAlignment="1">
      <alignment vertical="center"/>
    </xf>
    <xf numFmtId="0" fontId="24" fillId="0" borderId="7" xfId="0" applyFont="1" applyFill="1" applyBorder="1"/>
    <xf numFmtId="0" fontId="24" fillId="0" borderId="7" xfId="0" applyFont="1" applyFill="1" applyBorder="1" applyAlignment="1">
      <alignment horizontal="center"/>
    </xf>
    <xf numFmtId="0" fontId="24" fillId="0" borderId="7" xfId="0" applyFont="1" applyFill="1" applyBorder="1" applyAlignment="1">
      <alignment wrapText="1"/>
    </xf>
    <xf numFmtId="4" fontId="24" fillId="0" borderId="7" xfId="0" applyNumberFormat="1" applyFont="1" applyFill="1" applyBorder="1"/>
    <xf numFmtId="0" fontId="26" fillId="0" borderId="6" xfId="0" applyFont="1" applyFill="1" applyBorder="1" applyAlignment="1">
      <alignment horizontal="center" vertical="center"/>
    </xf>
    <xf numFmtId="2" fontId="31" fillId="0" borderId="1" xfId="0" applyNumberFormat="1" applyFont="1" applyBorder="1" applyAlignment="1">
      <alignment horizontal="center" vertical="center"/>
    </xf>
    <xf numFmtId="10" fontId="31" fillId="0" borderId="1" xfId="0" applyNumberFormat="1" applyFont="1" applyBorder="1" applyAlignment="1">
      <alignment horizontal="center" vertical="center"/>
    </xf>
    <xf numFmtId="0" fontId="24" fillId="0" borderId="22" xfId="0" applyFont="1" applyBorder="1" applyAlignment="1">
      <alignment horizontal="left" vertical="center" wrapText="1"/>
    </xf>
    <xf numFmtId="4" fontId="24" fillId="0" borderId="22" xfId="0" applyNumberFormat="1" applyFont="1" applyBorder="1" applyAlignment="1">
      <alignment horizontal="left" vertical="center"/>
    </xf>
    <xf numFmtId="0" fontId="23" fillId="3" borderId="1" xfId="0" applyFont="1" applyFill="1" applyBorder="1" applyAlignment="1">
      <alignment horizontal="center" vertical="center" wrapText="1"/>
    </xf>
    <xf numFmtId="4" fontId="23" fillId="3" borderId="1" xfId="0" applyNumberFormat="1" applyFont="1" applyFill="1" applyBorder="1" applyAlignment="1">
      <alignment horizontal="center" vertical="center"/>
    </xf>
    <xf numFmtId="0" fontId="24" fillId="0" borderId="0" xfId="0" applyFont="1" applyBorder="1" applyAlignment="1">
      <alignment horizontal="center" vertical="center"/>
    </xf>
    <xf numFmtId="0" fontId="24" fillId="0" borderId="0" xfId="0" applyFont="1" applyBorder="1" applyAlignment="1">
      <alignment horizontal="left" vertical="center"/>
    </xf>
    <xf numFmtId="0" fontId="33" fillId="3" borderId="1" xfId="0" applyFont="1" applyFill="1" applyBorder="1" applyAlignment="1">
      <alignment horizontal="center" vertical="center"/>
    </xf>
    <xf numFmtId="0" fontId="24" fillId="0" borderId="0" xfId="0" applyFont="1" applyBorder="1" applyAlignment="1">
      <alignment horizontal="left" vertical="center" wrapText="1"/>
    </xf>
    <xf numFmtId="0" fontId="27" fillId="5" borderId="1" xfId="2" applyFont="1" applyFill="1" applyBorder="1" applyAlignment="1">
      <alignment horizontal="center"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1" fillId="0" borderId="0" xfId="0" applyFont="1" applyBorder="1" applyAlignment="1">
      <alignment horizontal="left" vertical="center" wrapText="1"/>
    </xf>
    <xf numFmtId="4" fontId="23" fillId="5" borderId="7" xfId="0" applyNumberFormat="1" applyFont="1" applyFill="1" applyBorder="1" applyAlignment="1">
      <alignment horizontal="center" vertical="center"/>
    </xf>
    <xf numFmtId="180" fontId="23" fillId="5" borderId="8" xfId="0" applyNumberFormat="1" applyFont="1" applyFill="1" applyBorder="1" applyAlignment="1">
      <alignment horizontal="center" vertical="center"/>
    </xf>
    <xf numFmtId="0" fontId="31" fillId="4" borderId="7" xfId="0" applyFont="1" applyFill="1" applyBorder="1"/>
    <xf numFmtId="0" fontId="24" fillId="0" borderId="7" xfId="0" applyFont="1" applyBorder="1" applyAlignment="1">
      <alignment vertical="center"/>
    </xf>
    <xf numFmtId="0" fontId="31" fillId="0" borderId="7" xfId="0" applyFont="1" applyBorder="1" applyAlignment="1">
      <alignment horizontal="left" vertical="center"/>
    </xf>
    <xf numFmtId="0" fontId="31" fillId="0" borderId="7" xfId="0" applyFont="1" applyBorder="1" applyAlignment="1">
      <alignment horizontal="center" vertical="center"/>
    </xf>
    <xf numFmtId="0" fontId="31" fillId="0" borderId="7" xfId="0" applyFont="1" applyBorder="1" applyAlignment="1">
      <alignment horizontal="left" vertical="center" wrapText="1"/>
    </xf>
    <xf numFmtId="43" fontId="24" fillId="0" borderId="7" xfId="60" applyFont="1" applyBorder="1" applyAlignment="1">
      <alignment vertical="center"/>
    </xf>
    <xf numFmtId="0" fontId="23" fillId="0" borderId="7" xfId="0" applyFont="1" applyBorder="1" applyAlignment="1">
      <alignment horizontal="right" vertical="center"/>
    </xf>
    <xf numFmtId="14" fontId="24" fillId="0" borderId="7" xfId="0" applyNumberFormat="1" applyFont="1" applyBorder="1" applyAlignment="1">
      <alignment horizontal="left" vertical="center"/>
    </xf>
    <xf numFmtId="0" fontId="31" fillId="0" borderId="7" xfId="0" applyFont="1" applyBorder="1"/>
    <xf numFmtId="0" fontId="33" fillId="0" borderId="7" xfId="0" applyFont="1" applyBorder="1" applyAlignment="1">
      <alignment horizontal="left" vertical="center"/>
    </xf>
    <xf numFmtId="10" fontId="24" fillId="0" borderId="7" xfId="61" applyNumberFormat="1" applyFont="1" applyBorder="1" applyAlignment="1">
      <alignment horizontal="left" vertical="center"/>
    </xf>
    <xf numFmtId="0" fontId="23" fillId="0" borderId="7" xfId="0" applyFont="1" applyBorder="1" applyAlignment="1">
      <alignment vertical="center"/>
    </xf>
    <xf numFmtId="0" fontId="24" fillId="0" borderId="7" xfId="0" applyFont="1" applyBorder="1" applyAlignment="1">
      <alignment horizontal="left" vertical="center"/>
    </xf>
    <xf numFmtId="4" fontId="24" fillId="0" borderId="7" xfId="0" applyNumberFormat="1" applyFont="1" applyBorder="1" applyAlignment="1">
      <alignment horizontal="left" vertical="center"/>
    </xf>
    <xf numFmtId="0" fontId="35" fillId="0" borderId="7" xfId="0" applyFont="1" applyBorder="1" applyAlignment="1">
      <alignment vertical="center"/>
    </xf>
    <xf numFmtId="0" fontId="3" fillId="0" borderId="7" xfId="0" applyFont="1" applyBorder="1" applyAlignment="1">
      <alignment horizontal="left" vertical="center"/>
    </xf>
    <xf numFmtId="0" fontId="3" fillId="0" borderId="7" xfId="0" applyFont="1" applyBorder="1" applyAlignment="1">
      <alignment horizontal="center" vertical="center"/>
    </xf>
    <xf numFmtId="0" fontId="3" fillId="0" borderId="7" xfId="0" applyFont="1" applyBorder="1" applyAlignment="1">
      <alignment horizontal="left" vertical="center" wrapText="1"/>
    </xf>
    <xf numFmtId="0" fontId="63" fillId="0" borderId="7" xfId="0" applyFont="1" applyBorder="1" applyAlignment="1">
      <alignment horizontal="left" vertical="center"/>
    </xf>
    <xf numFmtId="0" fontId="23" fillId="0" borderId="22" xfId="0" applyFont="1" applyBorder="1" applyAlignment="1">
      <alignment horizontal="left" vertical="center"/>
    </xf>
    <xf numFmtId="4" fontId="24" fillId="0" borderId="22" xfId="0" applyNumberFormat="1" applyFont="1" applyBorder="1" applyAlignment="1">
      <alignment horizontal="right" vertical="center"/>
    </xf>
    <xf numFmtId="0" fontId="23" fillId="0" borderId="22" xfId="0" applyFont="1" applyBorder="1" applyAlignment="1">
      <alignment horizontal="right" vertical="center"/>
    </xf>
    <xf numFmtId="4" fontId="23" fillId="0" borderId="7" xfId="0" applyNumberFormat="1" applyFont="1" applyBorder="1" applyAlignment="1">
      <alignment horizontal="right" vertical="center"/>
    </xf>
    <xf numFmtId="0" fontId="24" fillId="0" borderId="7" xfId="0" applyFont="1" applyBorder="1" applyAlignment="1">
      <alignment horizontal="center" vertical="center"/>
    </xf>
    <xf numFmtId="0" fontId="31" fillId="0" borderId="7" xfId="0" applyFont="1" applyBorder="1" applyAlignment="1">
      <alignment vertical="center" wrapText="1"/>
    </xf>
    <xf numFmtId="0" fontId="31" fillId="0" borderId="7" xfId="0" applyFont="1" applyBorder="1" applyAlignment="1">
      <alignment vertical="center"/>
    </xf>
    <xf numFmtId="0" fontId="23" fillId="0" borderId="7" xfId="0" applyFont="1" applyBorder="1" applyAlignment="1">
      <alignment horizontal="left" vertical="center"/>
    </xf>
    <xf numFmtId="172" fontId="24" fillId="0" borderId="7" xfId="0" applyNumberFormat="1" applyFont="1" applyBorder="1" applyAlignment="1">
      <alignment horizontal="left" vertical="center"/>
    </xf>
    <xf numFmtId="0" fontId="24" fillId="0" borderId="7" xfId="0" applyFont="1" applyBorder="1" applyAlignment="1">
      <alignment horizontal="left" vertical="center" wrapText="1"/>
    </xf>
    <xf numFmtId="0" fontId="34" fillId="0" borderId="7" xfId="0" applyFont="1" applyBorder="1" applyAlignment="1">
      <alignment horizontal="left" vertical="center"/>
    </xf>
    <xf numFmtId="0" fontId="24" fillId="0" borderId="7" xfId="0" applyFont="1" applyBorder="1"/>
    <xf numFmtId="0" fontId="24" fillId="0" borderId="0" xfId="3" applyFont="1" applyFill="1" applyBorder="1"/>
    <xf numFmtId="14" fontId="24" fillId="0" borderId="7" xfId="0" applyNumberFormat="1" applyFont="1" applyBorder="1" applyAlignment="1">
      <alignment vertical="center"/>
    </xf>
    <xf numFmtId="43" fontId="24" fillId="0" borderId="7" xfId="60" applyFont="1" applyBorder="1" applyAlignment="1">
      <alignment horizontal="left" vertical="center"/>
    </xf>
    <xf numFmtId="0" fontId="24" fillId="0" borderId="22" xfId="0" applyFont="1" applyFill="1" applyBorder="1" applyAlignment="1">
      <alignment vertical="center"/>
    </xf>
    <xf numFmtId="43" fontId="24" fillId="0" borderId="22" xfId="0" applyNumberFormat="1" applyFont="1" applyFill="1" applyBorder="1" applyAlignment="1">
      <alignment vertical="center"/>
    </xf>
    <xf numFmtId="43" fontId="24" fillId="0" borderId="7" xfId="0" applyNumberFormat="1" applyFont="1" applyBorder="1" applyAlignment="1">
      <alignment vertical="center"/>
    </xf>
    <xf numFmtId="10" fontId="24" fillId="0" borderId="7" xfId="0" applyNumberFormat="1" applyFont="1" applyBorder="1"/>
    <xf numFmtId="0" fontId="32" fillId="0" borderId="0" xfId="0" applyFont="1" applyFill="1" applyAlignment="1">
      <alignment vertical="center"/>
    </xf>
    <xf numFmtId="0" fontId="32" fillId="0" borderId="0" xfId="0" applyFont="1" applyFill="1" applyBorder="1" applyAlignment="1">
      <alignment vertical="center"/>
    </xf>
    <xf numFmtId="0" fontId="31" fillId="0" borderId="0" xfId="0" applyFont="1" applyFill="1" applyAlignment="1">
      <alignment vertical="center"/>
    </xf>
    <xf numFmtId="0" fontId="31" fillId="0" borderId="0" xfId="0" applyFont="1" applyFill="1" applyBorder="1" applyAlignment="1">
      <alignment vertical="center"/>
    </xf>
    <xf numFmtId="180" fontId="24" fillId="0" borderId="1" xfId="0" applyNumberFormat="1" applyFont="1" applyBorder="1" applyAlignment="1">
      <alignment horizontal="center" vertical="center"/>
    </xf>
    <xf numFmtId="14" fontId="24" fillId="0" borderId="22" xfId="0" applyNumberFormat="1" applyFont="1" applyBorder="1" applyAlignment="1">
      <alignment horizontal="right" vertical="center"/>
    </xf>
    <xf numFmtId="10" fontId="24" fillId="0" borderId="7" xfId="0" applyNumberFormat="1" applyFont="1" applyBorder="1" applyAlignment="1">
      <alignment horizontal="right" vertical="center"/>
    </xf>
    <xf numFmtId="4" fontId="26" fillId="32" borderId="1" xfId="0" applyNumberFormat="1" applyFont="1" applyFill="1" applyBorder="1" applyAlignment="1">
      <alignment horizontal="center" vertical="center"/>
    </xf>
    <xf numFmtId="0" fontId="24" fillId="0" borderId="1" xfId="0" applyFont="1" applyBorder="1" applyAlignment="1">
      <alignment horizontal="left" vertical="center"/>
    </xf>
    <xf numFmtId="166" fontId="24" fillId="0" borderId="1" xfId="0" applyNumberFormat="1" applyFont="1" applyFill="1" applyBorder="1" applyAlignment="1">
      <alignment horizontal="center" vertical="center"/>
    </xf>
    <xf numFmtId="0" fontId="23" fillId="5" borderId="1" xfId="0" applyFont="1" applyFill="1" applyBorder="1" applyAlignment="1">
      <alignment horizontal="left" vertical="center" wrapText="1"/>
    </xf>
    <xf numFmtId="0" fontId="26" fillId="0" borderId="5" xfId="0" applyFont="1" applyFill="1" applyBorder="1" applyAlignment="1">
      <alignment horizontal="center" vertical="center"/>
    </xf>
    <xf numFmtId="165" fontId="26" fillId="0" borderId="5" xfId="0" applyNumberFormat="1" applyFont="1" applyFill="1" applyBorder="1" applyAlignment="1">
      <alignment horizontal="center" vertical="center"/>
    </xf>
    <xf numFmtId="0" fontId="66" fillId="0" borderId="0" xfId="0" applyFont="1" applyFill="1" applyAlignment="1">
      <alignment vertical="center" wrapText="1"/>
    </xf>
    <xf numFmtId="0" fontId="66" fillId="0" borderId="1" xfId="0" applyFont="1" applyFill="1" applyBorder="1" applyAlignment="1">
      <alignment vertical="center" wrapText="1"/>
    </xf>
    <xf numFmtId="0" fontId="65" fillId="0" borderId="1" xfId="0" applyFont="1" applyFill="1" applyBorder="1" applyAlignment="1">
      <alignment horizontal="center"/>
    </xf>
    <xf numFmtId="0" fontId="65" fillId="0" borderId="1" xfId="0" applyFont="1" applyFill="1" applyBorder="1"/>
    <xf numFmtId="165" fontId="27" fillId="0" borderId="6" xfId="0" applyNumberFormat="1" applyFont="1" applyFill="1" applyBorder="1" applyAlignment="1">
      <alignment horizontal="center" vertical="center"/>
    </xf>
    <xf numFmtId="0" fontId="65" fillId="0" borderId="8" xfId="0" applyFont="1" applyFill="1" applyBorder="1"/>
    <xf numFmtId="4" fontId="65" fillId="0" borderId="1" xfId="0" applyNumberFormat="1" applyFont="1" applyFill="1" applyBorder="1"/>
    <xf numFmtId="166" fontId="65" fillId="0" borderId="1" xfId="0" applyNumberFormat="1" applyFont="1" applyFill="1" applyBorder="1"/>
    <xf numFmtId="165" fontId="26" fillId="0" borderId="6" xfId="0" applyNumberFormat="1" applyFont="1" applyFill="1" applyBorder="1" applyAlignment="1">
      <alignment horizontal="center" vertical="center"/>
    </xf>
    <xf numFmtId="0" fontId="26" fillId="0" borderId="8" xfId="0" applyFont="1" applyFill="1" applyBorder="1" applyAlignment="1">
      <alignment horizontal="center" vertical="center"/>
    </xf>
    <xf numFmtId="10" fontId="26" fillId="0" borderId="5" xfId="61" applyNumberFormat="1" applyFont="1" applyFill="1" applyBorder="1" applyAlignment="1">
      <alignment horizontal="center" vertical="center"/>
    </xf>
    <xf numFmtId="0" fontId="24" fillId="29" borderId="1" xfId="0" applyFont="1" applyFill="1" applyBorder="1" applyAlignment="1">
      <alignment horizontal="center" vertical="center"/>
    </xf>
    <xf numFmtId="0" fontId="24" fillId="0" borderId="1" xfId="0" applyFont="1" applyFill="1" applyBorder="1"/>
    <xf numFmtId="0" fontId="24" fillId="0" borderId="1" xfId="0" applyFont="1" applyFill="1" applyBorder="1" applyAlignment="1">
      <alignment horizontal="center"/>
    </xf>
    <xf numFmtId="0" fontId="24" fillId="0" borderId="1" xfId="0" applyFont="1" applyFill="1" applyBorder="1" applyAlignment="1">
      <alignment wrapText="1"/>
    </xf>
    <xf numFmtId="4" fontId="24" fillId="0" borderId="1" xfId="0" applyNumberFormat="1" applyFont="1" applyFill="1" applyBorder="1"/>
    <xf numFmtId="0" fontId="24" fillId="29" borderId="1" xfId="0" applyFont="1" applyFill="1" applyBorder="1" applyAlignment="1">
      <alignment vertical="center" wrapText="1"/>
    </xf>
    <xf numFmtId="4" fontId="0" fillId="0" borderId="0" xfId="0" applyNumberFormat="1"/>
    <xf numFmtId="10" fontId="0" fillId="0" borderId="0" xfId="61" applyNumberFormat="1" applyFont="1"/>
    <xf numFmtId="0" fontId="67" fillId="29" borderId="1" xfId="197" applyNumberFormat="1" applyFont="1" applyFill="1" applyBorder="1" applyAlignment="1">
      <alignment horizontal="center" vertical="center" wrapText="1"/>
    </xf>
    <xf numFmtId="0" fontId="67" fillId="29" borderId="1" xfId="197" applyNumberFormat="1" applyFont="1" applyFill="1" applyBorder="1" applyAlignment="1">
      <alignment horizontal="left" vertical="center" wrapText="1"/>
    </xf>
    <xf numFmtId="0" fontId="67" fillId="29" borderId="1" xfId="197" applyNumberFormat="1" applyFont="1" applyFill="1" applyBorder="1" applyAlignment="1">
      <alignment horizontal="center" vertical="center"/>
    </xf>
    <xf numFmtId="14" fontId="67" fillId="29" borderId="1" xfId="197" applyNumberFormat="1" applyFont="1" applyFill="1" applyBorder="1" applyAlignment="1">
      <alignment horizontal="center" vertical="center" wrapText="1"/>
    </xf>
    <xf numFmtId="167" fontId="67" fillId="29" borderId="1" xfId="42" applyFont="1" applyFill="1" applyBorder="1" applyAlignment="1">
      <alignment horizontal="center" vertical="center" wrapText="1"/>
    </xf>
    <xf numFmtId="0" fontId="6" fillId="29" borderId="1" xfId="0" quotePrefix="1" applyFont="1" applyFill="1" applyBorder="1" applyAlignment="1">
      <alignment horizontal="center" vertical="center"/>
    </xf>
    <xf numFmtId="0" fontId="6" fillId="29" borderId="1" xfId="0" applyFont="1" applyFill="1" applyBorder="1" applyAlignment="1">
      <alignment horizontal="center" vertical="center" wrapText="1"/>
    </xf>
    <xf numFmtId="17" fontId="6" fillId="29" borderId="1" xfId="0" quotePrefix="1" applyNumberFormat="1" applyFont="1" applyFill="1" applyBorder="1" applyAlignment="1">
      <alignment horizontal="center" vertical="center"/>
    </xf>
    <xf numFmtId="0" fontId="6" fillId="29" borderId="1" xfId="197" applyNumberFormat="1" applyFont="1" applyFill="1" applyBorder="1" applyAlignment="1">
      <alignment horizontal="center" vertical="center" wrapText="1"/>
    </xf>
    <xf numFmtId="43" fontId="6" fillId="29" borderId="1" xfId="60" applyNumberFormat="1" applyFont="1" applyFill="1" applyBorder="1" applyAlignment="1">
      <alignment horizontal="right" vertical="center"/>
    </xf>
    <xf numFmtId="0" fontId="6" fillId="29" borderId="1" xfId="0" applyFont="1" applyFill="1" applyBorder="1" applyAlignment="1">
      <alignment horizontal="center" vertical="center"/>
    </xf>
    <xf numFmtId="0" fontId="23" fillId="4" borderId="1" xfId="0" applyFont="1" applyFill="1" applyBorder="1" applyAlignment="1">
      <alignment vertical="center" wrapText="1"/>
    </xf>
    <xf numFmtId="0" fontId="29" fillId="0" borderId="1" xfId="0" applyFont="1" applyBorder="1" applyAlignment="1">
      <alignment horizontal="left" vertical="center" wrapText="1"/>
    </xf>
    <xf numFmtId="0" fontId="0" fillId="0" borderId="1" xfId="0" applyBorder="1" applyAlignment="1">
      <alignment horizontal="center" vertical="center"/>
    </xf>
    <xf numFmtId="0" fontId="30" fillId="31" borderId="1" xfId="0" applyFont="1" applyFill="1" applyBorder="1" applyAlignment="1">
      <alignment vertical="center" wrapText="1"/>
    </xf>
    <xf numFmtId="0" fontId="31" fillId="4" borderId="0" xfId="0" applyFont="1" applyFill="1" applyBorder="1"/>
    <xf numFmtId="0" fontId="23" fillId="6" borderId="0" xfId="0" applyFont="1" applyFill="1" applyBorder="1" applyAlignment="1">
      <alignment horizontal="center" vertical="center"/>
    </xf>
    <xf numFmtId="4" fontId="24" fillId="0" borderId="0" xfId="0" applyNumberFormat="1" applyFont="1" applyBorder="1" applyAlignment="1">
      <alignment horizontal="center" vertical="center"/>
    </xf>
    <xf numFmtId="10" fontId="24" fillId="30" borderId="0" xfId="0" applyNumberFormat="1" applyFont="1" applyFill="1" applyBorder="1" applyAlignment="1">
      <alignment horizontal="center" vertical="center"/>
    </xf>
    <xf numFmtId="10" fontId="24" fillId="0" borderId="0" xfId="0" applyNumberFormat="1" applyFont="1" applyBorder="1" applyAlignment="1">
      <alignment horizontal="center" vertical="center"/>
    </xf>
    <xf numFmtId="10" fontId="23" fillId="5" borderId="0" xfId="0" applyNumberFormat="1" applyFont="1" applyFill="1" applyBorder="1" applyAlignment="1">
      <alignment horizontal="center" vertical="center"/>
    </xf>
    <xf numFmtId="0" fontId="31" fillId="0" borderId="8" xfId="0" applyFont="1" applyBorder="1"/>
    <xf numFmtId="0" fontId="23" fillId="0" borderId="7" xfId="0" applyFont="1" applyBorder="1" applyAlignment="1">
      <alignment horizontal="right" vertical="center"/>
    </xf>
    <xf numFmtId="0" fontId="31" fillId="0" borderId="22" xfId="0" applyFont="1" applyBorder="1"/>
    <xf numFmtId="0" fontId="31" fillId="0" borderId="24" xfId="0" applyFont="1" applyBorder="1"/>
    <xf numFmtId="0" fontId="31" fillId="0" borderId="0" xfId="0" applyFont="1" applyFill="1" applyBorder="1"/>
    <xf numFmtId="0" fontId="24" fillId="0" borderId="6" xfId="0" applyFont="1" applyBorder="1" applyAlignment="1">
      <alignment vertical="center"/>
    </xf>
    <xf numFmtId="0" fontId="24" fillId="0" borderId="6" xfId="0" applyFont="1" applyBorder="1" applyAlignment="1">
      <alignment horizontal="left" vertical="center"/>
    </xf>
    <xf numFmtId="0" fontId="31" fillId="0" borderId="26" xfId="0" applyFont="1" applyBorder="1" applyAlignment="1">
      <alignment horizontal="left" vertical="center"/>
    </xf>
    <xf numFmtId="0" fontId="31" fillId="0" borderId="22" xfId="0" applyFont="1" applyBorder="1" applyAlignment="1">
      <alignment horizontal="left" vertical="center"/>
    </xf>
    <xf numFmtId="0" fontId="31" fillId="0" borderId="22" xfId="0" applyFont="1" applyBorder="1" applyAlignment="1">
      <alignment horizontal="center" vertical="center"/>
    </xf>
    <xf numFmtId="0" fontId="31" fillId="0" borderId="22" xfId="0" applyFont="1" applyBorder="1" applyAlignment="1">
      <alignment horizontal="left" vertical="center" wrapText="1"/>
    </xf>
    <xf numFmtId="0" fontId="31" fillId="0" borderId="6" xfId="0" applyFont="1" applyFill="1" applyBorder="1"/>
    <xf numFmtId="0" fontId="31" fillId="0" borderId="7" xfId="0" applyFont="1" applyFill="1" applyBorder="1"/>
    <xf numFmtId="0" fontId="29" fillId="0" borderId="1" xfId="0" applyFont="1" applyBorder="1" applyAlignment="1">
      <alignment horizontal="left" vertical="center" wrapText="1"/>
    </xf>
    <xf numFmtId="2" fontId="0" fillId="0" borderId="1" xfId="0" applyNumberFormat="1" applyBorder="1" applyAlignment="1"/>
    <xf numFmtId="2" fontId="5" fillId="0" borderId="1" xfId="0" applyNumberFormat="1" applyFont="1" applyBorder="1" applyAlignment="1"/>
    <xf numFmtId="0" fontId="0" fillId="30" borderId="1" xfId="0" applyFill="1" applyBorder="1" applyAlignment="1">
      <alignment horizontal="center" vertical="center"/>
    </xf>
    <xf numFmtId="0" fontId="0" fillId="0" borderId="1" xfId="0" applyBorder="1" applyAlignment="1">
      <alignment horizontal="center" vertical="center" wrapText="1"/>
    </xf>
    <xf numFmtId="2" fontId="0" fillId="0" borderId="1" xfId="0" applyNumberFormat="1" applyBorder="1" applyAlignment="1">
      <alignment horizontal="center" vertical="center"/>
    </xf>
    <xf numFmtId="2" fontId="0" fillId="0" borderId="1" xfId="0" applyNumberFormat="1" applyFill="1" applyBorder="1" applyAlignment="1">
      <alignment horizontal="center" vertical="center"/>
    </xf>
    <xf numFmtId="0" fontId="0" fillId="0" borderId="1" xfId="0" applyFill="1" applyBorder="1" applyAlignment="1">
      <alignment horizontal="center" vertical="center"/>
    </xf>
    <xf numFmtId="2" fontId="0" fillId="0" borderId="0" xfId="0" applyNumberFormat="1"/>
    <xf numFmtId="2" fontId="0" fillId="0" borderId="7" xfId="0" applyNumberFormat="1" applyBorder="1" applyAlignment="1">
      <alignment vertical="center"/>
    </xf>
    <xf numFmtId="2" fontId="0" fillId="0" borderId="8" xfId="0" applyNumberFormat="1" applyBorder="1" applyAlignment="1">
      <alignment vertical="center"/>
    </xf>
    <xf numFmtId="2" fontId="0" fillId="0" borderId="1" xfId="0" applyNumberFormat="1" applyFill="1" applyBorder="1" applyAlignment="1">
      <alignment vertical="center"/>
    </xf>
    <xf numFmtId="2"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2" fontId="0" fillId="0" borderId="1" xfId="0" applyNumberFormat="1" applyBorder="1" applyAlignment="1">
      <alignment vertical="center"/>
    </xf>
    <xf numFmtId="0" fontId="0" fillId="30" borderId="1" xfId="0" applyFill="1" applyBorder="1" applyAlignment="1">
      <alignment horizontal="center" vertical="center"/>
    </xf>
    <xf numFmtId="0" fontId="29" fillId="0" borderId="1" xfId="0" applyFont="1" applyBorder="1" applyAlignment="1">
      <alignment horizontal="left" vertical="center" wrapText="1"/>
    </xf>
    <xf numFmtId="0" fontId="0" fillId="30" borderId="1" xfId="0" applyFill="1" applyBorder="1" applyAlignment="1">
      <alignment horizontal="center" vertical="center"/>
    </xf>
    <xf numFmtId="0" fontId="24" fillId="5" borderId="1" xfId="0" applyFont="1" applyFill="1" applyBorder="1" applyAlignment="1">
      <alignment horizontal="left" vertical="center"/>
    </xf>
    <xf numFmtId="165" fontId="23" fillId="5" borderId="1" xfId="0" applyNumberFormat="1" applyFont="1" applyFill="1" applyBorder="1" applyAlignment="1">
      <alignment horizontal="center" vertical="center"/>
    </xf>
    <xf numFmtId="4" fontId="24" fillId="5" borderId="1" xfId="0" applyNumberFormat="1" applyFont="1" applyFill="1" applyBorder="1" applyAlignment="1">
      <alignment horizontal="left" vertical="center"/>
    </xf>
    <xf numFmtId="4" fontId="24" fillId="0" borderId="1" xfId="0" applyNumberFormat="1" applyFont="1" applyFill="1" applyBorder="1" applyAlignment="1">
      <alignment vertical="center"/>
    </xf>
    <xf numFmtId="0" fontId="5" fillId="32" borderId="6" xfId="0" applyFont="1" applyFill="1" applyBorder="1" applyAlignment="1">
      <alignment horizontal="right" vertical="center"/>
    </xf>
    <xf numFmtId="2" fontId="5" fillId="32" borderId="1" xfId="0" applyNumberFormat="1" applyFont="1" applyFill="1" applyBorder="1" applyAlignment="1">
      <alignment horizontal="center" vertical="center"/>
    </xf>
    <xf numFmtId="2" fontId="0" fillId="32" borderId="1" xfId="0" applyNumberFormat="1" applyFill="1" applyBorder="1" applyAlignment="1">
      <alignment vertical="center"/>
    </xf>
    <xf numFmtId="0" fontId="29" fillId="0" borderId="1" xfId="0" applyFont="1" applyBorder="1" applyAlignment="1">
      <alignment horizontal="left" vertical="center" wrapText="1"/>
    </xf>
    <xf numFmtId="0" fontId="0" fillId="30" borderId="1" xfId="0" applyFill="1" applyBorder="1" applyAlignment="1">
      <alignment horizontal="center" vertical="center"/>
    </xf>
    <xf numFmtId="4" fontId="26" fillId="0" borderId="5" xfId="0" applyNumberFormat="1" applyFont="1" applyFill="1" applyBorder="1" applyAlignment="1">
      <alignment horizontal="center" vertical="center"/>
    </xf>
    <xf numFmtId="2" fontId="5" fillId="0" borderId="1" xfId="0" applyNumberFormat="1" applyFont="1" applyBorder="1" applyAlignment="1">
      <alignment horizontal="center" vertical="center"/>
    </xf>
    <xf numFmtId="2" fontId="5" fillId="0" borderId="1" xfId="0" applyNumberFormat="1" applyFont="1" applyFill="1" applyBorder="1" applyAlignment="1">
      <alignment horizontal="center" vertical="center"/>
    </xf>
    <xf numFmtId="0" fontId="5" fillId="0" borderId="6" xfId="0" applyFont="1" applyFill="1" applyBorder="1" applyAlignment="1">
      <alignment horizontal="right" vertical="center"/>
    </xf>
    <xf numFmtId="0" fontId="0" fillId="30" borderId="1" xfId="0" applyFill="1" applyBorder="1" applyAlignment="1">
      <alignment horizontal="center" vertical="center" wrapText="1"/>
    </xf>
    <xf numFmtId="2" fontId="5" fillId="32" borderId="1" xfId="0" applyNumberFormat="1" applyFont="1" applyFill="1" applyBorder="1" applyAlignment="1">
      <alignment vertical="center"/>
    </xf>
    <xf numFmtId="0" fontId="29" fillId="0" borderId="1" xfId="0" applyFont="1" applyBorder="1" applyAlignment="1">
      <alignment horizontal="left" vertical="center" wrapText="1"/>
    </xf>
    <xf numFmtId="0" fontId="5" fillId="32" borderId="6" xfId="0" applyFont="1" applyFill="1" applyBorder="1" applyAlignment="1">
      <alignment horizontal="right" vertical="center"/>
    </xf>
    <xf numFmtId="0" fontId="0" fillId="30" borderId="1" xfId="0" applyFill="1" applyBorder="1" applyAlignment="1">
      <alignment horizontal="center" vertical="center"/>
    </xf>
    <xf numFmtId="4" fontId="29" fillId="0" borderId="1" xfId="0" applyNumberFormat="1" applyFont="1" applyFill="1" applyBorder="1" applyAlignment="1">
      <alignment horizontal="right" vertical="center" wrapText="1"/>
    </xf>
    <xf numFmtId="4" fontId="24" fillId="32" borderId="1" xfId="0" applyNumberFormat="1" applyFont="1" applyFill="1" applyBorder="1" applyAlignment="1">
      <alignment horizontal="center" vertical="center"/>
    </xf>
    <xf numFmtId="0" fontId="29" fillId="0" borderId="1" xfId="0" applyFont="1" applyBorder="1" applyAlignment="1">
      <alignment horizontal="left" vertical="center" wrapText="1"/>
    </xf>
    <xf numFmtId="0" fontId="0" fillId="30" borderId="1" xfId="0" applyFill="1" applyBorder="1" applyAlignment="1">
      <alignment horizontal="center" vertical="center"/>
    </xf>
    <xf numFmtId="0" fontId="5" fillId="32" borderId="6" xfId="0" applyFont="1" applyFill="1" applyBorder="1" applyAlignment="1">
      <alignment horizontal="right" vertical="center"/>
    </xf>
    <xf numFmtId="2" fontId="0" fillId="0" borderId="8" xfId="0" applyNumberFormat="1" applyBorder="1" applyAlignment="1">
      <alignment horizontal="center" vertical="center"/>
    </xf>
    <xf numFmtId="4" fontId="29" fillId="0" borderId="1" xfId="0" applyNumberFormat="1" applyFont="1" applyFill="1" applyBorder="1" applyAlignment="1">
      <alignment horizontal="center" vertical="center" wrapText="1"/>
    </xf>
    <xf numFmtId="170" fontId="29" fillId="0" borderId="1" xfId="0" applyNumberFormat="1" applyFont="1" applyFill="1" applyBorder="1" applyAlignment="1">
      <alignment horizontal="right" vertical="center" wrapText="1"/>
    </xf>
    <xf numFmtId="0" fontId="72" fillId="67" borderId="37" xfId="0" applyNumberFormat="1" applyFont="1" applyFill="1" applyBorder="1" applyAlignment="1">
      <alignment horizontal="right" vertical="top" wrapText="1"/>
    </xf>
    <xf numFmtId="0" fontId="5" fillId="0" borderId="0" xfId="0" applyFont="1" applyFill="1" applyBorder="1" applyAlignment="1"/>
    <xf numFmtId="0" fontId="0" fillId="0" borderId="0" xfId="0" applyFill="1" applyBorder="1"/>
    <xf numFmtId="4" fontId="24" fillId="32" borderId="1" xfId="0" applyNumberFormat="1" applyFont="1" applyFill="1" applyBorder="1" applyAlignment="1">
      <alignment horizontal="center" vertical="center"/>
    </xf>
    <xf numFmtId="0" fontId="29" fillId="0" borderId="1" xfId="0" applyFont="1" applyBorder="1" applyAlignment="1">
      <alignment horizontal="left" vertical="center" wrapText="1"/>
    </xf>
    <xf numFmtId="0" fontId="0" fillId="30" borderId="1" xfId="0" applyFill="1" applyBorder="1" applyAlignment="1">
      <alignment horizontal="center" vertical="center"/>
    </xf>
    <xf numFmtId="0" fontId="5" fillId="32" borderId="6" xfId="0" applyFont="1" applyFill="1" applyBorder="1" applyAlignment="1">
      <alignment horizontal="right" vertical="center"/>
    </xf>
    <xf numFmtId="2" fontId="0" fillId="0" borderId="8" xfId="0" applyNumberFormat="1" applyFill="1" applyBorder="1" applyAlignment="1">
      <alignment horizontal="center" vertical="center"/>
    </xf>
    <xf numFmtId="2" fontId="0" fillId="0" borderId="7" xfId="0" applyNumberFormat="1" applyBorder="1" applyAlignment="1">
      <alignment horizontal="center" vertical="center"/>
    </xf>
    <xf numFmtId="2" fontId="5" fillId="32" borderId="8" xfId="0" applyNumberFormat="1" applyFont="1" applyFill="1" applyBorder="1" applyAlignment="1">
      <alignment horizontal="center" vertical="center"/>
    </xf>
    <xf numFmtId="0" fontId="30" fillId="31" borderId="6" xfId="0" applyFont="1" applyFill="1" applyBorder="1" applyAlignment="1">
      <alignment vertical="center" wrapText="1"/>
    </xf>
    <xf numFmtId="0" fontId="24" fillId="0" borderId="1" xfId="0" applyFont="1" applyBorder="1" applyAlignment="1">
      <alignment horizontal="left"/>
    </xf>
    <xf numFmtId="4" fontId="24" fillId="32" borderId="1" xfId="0" applyNumberFormat="1" applyFont="1" applyFill="1" applyBorder="1" applyAlignment="1">
      <alignment horizontal="center" vertical="center"/>
    </xf>
    <xf numFmtId="0" fontId="29" fillId="0" borderId="1" xfId="0" applyFont="1" applyBorder="1" applyAlignment="1">
      <alignment horizontal="left" vertical="center" wrapText="1"/>
    </xf>
    <xf numFmtId="0" fontId="73" fillId="0" borderId="0" xfId="0" applyFont="1"/>
    <xf numFmtId="4" fontId="24" fillId="32" borderId="1" xfId="0" applyNumberFormat="1" applyFont="1" applyFill="1" applyBorder="1" applyAlignment="1">
      <alignment horizontal="center" vertical="center"/>
    </xf>
    <xf numFmtId="0" fontId="29" fillId="0" borderId="1" xfId="0" applyFont="1" applyBorder="1" applyAlignment="1">
      <alignment horizontal="left" vertical="center" wrapText="1"/>
    </xf>
    <xf numFmtId="0" fontId="72" fillId="67" borderId="0" xfId="0" applyNumberFormat="1" applyFont="1" applyFill="1" applyBorder="1" applyAlignment="1">
      <alignment horizontal="right" vertical="top" wrapText="1"/>
    </xf>
    <xf numFmtId="0" fontId="29" fillId="0" borderId="0" xfId="0" applyFont="1" applyBorder="1" applyAlignment="1">
      <alignment vertical="center"/>
    </xf>
    <xf numFmtId="0" fontId="0" fillId="0" borderId="1" xfId="0" applyBorder="1"/>
    <xf numFmtId="0" fontId="0" fillId="0" borderId="1" xfId="0" applyBorder="1" applyAlignment="1">
      <alignment wrapText="1"/>
    </xf>
    <xf numFmtId="0" fontId="5" fillId="32" borderId="1" xfId="0" applyFont="1" applyFill="1" applyBorder="1"/>
    <xf numFmtId="0" fontId="5" fillId="0" borderId="1" xfId="0" applyFont="1" applyBorder="1"/>
    <xf numFmtId="0" fontId="5" fillId="0" borderId="0" xfId="0" applyFont="1"/>
    <xf numFmtId="4" fontId="24" fillId="32" borderId="1" xfId="0" applyNumberFormat="1" applyFont="1" applyFill="1" applyBorder="1" applyAlignment="1">
      <alignment horizontal="center" vertical="center"/>
    </xf>
    <xf numFmtId="0" fontId="29" fillId="0" borderId="1" xfId="0" applyFont="1" applyBorder="1" applyAlignment="1">
      <alignment horizontal="left" vertical="center" wrapText="1"/>
    </xf>
    <xf numFmtId="4" fontId="24" fillId="32" borderId="1" xfId="0" applyNumberFormat="1" applyFont="1" applyFill="1" applyBorder="1" applyAlignment="1">
      <alignment horizontal="center" vertical="center"/>
    </xf>
    <xf numFmtId="0" fontId="29" fillId="0" borderId="1" xfId="0" applyFont="1" applyBorder="1" applyAlignment="1">
      <alignment horizontal="left" vertical="center" wrapText="1"/>
    </xf>
    <xf numFmtId="0" fontId="75" fillId="29" borderId="1" xfId="0" quotePrefix="1" applyFont="1" applyFill="1" applyBorder="1" applyAlignment="1">
      <alignment horizontal="left" vertical="center"/>
    </xf>
    <xf numFmtId="0" fontId="75" fillId="29" borderId="1" xfId="0" applyFont="1" applyFill="1" applyBorder="1" applyAlignment="1">
      <alignment horizontal="center" vertical="center" wrapText="1"/>
    </xf>
    <xf numFmtId="0" fontId="75" fillId="29" borderId="1" xfId="0" quotePrefix="1" applyFont="1" applyFill="1" applyBorder="1" applyAlignment="1">
      <alignment horizontal="center" vertical="center"/>
    </xf>
    <xf numFmtId="17" fontId="75" fillId="29" borderId="1" xfId="0" quotePrefix="1" applyNumberFormat="1" applyFont="1" applyFill="1" applyBorder="1" applyAlignment="1">
      <alignment horizontal="center" vertical="center"/>
    </xf>
    <xf numFmtId="0" fontId="75" fillId="29" borderId="1" xfId="197" applyNumberFormat="1" applyFont="1" applyFill="1" applyBorder="1" applyAlignment="1">
      <alignment horizontal="center" vertical="center" wrapText="1"/>
    </xf>
    <xf numFmtId="43" fontId="75" fillId="29" borderId="1" xfId="60" applyNumberFormat="1" applyFont="1" applyFill="1" applyBorder="1" applyAlignment="1">
      <alignment horizontal="right" vertical="center"/>
    </xf>
    <xf numFmtId="0" fontId="75" fillId="29" borderId="1" xfId="0" applyFont="1" applyFill="1" applyBorder="1" applyAlignment="1">
      <alignment horizontal="center" vertical="center"/>
    </xf>
    <xf numFmtId="0" fontId="6" fillId="29" borderId="1" xfId="0" applyFont="1" applyFill="1" applyBorder="1" applyAlignment="1">
      <alignment vertical="center" wrapText="1"/>
    </xf>
    <xf numFmtId="0" fontId="0" fillId="0" borderId="0" xfId="0" applyFill="1"/>
    <xf numFmtId="2" fontId="0" fillId="69" borderId="42" xfId="0" applyNumberFormat="1" applyFill="1" applyBorder="1" applyAlignment="1">
      <alignment horizontal="center" vertical="center"/>
    </xf>
    <xf numFmtId="2" fontId="0" fillId="30" borderId="3" xfId="0" applyNumberFormat="1" applyFill="1" applyBorder="1" applyAlignment="1">
      <alignment horizontal="center" vertical="center"/>
    </xf>
    <xf numFmtId="2" fontId="0" fillId="30" borderId="12" xfId="0" applyNumberFormat="1" applyFill="1" applyBorder="1" applyAlignment="1">
      <alignment horizontal="center" vertical="center"/>
    </xf>
    <xf numFmtId="2" fontId="5" fillId="32" borderId="45" xfId="0" applyNumberFormat="1" applyFont="1" applyFill="1" applyBorder="1" applyAlignment="1">
      <alignment vertical="center"/>
    </xf>
    <xf numFmtId="2" fontId="5" fillId="32" borderId="47" xfId="0" applyNumberFormat="1" applyFont="1" applyFill="1" applyBorder="1" applyAlignment="1">
      <alignment vertical="center"/>
    </xf>
    <xf numFmtId="4" fontId="26" fillId="32" borderId="5" xfId="0" applyNumberFormat="1" applyFont="1" applyFill="1" applyBorder="1" applyAlignment="1">
      <alignment horizontal="center" vertical="center"/>
    </xf>
    <xf numFmtId="1" fontId="6" fillId="0" borderId="0" xfId="197" applyNumberFormat="1" applyFont="1" applyFill="1" applyBorder="1" applyAlignment="1">
      <alignment horizontal="center" vertical="center" wrapText="1"/>
    </xf>
    <xf numFmtId="4" fontId="6" fillId="0" borderId="0" xfId="197" applyNumberFormat="1" applyFont="1" applyFill="1" applyBorder="1" applyAlignment="1">
      <alignment horizontal="left" vertical="center" wrapText="1"/>
    </xf>
    <xf numFmtId="0" fontId="75" fillId="29" borderId="0" xfId="0" quotePrefix="1" applyFont="1" applyFill="1" applyBorder="1" applyAlignment="1">
      <alignment horizontal="center" vertical="center"/>
    </xf>
    <xf numFmtId="0" fontId="75" fillId="29" borderId="0" xfId="0" applyFont="1" applyFill="1" applyBorder="1" applyAlignment="1">
      <alignment vertical="center" wrapText="1"/>
    </xf>
    <xf numFmtId="0" fontId="75" fillId="29" borderId="0" xfId="0" applyFont="1" applyFill="1" applyBorder="1" applyAlignment="1">
      <alignment horizontal="center" vertical="center"/>
    </xf>
    <xf numFmtId="17" fontId="75" fillId="29" borderId="0" xfId="0" quotePrefix="1" applyNumberFormat="1" applyFont="1" applyFill="1" applyBorder="1" applyAlignment="1">
      <alignment horizontal="center" vertical="center"/>
    </xf>
    <xf numFmtId="0" fontId="75" fillId="29" borderId="0" xfId="197" applyNumberFormat="1" applyFont="1" applyFill="1" applyBorder="1" applyAlignment="1">
      <alignment horizontal="center" vertical="center" wrapText="1"/>
    </xf>
    <xf numFmtId="43" fontId="75" fillId="29" borderId="0" xfId="60" applyNumberFormat="1" applyFont="1" applyFill="1" applyBorder="1" applyAlignment="1">
      <alignment horizontal="right" vertical="center"/>
    </xf>
    <xf numFmtId="167" fontId="67" fillId="29" borderId="0" xfId="42" applyFont="1" applyFill="1" applyBorder="1" applyAlignment="1">
      <alignment horizontal="center" vertical="center" wrapText="1"/>
    </xf>
    <xf numFmtId="0" fontId="75" fillId="0" borderId="0" xfId="0" quotePrefix="1" applyFont="1" applyFill="1" applyBorder="1" applyAlignment="1">
      <alignment horizontal="center" vertical="center"/>
    </xf>
    <xf numFmtId="0" fontId="75" fillId="0" borderId="0" xfId="0" applyFont="1" applyFill="1" applyBorder="1" applyAlignment="1">
      <alignment vertical="center" wrapText="1"/>
    </xf>
    <xf numFmtId="0" fontId="75" fillId="0" borderId="0" xfId="0" applyFont="1" applyFill="1" applyBorder="1" applyAlignment="1">
      <alignment horizontal="center" vertical="center"/>
    </xf>
    <xf numFmtId="17" fontId="75" fillId="0" borderId="0" xfId="0" quotePrefix="1" applyNumberFormat="1" applyFont="1" applyFill="1" applyBorder="1" applyAlignment="1">
      <alignment horizontal="center" vertical="center"/>
    </xf>
    <xf numFmtId="0" fontId="75" fillId="0" borderId="0" xfId="197" applyNumberFormat="1" applyFont="1" applyFill="1" applyBorder="1" applyAlignment="1">
      <alignment horizontal="center" vertical="center" wrapText="1"/>
    </xf>
    <xf numFmtId="43" fontId="75" fillId="0" borderId="0" xfId="60" applyNumberFormat="1" applyFont="1" applyFill="1" applyBorder="1" applyAlignment="1">
      <alignment horizontal="right" vertical="center"/>
    </xf>
    <xf numFmtId="167" fontId="67" fillId="0" borderId="0" xfId="42" applyFont="1" applyFill="1" applyBorder="1" applyAlignment="1">
      <alignment horizontal="center" vertical="center" wrapText="1"/>
    </xf>
    <xf numFmtId="0" fontId="75" fillId="29" borderId="0" xfId="0" quotePrefix="1" applyFont="1" applyFill="1" applyBorder="1" applyAlignment="1">
      <alignment horizontal="left" vertical="center"/>
    </xf>
    <xf numFmtId="0" fontId="0" fillId="0" borderId="5" xfId="0" applyBorder="1"/>
    <xf numFmtId="167" fontId="67" fillId="29" borderId="48" xfId="42" applyFont="1" applyFill="1" applyBorder="1" applyAlignment="1">
      <alignment vertical="center" wrapText="1"/>
    </xf>
    <xf numFmtId="167" fontId="67" fillId="29" borderId="49" xfId="42" applyFont="1" applyFill="1" applyBorder="1" applyAlignment="1">
      <alignment vertical="center" wrapText="1"/>
    </xf>
    <xf numFmtId="0" fontId="75" fillId="29" borderId="1" xfId="0" quotePrefix="1" applyFont="1" applyFill="1" applyBorder="1" applyAlignment="1">
      <alignment horizontal="left" vertical="top"/>
    </xf>
    <xf numFmtId="43" fontId="77" fillId="29" borderId="1" xfId="60" applyNumberFormat="1" applyFont="1" applyFill="1" applyBorder="1" applyAlignment="1">
      <alignment horizontal="right" vertical="center"/>
    </xf>
    <xf numFmtId="0" fontId="6" fillId="0" borderId="0" xfId="0" quotePrefix="1" applyFont="1" applyFill="1" applyBorder="1" applyAlignment="1">
      <alignment horizontal="center" vertical="center"/>
    </xf>
    <xf numFmtId="0" fontId="6" fillId="0" borderId="0" xfId="0" applyFont="1" applyFill="1" applyBorder="1" applyAlignment="1">
      <alignment vertical="center" wrapText="1"/>
    </xf>
    <xf numFmtId="0" fontId="6" fillId="0" borderId="0" xfId="0" applyFont="1" applyFill="1" applyBorder="1" applyAlignment="1">
      <alignment horizontal="center" vertical="center"/>
    </xf>
    <xf numFmtId="17" fontId="6" fillId="0" borderId="0" xfId="0" quotePrefix="1" applyNumberFormat="1" applyFont="1" applyFill="1" applyBorder="1" applyAlignment="1">
      <alignment horizontal="center" vertical="center"/>
    </xf>
    <xf numFmtId="0" fontId="6" fillId="0" borderId="0" xfId="197" applyNumberFormat="1" applyFont="1" applyFill="1" applyBorder="1" applyAlignment="1">
      <alignment horizontal="center" vertical="center" wrapText="1"/>
    </xf>
    <xf numFmtId="43" fontId="6" fillId="0" borderId="0" xfId="60" applyNumberFormat="1" applyFont="1" applyFill="1" applyBorder="1" applyAlignment="1">
      <alignment horizontal="right" vertical="center"/>
    </xf>
    <xf numFmtId="1" fontId="6" fillId="0" borderId="0" xfId="197" applyNumberFormat="1" applyFont="1" applyFill="1" applyBorder="1" applyAlignment="1">
      <alignment vertical="center" wrapText="1"/>
    </xf>
    <xf numFmtId="0" fontId="75" fillId="0" borderId="1" xfId="197" applyNumberFormat="1" applyFont="1" applyFill="1" applyBorder="1" applyAlignment="1">
      <alignment horizontal="center" vertical="center" wrapText="1"/>
    </xf>
    <xf numFmtId="43" fontId="75" fillId="0" borderId="1" xfId="60" applyNumberFormat="1" applyFont="1" applyFill="1" applyBorder="1" applyAlignment="1">
      <alignment horizontal="right" vertical="center"/>
    </xf>
    <xf numFmtId="0" fontId="75" fillId="0" borderId="0" xfId="0" quotePrefix="1" applyFont="1" applyFill="1" applyBorder="1" applyAlignment="1">
      <alignment horizontal="left" vertical="center"/>
    </xf>
    <xf numFmtId="0" fontId="75" fillId="0" borderId="0" xfId="0" applyFont="1" applyFill="1" applyBorder="1" applyAlignment="1">
      <alignment horizontal="center" vertical="center" wrapText="1"/>
    </xf>
    <xf numFmtId="167" fontId="78" fillId="0" borderId="0" xfId="42" applyFont="1" applyFill="1" applyBorder="1" applyAlignment="1">
      <alignment horizontal="center" vertical="center" wrapText="1"/>
    </xf>
    <xf numFmtId="0" fontId="79" fillId="0" borderId="0" xfId="0" applyFont="1"/>
    <xf numFmtId="0" fontId="30" fillId="31" borderId="9" xfId="0" applyFont="1" applyFill="1" applyBorder="1" applyAlignment="1">
      <alignment vertical="center" wrapText="1"/>
    </xf>
    <xf numFmtId="0" fontId="30" fillId="31" borderId="7" xfId="0" applyFont="1" applyFill="1" applyBorder="1" applyAlignment="1">
      <alignment vertical="center" wrapText="1"/>
    </xf>
    <xf numFmtId="0" fontId="30" fillId="31" borderId="8" xfId="0" applyFont="1" applyFill="1" applyBorder="1" applyAlignment="1">
      <alignment vertical="center" wrapText="1"/>
    </xf>
    <xf numFmtId="0" fontId="26" fillId="0" borderId="1" xfId="0" applyNumberFormat="1" applyFont="1" applyFill="1" applyBorder="1" applyAlignment="1">
      <alignment horizontal="left" vertical="center" wrapText="1"/>
    </xf>
    <xf numFmtId="0" fontId="29" fillId="0" borderId="6" xfId="0" applyFont="1" applyBorder="1" applyAlignment="1">
      <alignment vertical="center" wrapText="1"/>
    </xf>
    <xf numFmtId="0" fontId="29" fillId="0" borderId="7" xfId="0" applyFont="1" applyBorder="1" applyAlignment="1">
      <alignment vertical="center" wrapText="1"/>
    </xf>
    <xf numFmtId="170" fontId="29" fillId="0" borderId="7" xfId="0" applyNumberFormat="1" applyFont="1" applyBorder="1" applyAlignment="1">
      <alignment vertical="center" wrapText="1"/>
    </xf>
    <xf numFmtId="0" fontId="29" fillId="0" borderId="8" xfId="0" applyFont="1" applyBorder="1" applyAlignment="1">
      <alignment vertical="center" wrapText="1"/>
    </xf>
    <xf numFmtId="0" fontId="30" fillId="31" borderId="6" xfId="0" applyFont="1" applyFill="1" applyBorder="1" applyAlignment="1">
      <alignment vertical="center"/>
    </xf>
    <xf numFmtId="2" fontId="26" fillId="0" borderId="1" xfId="0" applyNumberFormat="1" applyFont="1" applyFill="1" applyBorder="1" applyAlignment="1">
      <alignment horizontal="right" vertical="center"/>
    </xf>
    <xf numFmtId="0" fontId="26" fillId="0" borderId="1" xfId="0" applyFont="1" applyFill="1" applyBorder="1" applyAlignment="1">
      <alignment horizontal="left" vertical="center"/>
    </xf>
    <xf numFmtId="0" fontId="80" fillId="0" borderId="1" xfId="0" applyFont="1" applyFill="1" applyBorder="1" applyAlignment="1">
      <alignment horizontal="center" vertical="top" wrapText="1"/>
    </xf>
    <xf numFmtId="181" fontId="26" fillId="0" borderId="1" xfId="0" applyNumberFormat="1" applyFont="1" applyFill="1" applyBorder="1" applyAlignment="1">
      <alignment horizontal="right" vertical="top" wrapText="1"/>
    </xf>
    <xf numFmtId="0" fontId="80" fillId="0" borderId="5" xfId="0" applyFont="1" applyFill="1" applyBorder="1" applyAlignment="1">
      <alignment horizontal="center" vertical="top" wrapText="1"/>
    </xf>
    <xf numFmtId="181" fontId="26" fillId="0" borderId="5" xfId="0" applyNumberFormat="1" applyFont="1" applyFill="1" applyBorder="1" applyAlignment="1">
      <alignment horizontal="right" vertical="top" wrapText="1"/>
    </xf>
    <xf numFmtId="0" fontId="81" fillId="4" borderId="1" xfId="0" applyFont="1" applyFill="1" applyBorder="1" applyAlignment="1">
      <alignment horizontal="center" vertical="center"/>
    </xf>
    <xf numFmtId="0" fontId="81" fillId="4" borderId="1" xfId="0" applyFont="1" applyFill="1" applyBorder="1" applyAlignment="1">
      <alignment horizontal="left" vertical="center"/>
    </xf>
    <xf numFmtId="0" fontId="31" fillId="0" borderId="0" xfId="0" applyFont="1" applyFill="1" applyAlignment="1"/>
    <xf numFmtId="0" fontId="31" fillId="0" borderId="0" xfId="0" applyFont="1" applyFill="1"/>
    <xf numFmtId="0" fontId="5" fillId="32" borderId="6" xfId="0" applyFont="1" applyFill="1" applyBorder="1" applyAlignment="1">
      <alignment horizontal="right" vertical="center"/>
    </xf>
    <xf numFmtId="0" fontId="0" fillId="30" borderId="1" xfId="0" applyFill="1" applyBorder="1" applyAlignment="1">
      <alignment horizontal="center" vertical="center"/>
    </xf>
    <xf numFmtId="4" fontId="24" fillId="32" borderId="1" xfId="0" applyNumberFormat="1" applyFont="1" applyFill="1" applyBorder="1" applyAlignment="1">
      <alignment horizontal="center" vertical="center"/>
    </xf>
    <xf numFmtId="0" fontId="29" fillId="0" borderId="1" xfId="0" applyFont="1" applyBorder="1" applyAlignment="1">
      <alignment horizontal="left" vertical="center" wrapText="1"/>
    </xf>
    <xf numFmtId="0" fontId="5" fillId="32" borderId="6" xfId="0" applyFont="1" applyFill="1" applyBorder="1" applyAlignment="1">
      <alignment horizontal="right" vertical="center"/>
    </xf>
    <xf numFmtId="0" fontId="0" fillId="30" borderId="1" xfId="0" applyFill="1" applyBorder="1" applyAlignment="1">
      <alignment horizontal="center" vertical="center"/>
    </xf>
    <xf numFmtId="2" fontId="5" fillId="32" borderId="5" xfId="0" applyNumberFormat="1" applyFont="1" applyFill="1" applyBorder="1" applyAlignment="1">
      <alignment horizontal="center" vertical="center"/>
    </xf>
    <xf numFmtId="2" fontId="0" fillId="32" borderId="5" xfId="0" applyNumberFormat="1" applyFill="1" applyBorder="1" applyAlignment="1">
      <alignment vertical="center"/>
    </xf>
    <xf numFmtId="4" fontId="24" fillId="32" borderId="1" xfId="0" applyNumberFormat="1" applyFont="1" applyFill="1" applyBorder="1" applyAlignment="1">
      <alignment horizontal="center" vertical="center"/>
    </xf>
    <xf numFmtId="0" fontId="29" fillId="0" borderId="1" xfId="0" applyFont="1" applyBorder="1" applyAlignment="1">
      <alignment horizontal="left" vertical="center" wrapText="1"/>
    </xf>
    <xf numFmtId="0" fontId="82" fillId="0" borderId="1" xfId="0" applyFont="1" applyBorder="1" applyAlignment="1">
      <alignment vertical="center" wrapText="1"/>
    </xf>
    <xf numFmtId="43" fontId="0" fillId="0" borderId="1" xfId="60" applyFont="1" applyFill="1" applyBorder="1" applyAlignment="1">
      <alignment horizontal="center" vertical="center" wrapText="1"/>
    </xf>
    <xf numFmtId="0" fontId="0" fillId="0" borderId="51" xfId="0" applyFill="1" applyBorder="1" applyAlignment="1">
      <alignment horizontal="center" vertical="center" wrapText="1"/>
    </xf>
    <xf numFmtId="0" fontId="0" fillId="29" borderId="51" xfId="0" applyFill="1" applyBorder="1" applyAlignment="1">
      <alignment horizontal="center" vertical="center" wrapText="1"/>
    </xf>
    <xf numFmtId="0" fontId="66" fillId="29" borderId="1" xfId="58" applyFont="1" applyFill="1" applyBorder="1" applyAlignment="1">
      <alignment horizontal="left" vertical="center" wrapText="1"/>
    </xf>
    <xf numFmtId="0" fontId="66" fillId="29" borderId="1" xfId="58" quotePrefix="1" applyFont="1" applyFill="1" applyBorder="1" applyAlignment="1">
      <alignment horizontal="center" vertical="center"/>
    </xf>
    <xf numFmtId="2" fontId="66" fillId="29" borderId="1" xfId="58" applyNumberFormat="1" applyFont="1" applyFill="1" applyBorder="1" applyAlignment="1">
      <alignment horizontal="center" vertical="center"/>
    </xf>
    <xf numFmtId="182" fontId="66" fillId="29" borderId="1" xfId="58" applyNumberFormat="1" applyFont="1" applyFill="1" applyBorder="1" applyAlignment="1">
      <alignment horizontal="center" vertical="center"/>
    </xf>
    <xf numFmtId="0" fontId="84" fillId="0" borderId="0" xfId="0" applyFont="1"/>
    <xf numFmtId="0" fontId="0" fillId="0" borderId="52" xfId="0" applyBorder="1" applyAlignment="1">
      <alignment horizontal="right"/>
    </xf>
    <xf numFmtId="2" fontId="0" fillId="0" borderId="53" xfId="0" applyNumberFormat="1" applyBorder="1"/>
    <xf numFmtId="0" fontId="0" fillId="0" borderId="53" xfId="0" applyBorder="1"/>
    <xf numFmtId="0" fontId="0" fillId="0" borderId="53" xfId="0" applyBorder="1" applyAlignment="1">
      <alignment horizontal="right"/>
    </xf>
    <xf numFmtId="0" fontId="0" fillId="0" borderId="54" xfId="0" applyBorder="1"/>
    <xf numFmtId="0" fontId="0" fillId="0" borderId="10" xfId="0" applyBorder="1" applyAlignment="1">
      <alignment horizontal="right"/>
    </xf>
    <xf numFmtId="2" fontId="0" fillId="0" borderId="11" xfId="0" applyNumberFormat="1" applyBorder="1"/>
    <xf numFmtId="0" fontId="0" fillId="0" borderId="11" xfId="0" applyBorder="1"/>
    <xf numFmtId="0" fontId="0" fillId="0" borderId="11" xfId="0" applyBorder="1" applyAlignment="1">
      <alignment horizontal="right"/>
    </xf>
    <xf numFmtId="0" fontId="0" fillId="0" borderId="12" xfId="0" applyBorder="1"/>
    <xf numFmtId="0" fontId="0" fillId="0" borderId="0" xfId="0" applyAlignment="1">
      <alignment horizontal="right"/>
    </xf>
    <xf numFmtId="0" fontId="0" fillId="30" borderId="52" xfId="0" applyFill="1" applyBorder="1"/>
    <xf numFmtId="0" fontId="0" fillId="30" borderId="53" xfId="0" applyFill="1" applyBorder="1"/>
    <xf numFmtId="0" fontId="0" fillId="30" borderId="54" xfId="0" applyFill="1" applyBorder="1"/>
    <xf numFmtId="0" fontId="0" fillId="30" borderId="4" xfId="0" applyFill="1" applyBorder="1" applyAlignment="1">
      <alignment horizontal="right"/>
    </xf>
    <xf numFmtId="2" fontId="0" fillId="30" borderId="0" xfId="0" applyNumberFormat="1" applyFill="1" applyBorder="1"/>
    <xf numFmtId="0" fontId="0" fillId="30" borderId="0" xfId="0" applyFill="1" applyBorder="1"/>
    <xf numFmtId="0" fontId="0" fillId="30" borderId="0" xfId="0" applyFill="1" applyBorder="1" applyAlignment="1">
      <alignment horizontal="right"/>
    </xf>
    <xf numFmtId="0" fontId="0" fillId="30" borderId="3" xfId="0" applyFill="1" applyBorder="1"/>
    <xf numFmtId="0" fontId="0" fillId="30" borderId="10" xfId="0" applyFill="1" applyBorder="1" applyAlignment="1">
      <alignment horizontal="right"/>
    </xf>
    <xf numFmtId="2" fontId="0" fillId="30" borderId="11" xfId="0" applyNumberFormat="1" applyFill="1" applyBorder="1"/>
    <xf numFmtId="0" fontId="0" fillId="30" borderId="11" xfId="0" applyFill="1" applyBorder="1"/>
    <xf numFmtId="0" fontId="0" fillId="30" borderId="11" xfId="0" applyFill="1" applyBorder="1" applyAlignment="1">
      <alignment horizontal="right"/>
    </xf>
    <xf numFmtId="0" fontId="0" fillId="30" borderId="12" xfId="0" applyFill="1" applyBorder="1"/>
    <xf numFmtId="2" fontId="0" fillId="30" borderId="0" xfId="0" applyNumberFormat="1" applyFill="1" applyBorder="1" applyAlignment="1"/>
    <xf numFmtId="0" fontId="5" fillId="30" borderId="10" xfId="0" applyFont="1" applyFill="1" applyBorder="1" applyAlignment="1">
      <alignment horizontal="right"/>
    </xf>
    <xf numFmtId="2" fontId="5" fillId="30" borderId="11" xfId="0" applyNumberFormat="1" applyFont="1" applyFill="1" applyBorder="1"/>
    <xf numFmtId="0" fontId="5" fillId="30" borderId="11" xfId="0" applyFont="1" applyFill="1" applyBorder="1"/>
    <xf numFmtId="0" fontId="0" fillId="30" borderId="4" xfId="0" applyFill="1" applyBorder="1" applyAlignment="1">
      <alignment horizontal="right" vertical="center"/>
    </xf>
    <xf numFmtId="2" fontId="0" fillId="30" borderId="0" xfId="0" applyNumberFormat="1" applyFill="1" applyBorder="1" applyAlignment="1">
      <alignment vertical="center"/>
    </xf>
    <xf numFmtId="0" fontId="0" fillId="30" borderId="0" xfId="0" applyFill="1" applyBorder="1" applyAlignment="1">
      <alignment vertical="center"/>
    </xf>
    <xf numFmtId="4" fontId="24" fillId="32" borderId="1" xfId="0" applyNumberFormat="1" applyFont="1" applyFill="1" applyBorder="1" applyAlignment="1">
      <alignment horizontal="center" vertical="center"/>
    </xf>
    <xf numFmtId="0" fontId="29" fillId="0" borderId="1" xfId="0" applyFont="1" applyBorder="1" applyAlignment="1">
      <alignment horizontal="left" vertical="center" wrapText="1"/>
    </xf>
    <xf numFmtId="0" fontId="29" fillId="0" borderId="1" xfId="0" applyFont="1" applyBorder="1" applyAlignment="1">
      <alignment horizontal="left" vertical="center" wrapText="1"/>
    </xf>
    <xf numFmtId="0" fontId="27" fillId="0" borderId="1" xfId="1" applyFont="1" applyFill="1" applyBorder="1" applyAlignment="1">
      <alignment horizontal="left" vertical="center" wrapText="1"/>
    </xf>
    <xf numFmtId="4" fontId="31" fillId="0" borderId="0" xfId="0" applyNumberFormat="1" applyFont="1" applyFill="1" applyAlignment="1"/>
    <xf numFmtId="0" fontId="29" fillId="0" borderId="1" xfId="0" applyFont="1" applyBorder="1" applyAlignment="1">
      <alignment horizontal="left" vertical="center" wrapText="1"/>
    </xf>
    <xf numFmtId="4" fontId="24" fillId="32" borderId="1" xfId="0" applyNumberFormat="1" applyFont="1" applyFill="1" applyBorder="1" applyAlignment="1">
      <alignment horizontal="center" vertical="center"/>
    </xf>
    <xf numFmtId="0" fontId="29" fillId="0" borderId="1" xfId="0" applyFont="1" applyBorder="1" applyAlignment="1">
      <alignment horizontal="left" vertical="center" wrapText="1"/>
    </xf>
    <xf numFmtId="4" fontId="24" fillId="32" borderId="1" xfId="0" applyNumberFormat="1" applyFont="1" applyFill="1" applyBorder="1" applyAlignment="1">
      <alignment horizontal="center" vertical="center"/>
    </xf>
    <xf numFmtId="0" fontId="30" fillId="0" borderId="0" xfId="0" applyFont="1" applyFill="1" applyBorder="1" applyAlignment="1">
      <alignment horizontal="left" vertical="center" wrapText="1"/>
    </xf>
    <xf numFmtId="170" fontId="30" fillId="0" borderId="0" xfId="0" applyNumberFormat="1" applyFont="1" applyFill="1" applyBorder="1" applyAlignment="1">
      <alignment horizontal="left" vertical="center" wrapText="1"/>
    </xf>
    <xf numFmtId="4" fontId="30" fillId="0" borderId="0" xfId="0" applyNumberFormat="1" applyFont="1" applyFill="1" applyBorder="1" applyAlignment="1">
      <alignment horizontal="right" vertical="center" wrapText="1"/>
    </xf>
    <xf numFmtId="0" fontId="29" fillId="0" borderId="1" xfId="0" applyFont="1" applyBorder="1" applyAlignment="1">
      <alignment horizontal="right" vertical="center" wrapText="1"/>
    </xf>
    <xf numFmtId="0" fontId="29" fillId="0" borderId="1" xfId="0" applyFont="1" applyBorder="1" applyAlignment="1">
      <alignment horizontal="center" vertical="center" wrapText="1"/>
    </xf>
    <xf numFmtId="0" fontId="29" fillId="0" borderId="1" xfId="0" applyFont="1" applyBorder="1" applyAlignment="1">
      <alignment horizontal="left" vertical="center" wrapText="1"/>
    </xf>
    <xf numFmtId="4" fontId="24" fillId="32" borderId="1" xfId="0" applyNumberFormat="1" applyFont="1" applyFill="1" applyBorder="1" applyAlignment="1">
      <alignment horizontal="center" vertical="center"/>
    </xf>
    <xf numFmtId="0" fontId="0" fillId="0" borderId="0" xfId="0" applyAlignment="1">
      <alignment horizontal="center" vertical="center"/>
    </xf>
    <xf numFmtId="9" fontId="0" fillId="0" borderId="0" xfId="0" applyNumberFormat="1" applyAlignment="1">
      <alignment horizontal="center" vertical="center"/>
    </xf>
    <xf numFmtId="0" fontId="5" fillId="0" borderId="0" xfId="0" applyFont="1" applyAlignment="1">
      <alignment horizontal="center" vertical="center"/>
    </xf>
    <xf numFmtId="4" fontId="24" fillId="32" borderId="1" xfId="0" applyNumberFormat="1" applyFont="1" applyFill="1" applyBorder="1" applyAlignment="1">
      <alignment horizontal="center" vertical="center"/>
    </xf>
    <xf numFmtId="9" fontId="0" fillId="0" borderId="1" xfId="0" applyNumberFormat="1" applyBorder="1" applyAlignment="1">
      <alignment horizontal="center" vertical="center"/>
    </xf>
    <xf numFmtId="0" fontId="5" fillId="0" borderId="1" xfId="0" applyFont="1" applyBorder="1" applyAlignment="1">
      <alignment horizontal="center" vertical="center"/>
    </xf>
    <xf numFmtId="43" fontId="66" fillId="0" borderId="1" xfId="60" applyFont="1" applyFill="1" applyBorder="1" applyAlignment="1">
      <alignment horizontal="center" vertical="center" wrapText="1"/>
    </xf>
    <xf numFmtId="2" fontId="83" fillId="65" borderId="1" xfId="0" applyNumberFormat="1" applyFont="1" applyFill="1" applyBorder="1" applyAlignment="1">
      <alignment vertical="center"/>
    </xf>
    <xf numFmtId="0" fontId="83" fillId="65" borderId="1" xfId="0" applyFont="1" applyFill="1" applyBorder="1" applyAlignment="1">
      <alignment horizontal="center" vertical="center"/>
    </xf>
    <xf numFmtId="0" fontId="5" fillId="65" borderId="51" xfId="0" applyFont="1" applyFill="1" applyBorder="1" applyAlignment="1">
      <alignment horizontal="center" vertical="center"/>
    </xf>
    <xf numFmtId="2" fontId="66" fillId="29" borderId="1" xfId="0" applyNumberFormat="1" applyFont="1" applyFill="1" applyBorder="1" applyAlignment="1">
      <alignment horizontal="center" vertical="center"/>
    </xf>
    <xf numFmtId="0" fontId="5" fillId="0" borderId="51" xfId="0" applyFont="1" applyBorder="1" applyAlignment="1">
      <alignment horizontal="center" vertical="center"/>
    </xf>
    <xf numFmtId="2" fontId="66" fillId="29" borderId="56" xfId="0" applyNumberFormat="1" applyFont="1" applyFill="1" applyBorder="1" applyAlignment="1">
      <alignment horizontal="center" vertical="center"/>
    </xf>
    <xf numFmtId="0" fontId="5" fillId="0" borderId="57" xfId="0" applyFont="1" applyBorder="1" applyAlignment="1">
      <alignment horizontal="center" vertical="center"/>
    </xf>
    <xf numFmtId="0" fontId="24" fillId="4" borderId="1" xfId="0" applyFont="1" applyFill="1" applyBorder="1" applyAlignment="1">
      <alignment horizontal="left" vertical="center"/>
    </xf>
    <xf numFmtId="0" fontId="81" fillId="4" borderId="1" xfId="0" applyFont="1" applyFill="1" applyBorder="1" applyAlignment="1">
      <alignment horizontal="left" vertical="center" wrapText="1"/>
    </xf>
    <xf numFmtId="4" fontId="24" fillId="4" borderId="1" xfId="0" applyNumberFormat="1" applyFont="1" applyFill="1" applyBorder="1" applyAlignment="1">
      <alignment horizontal="left" vertical="center"/>
    </xf>
    <xf numFmtId="10" fontId="74" fillId="0" borderId="1" xfId="0" applyNumberFormat="1" applyFont="1" applyFill="1" applyBorder="1" applyAlignment="1">
      <alignment horizontal="right" vertical="center"/>
    </xf>
    <xf numFmtId="4" fontId="26" fillId="29" borderId="1" xfId="0" applyNumberFormat="1" applyFont="1" applyFill="1" applyBorder="1" applyAlignment="1">
      <alignment horizontal="center" vertical="center"/>
    </xf>
    <xf numFmtId="0" fontId="26" fillId="0" borderId="1" xfId="0" applyFont="1" applyFill="1" applyBorder="1" applyAlignment="1">
      <alignment horizontal="center" vertical="center" wrapText="1"/>
    </xf>
    <xf numFmtId="10" fontId="26" fillId="0" borderId="1" xfId="61" applyNumberFormat="1" applyFont="1" applyFill="1" applyBorder="1" applyAlignment="1">
      <alignment horizontal="left" vertical="center"/>
    </xf>
    <xf numFmtId="10" fontId="26" fillId="0" borderId="1" xfId="61" applyNumberFormat="1" applyFont="1" applyFill="1" applyBorder="1" applyAlignment="1">
      <alignment horizontal="left" vertical="center" wrapText="1"/>
    </xf>
    <xf numFmtId="0" fontId="26" fillId="29" borderId="1" xfId="0" applyFont="1" applyFill="1" applyBorder="1" applyAlignment="1">
      <alignment horizontal="center" vertical="center"/>
    </xf>
    <xf numFmtId="0" fontId="32" fillId="0" borderId="1" xfId="0" applyFont="1" applyFill="1" applyBorder="1"/>
    <xf numFmtId="165" fontId="26" fillId="0" borderId="1" xfId="0" applyNumberFormat="1" applyFont="1" applyFill="1" applyBorder="1" applyAlignment="1">
      <alignment horizontal="center"/>
    </xf>
    <xf numFmtId="0" fontId="26" fillId="0" borderId="1" xfId="0" applyFont="1" applyFill="1" applyBorder="1" applyAlignment="1">
      <alignment wrapText="1"/>
    </xf>
    <xf numFmtId="4" fontId="26" fillId="0" borderId="1" xfId="0" applyNumberFormat="1" applyFont="1" applyFill="1" applyBorder="1"/>
    <xf numFmtId="166" fontId="27" fillId="2" borderId="1" xfId="0" applyNumberFormat="1" applyFont="1" applyFill="1" applyBorder="1" applyAlignment="1">
      <alignment vertical="center"/>
    </xf>
    <xf numFmtId="0" fontId="26" fillId="0" borderId="5" xfId="0" applyFont="1" applyFill="1" applyBorder="1" applyAlignment="1">
      <alignment horizontal="center" vertical="center" wrapText="1"/>
    </xf>
    <xf numFmtId="0" fontId="29" fillId="0" borderId="1" xfId="0" applyFont="1" applyBorder="1" applyAlignment="1">
      <alignment horizontal="left" vertical="center" wrapText="1"/>
    </xf>
    <xf numFmtId="4" fontId="24" fillId="32" borderId="1" xfId="0" applyNumberFormat="1" applyFont="1" applyFill="1" applyBorder="1" applyAlignment="1">
      <alignment horizontal="center" vertical="center"/>
    </xf>
    <xf numFmtId="0" fontId="29" fillId="0" borderId="1" xfId="0" applyFont="1" applyBorder="1" applyAlignment="1">
      <alignment horizontal="left" vertical="center" wrapText="1"/>
    </xf>
    <xf numFmtId="4" fontId="24" fillId="32" borderId="1" xfId="0" applyNumberFormat="1" applyFont="1" applyFill="1" applyBorder="1" applyAlignment="1">
      <alignment horizontal="center" vertical="center"/>
    </xf>
    <xf numFmtId="0" fontId="24" fillId="0" borderId="1" xfId="0" applyFont="1" applyFill="1" applyBorder="1" applyAlignment="1">
      <alignment horizontal="left" vertical="center"/>
    </xf>
    <xf numFmtId="0" fontId="29" fillId="0" borderId="1" xfId="0" applyFont="1" applyBorder="1" applyAlignment="1">
      <alignment horizontal="left" vertical="center" wrapText="1"/>
    </xf>
    <xf numFmtId="0" fontId="87" fillId="71" borderId="1" xfId="58" applyFont="1" applyFill="1" applyBorder="1" applyAlignment="1">
      <alignment horizontal="center" vertical="center"/>
    </xf>
    <xf numFmtId="0" fontId="87" fillId="71" borderId="1" xfId="58" applyFont="1" applyFill="1" applyBorder="1" applyAlignment="1">
      <alignment horizontal="center" vertical="center" wrapText="1"/>
    </xf>
    <xf numFmtId="0" fontId="88" fillId="29" borderId="1" xfId="58" applyFont="1" applyFill="1" applyBorder="1" applyAlignment="1">
      <alignment horizontal="center" vertical="center"/>
    </xf>
    <xf numFmtId="0" fontId="88" fillId="29" borderId="1" xfId="58" applyFont="1" applyFill="1" applyBorder="1" applyAlignment="1">
      <alignment horizontal="left" vertical="center"/>
    </xf>
    <xf numFmtId="0" fontId="88" fillId="29" borderId="1" xfId="58" applyFont="1" applyFill="1" applyBorder="1" applyAlignment="1">
      <alignment horizontal="left" vertical="center" wrapText="1"/>
    </xf>
    <xf numFmtId="164" fontId="88" fillId="29" borderId="1" xfId="58" applyNumberFormat="1" applyFont="1" applyFill="1" applyBorder="1" applyAlignment="1">
      <alignment horizontal="center" vertical="center"/>
    </xf>
    <xf numFmtId="2" fontId="88" fillId="29" borderId="1" xfId="58" applyNumberFormat="1" applyFont="1" applyFill="1" applyBorder="1" applyAlignment="1">
      <alignment horizontal="center" vertical="center"/>
    </xf>
    <xf numFmtId="0" fontId="23" fillId="65" borderId="7" xfId="0" applyFont="1" applyFill="1" applyBorder="1" applyAlignment="1">
      <alignment horizontal="center" vertical="center"/>
    </xf>
    <xf numFmtId="0" fontId="23" fillId="65" borderId="8" xfId="0" applyFont="1" applyFill="1" applyBorder="1" applyAlignment="1">
      <alignment horizontal="center" vertical="center"/>
    </xf>
    <xf numFmtId="4" fontId="24" fillId="32" borderId="1" xfId="0" applyNumberFormat="1" applyFont="1" applyFill="1" applyBorder="1" applyAlignment="1">
      <alignment horizontal="center" vertical="center"/>
    </xf>
    <xf numFmtId="0" fontId="23" fillId="6" borderId="0" xfId="0" applyFont="1" applyFill="1" applyBorder="1" applyAlignment="1">
      <alignment horizontal="center" vertical="center"/>
    </xf>
    <xf numFmtId="10" fontId="31" fillId="65" borderId="1" xfId="0" applyNumberFormat="1" applyFont="1" applyFill="1" applyBorder="1" applyAlignment="1">
      <alignment horizontal="center" vertical="center"/>
    </xf>
    <xf numFmtId="179" fontId="64" fillId="68" borderId="1" xfId="0" applyNumberFormat="1" applyFont="1" applyFill="1" applyBorder="1" applyAlignment="1">
      <alignment horizontal="center" vertical="center"/>
    </xf>
    <xf numFmtId="0" fontId="90" fillId="0" borderId="1" xfId="0" applyFont="1" applyBorder="1" applyAlignment="1"/>
    <xf numFmtId="0" fontId="90" fillId="0" borderId="1" xfId="0" applyFont="1" applyFill="1" applyBorder="1" applyAlignment="1">
      <alignment wrapText="1"/>
    </xf>
    <xf numFmtId="0" fontId="90" fillId="0" borderId="1" xfId="0" applyFont="1" applyFill="1" applyBorder="1" applyAlignment="1"/>
    <xf numFmtId="0" fontId="90" fillId="0" borderId="1" xfId="0" applyFont="1" applyFill="1" applyBorder="1" applyAlignment="1">
      <alignment horizontal="left" wrapText="1"/>
    </xf>
    <xf numFmtId="0" fontId="23" fillId="6" borderId="5" xfId="0" applyFont="1" applyFill="1" applyBorder="1" applyAlignment="1">
      <alignment horizontal="center" vertical="center"/>
    </xf>
    <xf numFmtId="2" fontId="24" fillId="0" borderId="49" xfId="0" applyNumberFormat="1" applyFont="1" applyBorder="1" applyAlignment="1">
      <alignment horizontal="center" vertical="center"/>
    </xf>
    <xf numFmtId="180" fontId="24" fillId="0" borderId="49" xfId="0" applyNumberFormat="1" applyFont="1" applyBorder="1" applyAlignment="1">
      <alignment horizontal="center" vertical="center"/>
    </xf>
    <xf numFmtId="4" fontId="24" fillId="0" borderId="49" xfId="0" applyNumberFormat="1" applyFont="1" applyBorder="1" applyAlignment="1">
      <alignment horizontal="center" vertical="center"/>
    </xf>
    <xf numFmtId="10" fontId="24" fillId="30" borderId="49" xfId="0" applyNumberFormat="1" applyFont="1" applyFill="1" applyBorder="1" applyAlignment="1">
      <alignment horizontal="center" vertical="center"/>
    </xf>
    <xf numFmtId="10" fontId="24" fillId="0" borderId="49" xfId="0" applyNumberFormat="1" applyFont="1" applyBorder="1" applyAlignment="1">
      <alignment horizontal="center" vertical="center"/>
    </xf>
    <xf numFmtId="0" fontId="24" fillId="0" borderId="1" xfId="0" applyFont="1" applyBorder="1" applyAlignment="1">
      <alignment horizontal="center"/>
    </xf>
    <xf numFmtId="0" fontId="26" fillId="32" borderId="1" xfId="0" applyFont="1" applyFill="1" applyBorder="1" applyAlignment="1">
      <alignment horizontal="center" vertical="center" wrapText="1"/>
    </xf>
    <xf numFmtId="0" fontId="24" fillId="32" borderId="1" xfId="0" applyFont="1" applyFill="1" applyBorder="1" applyAlignment="1">
      <alignment horizontal="center" vertical="center" wrapText="1"/>
    </xf>
    <xf numFmtId="0" fontId="6" fillId="29" borderId="1" xfId="0" applyFont="1" applyFill="1" applyBorder="1" applyAlignment="1">
      <alignment horizontal="center"/>
    </xf>
    <xf numFmtId="43" fontId="6" fillId="29" borderId="1" xfId="60" applyNumberFormat="1" applyFont="1" applyFill="1" applyBorder="1" applyAlignment="1">
      <alignment horizontal="right"/>
    </xf>
    <xf numFmtId="0" fontId="6" fillId="29" borderId="1" xfId="0" applyFont="1" applyFill="1" applyBorder="1" applyAlignment="1">
      <alignment horizontal="center" wrapText="1"/>
    </xf>
    <xf numFmtId="0" fontId="6" fillId="29" borderId="1" xfId="0" applyFont="1" applyFill="1" applyBorder="1" applyAlignment="1">
      <alignment wrapText="1"/>
    </xf>
    <xf numFmtId="0" fontId="6" fillId="29" borderId="1" xfId="0" quotePrefix="1" applyFont="1" applyFill="1" applyBorder="1" applyAlignment="1">
      <alignment horizontal="center"/>
    </xf>
    <xf numFmtId="17" fontId="6" fillId="29" borderId="1" xfId="0" quotePrefix="1" applyNumberFormat="1" applyFont="1" applyFill="1" applyBorder="1" applyAlignment="1">
      <alignment horizontal="center"/>
    </xf>
    <xf numFmtId="0" fontId="6" fillId="29" borderId="1" xfId="0" applyFont="1" applyFill="1" applyBorder="1" applyAlignment="1">
      <alignment horizontal="left" wrapText="1"/>
    </xf>
    <xf numFmtId="4" fontId="31" fillId="0" borderId="0" xfId="0" applyNumberFormat="1" applyFont="1" applyAlignment="1"/>
    <xf numFmtId="10" fontId="31" fillId="0" borderId="0" xfId="61" applyNumberFormat="1" applyFont="1" applyAlignment="1"/>
    <xf numFmtId="4" fontId="30" fillId="69" borderId="1" xfId="0" applyNumberFormat="1" applyFont="1" applyFill="1" applyBorder="1" applyAlignment="1">
      <alignment horizontal="right" vertical="center" wrapText="1"/>
    </xf>
    <xf numFmtId="0" fontId="29" fillId="0" borderId="0" xfId="0" applyFont="1" applyFill="1" applyAlignment="1">
      <alignment vertical="center"/>
    </xf>
    <xf numFmtId="4" fontId="29" fillId="0" borderId="0" xfId="0" applyNumberFormat="1" applyFont="1" applyFill="1" applyAlignment="1">
      <alignment vertical="center"/>
    </xf>
    <xf numFmtId="183" fontId="24" fillId="32" borderId="1" xfId="0" applyNumberFormat="1" applyFont="1" applyFill="1" applyBorder="1" applyAlignment="1">
      <alignment horizontal="center" vertical="center"/>
    </xf>
    <xf numFmtId="0" fontId="28" fillId="29" borderId="0" xfId="0" applyFont="1" applyFill="1" applyBorder="1" applyAlignment="1">
      <alignment horizontal="center" vertical="center" wrapText="1"/>
    </xf>
    <xf numFmtId="166" fontId="23" fillId="2" borderId="1" xfId="0" applyNumberFormat="1" applyFont="1" applyFill="1" applyBorder="1" applyAlignment="1">
      <alignment horizontal="center" vertical="center"/>
    </xf>
    <xf numFmtId="166" fontId="27" fillId="2" borderId="6" xfId="0" applyNumberFormat="1" applyFont="1" applyFill="1" applyBorder="1" applyAlignment="1">
      <alignment horizontal="center" vertical="center"/>
    </xf>
    <xf numFmtId="166" fontId="27" fillId="2" borderId="8" xfId="0" applyNumberFormat="1" applyFont="1" applyFill="1" applyBorder="1" applyAlignment="1">
      <alignment horizontal="center" vertical="center"/>
    </xf>
    <xf numFmtId="10" fontId="74" fillId="68" borderId="23" xfId="0" applyNumberFormat="1" applyFont="1" applyFill="1" applyBorder="1" applyAlignment="1">
      <alignment horizontal="right" vertical="center"/>
    </xf>
    <xf numFmtId="10" fontId="74" fillId="68" borderId="0" xfId="0" applyNumberFormat="1" applyFont="1" applyFill="1" applyBorder="1" applyAlignment="1">
      <alignment horizontal="right" vertical="center"/>
    </xf>
    <xf numFmtId="10" fontId="74" fillId="68" borderId="25" xfId="0" applyNumberFormat="1" applyFont="1" applyFill="1" applyBorder="1" applyAlignment="1">
      <alignment horizontal="right" vertical="center"/>
    </xf>
    <xf numFmtId="44" fontId="74" fillId="68" borderId="1" xfId="188" applyFont="1" applyFill="1" applyBorder="1" applyAlignment="1">
      <alignment horizontal="center" vertical="center"/>
    </xf>
    <xf numFmtId="166" fontId="23" fillId="2" borderId="6" xfId="0" applyNumberFormat="1" applyFont="1" applyFill="1" applyBorder="1" applyAlignment="1">
      <alignment horizontal="center" vertical="center"/>
    </xf>
    <xf numFmtId="166" fontId="23" fillId="2" borderId="8" xfId="0" applyNumberFormat="1" applyFont="1" applyFill="1" applyBorder="1" applyAlignment="1">
      <alignment horizontal="center" vertical="center"/>
    </xf>
    <xf numFmtId="0" fontId="23" fillId="65" borderId="6" xfId="0" applyFont="1" applyFill="1" applyBorder="1" applyAlignment="1">
      <alignment horizontal="center" vertical="center"/>
    </xf>
    <xf numFmtId="0" fontId="23" fillId="65" borderId="7" xfId="0" applyFont="1" applyFill="1" applyBorder="1" applyAlignment="1">
      <alignment horizontal="center" vertical="center"/>
    </xf>
    <xf numFmtId="0" fontId="23" fillId="65" borderId="8" xfId="0" applyFont="1" applyFill="1" applyBorder="1" applyAlignment="1">
      <alignment horizontal="center" vertical="center"/>
    </xf>
    <xf numFmtId="44" fontId="64" fillId="66" borderId="6" xfId="188" applyFont="1" applyFill="1" applyBorder="1" applyAlignment="1">
      <alignment horizontal="center" vertical="center"/>
    </xf>
    <xf numFmtId="44" fontId="64" fillId="66" borderId="8" xfId="188" applyFont="1" applyFill="1" applyBorder="1" applyAlignment="1">
      <alignment horizontal="center" vertical="center"/>
    </xf>
    <xf numFmtId="0" fontId="23" fillId="5" borderId="1" xfId="0" applyFont="1" applyFill="1" applyBorder="1" applyAlignment="1">
      <alignment horizontal="center" vertical="center"/>
    </xf>
    <xf numFmtId="0" fontId="23" fillId="3" borderId="1" xfId="0" applyFont="1" applyFill="1" applyBorder="1" applyAlignment="1">
      <alignment horizontal="center" vertical="center"/>
    </xf>
    <xf numFmtId="0" fontId="23" fillId="3" borderId="1" xfId="0" applyFont="1" applyFill="1" applyBorder="1" applyAlignment="1">
      <alignment horizontal="center" vertical="center" wrapText="1"/>
    </xf>
    <xf numFmtId="4" fontId="23" fillId="3" borderId="1" xfId="0" applyNumberFormat="1" applyFont="1" applyFill="1" applyBorder="1" applyAlignment="1">
      <alignment horizontal="center" vertical="center"/>
    </xf>
    <xf numFmtId="10" fontId="64" fillId="66" borderId="23" xfId="0" applyNumberFormat="1" applyFont="1" applyFill="1" applyBorder="1" applyAlignment="1">
      <alignment horizontal="center" vertical="center"/>
    </xf>
    <xf numFmtId="10" fontId="64" fillId="66" borderId="0" xfId="0" applyNumberFormat="1" applyFont="1" applyFill="1" applyBorder="1" applyAlignment="1">
      <alignment horizontal="center" vertical="center"/>
    </xf>
    <xf numFmtId="10" fontId="64" fillId="66" borderId="25" xfId="0" applyNumberFormat="1" applyFont="1" applyFill="1" applyBorder="1" applyAlignment="1">
      <alignment horizontal="center" vertical="center"/>
    </xf>
    <xf numFmtId="166" fontId="27" fillId="2" borderId="1" xfId="0" applyNumberFormat="1" applyFont="1" applyFill="1" applyBorder="1" applyAlignment="1">
      <alignment horizontal="center" vertical="center"/>
    </xf>
    <xf numFmtId="0" fontId="89" fillId="0" borderId="9" xfId="0" applyFont="1" applyBorder="1" applyAlignment="1">
      <alignment horizontal="center" vertical="center" wrapText="1"/>
    </xf>
    <xf numFmtId="0" fontId="89" fillId="0" borderId="2" xfId="0" applyFont="1" applyBorder="1" applyAlignment="1">
      <alignment horizontal="center" vertical="center" wrapText="1"/>
    </xf>
    <xf numFmtId="0" fontId="89" fillId="0" borderId="13" xfId="0" applyFont="1" applyBorder="1" applyAlignment="1">
      <alignment horizontal="center" vertical="center" wrapText="1"/>
    </xf>
    <xf numFmtId="0" fontId="89" fillId="0" borderId="23" xfId="0" applyFont="1" applyBorder="1" applyAlignment="1">
      <alignment horizontal="center" vertical="center" wrapText="1"/>
    </xf>
    <xf numFmtId="0" fontId="89" fillId="0" borderId="0" xfId="0" applyFont="1" applyBorder="1" applyAlignment="1">
      <alignment horizontal="center" vertical="center" wrapText="1"/>
    </xf>
    <xf numFmtId="0" fontId="89" fillId="0" borderId="25" xfId="0" applyFont="1" applyBorder="1" applyAlignment="1">
      <alignment horizontal="center" vertical="center" wrapText="1"/>
    </xf>
    <xf numFmtId="0" fontId="89" fillId="0" borderId="26" xfId="0" applyFont="1" applyBorder="1" applyAlignment="1">
      <alignment horizontal="center" vertical="center" wrapText="1"/>
    </xf>
    <xf numFmtId="0" fontId="89" fillId="0" borderId="22" xfId="0" applyFont="1" applyBorder="1" applyAlignment="1">
      <alignment horizontal="center" vertical="center" wrapText="1"/>
    </xf>
    <xf numFmtId="0" fontId="89" fillId="0" borderId="24" xfId="0" applyFont="1" applyBorder="1" applyAlignment="1">
      <alignment horizontal="center" vertical="center" wrapText="1"/>
    </xf>
    <xf numFmtId="10" fontId="64" fillId="68" borderId="6" xfId="0" applyNumberFormat="1" applyFont="1" applyFill="1" applyBorder="1" applyAlignment="1">
      <alignment horizontal="right" vertical="center"/>
    </xf>
    <xf numFmtId="10" fontId="64" fillId="68" borderId="7" xfId="0" applyNumberFormat="1" applyFont="1" applyFill="1" applyBorder="1" applyAlignment="1">
      <alignment horizontal="right" vertical="center"/>
    </xf>
    <xf numFmtId="10" fontId="64" fillId="68" borderId="8" xfId="0" applyNumberFormat="1" applyFont="1" applyFill="1" applyBorder="1" applyAlignment="1">
      <alignment horizontal="right" vertical="center"/>
    </xf>
    <xf numFmtId="4" fontId="64" fillId="68" borderId="6" xfId="0" applyNumberFormat="1" applyFont="1" applyFill="1" applyBorder="1" applyAlignment="1">
      <alignment horizontal="center" vertical="center"/>
    </xf>
    <xf numFmtId="4" fontId="64" fillId="68" borderId="8" xfId="0" applyNumberFormat="1" applyFont="1" applyFill="1" applyBorder="1" applyAlignment="1">
      <alignment horizontal="center" vertical="center"/>
    </xf>
    <xf numFmtId="2" fontId="31" fillId="0" borderId="6" xfId="0" applyNumberFormat="1" applyFont="1" applyBorder="1" applyAlignment="1">
      <alignment horizontal="left" vertical="center"/>
    </xf>
    <xf numFmtId="2" fontId="31" fillId="0" borderId="7" xfId="0" applyNumberFormat="1" applyFont="1" applyBorder="1" applyAlignment="1">
      <alignment horizontal="left" vertical="center"/>
    </xf>
    <xf numFmtId="2" fontId="31" fillId="0" borderId="8" xfId="0" applyNumberFormat="1" applyFont="1" applyBorder="1" applyAlignment="1">
      <alignment horizontal="left" vertical="center"/>
    </xf>
    <xf numFmtId="4" fontId="31" fillId="32" borderId="1" xfId="0" applyNumberFormat="1" applyFont="1" applyFill="1" applyBorder="1" applyAlignment="1">
      <alignment horizontal="center" vertical="center"/>
    </xf>
    <xf numFmtId="0" fontId="33" fillId="3" borderId="1" xfId="0" applyFont="1" applyFill="1" applyBorder="1" applyAlignment="1">
      <alignment horizontal="center" vertical="center"/>
    </xf>
    <xf numFmtId="0" fontId="23" fillId="0" borderId="7" xfId="0" applyFont="1" applyBorder="1" applyAlignment="1">
      <alignment horizontal="right" vertical="center"/>
    </xf>
    <xf numFmtId="0" fontId="24" fillId="0" borderId="7" xfId="0" applyFont="1" applyBorder="1" applyAlignment="1">
      <alignment horizontal="left" vertical="center" wrapText="1"/>
    </xf>
    <xf numFmtId="0" fontId="62" fillId="0" borderId="5" xfId="0" applyFont="1" applyBorder="1" applyAlignment="1">
      <alignment horizontal="center" vertical="center" wrapText="1"/>
    </xf>
    <xf numFmtId="0" fontId="62" fillId="0" borderId="49" xfId="0" applyFont="1" applyBorder="1" applyAlignment="1">
      <alignment horizontal="center" vertical="center" wrapText="1"/>
    </xf>
    <xf numFmtId="0" fontId="23" fillId="0" borderId="5" xfId="0" applyFont="1" applyBorder="1" applyAlignment="1">
      <alignment horizontal="center" vertical="center"/>
    </xf>
    <xf numFmtId="0" fontId="23" fillId="0" borderId="49" xfId="0" applyFont="1" applyBorder="1" applyAlignment="1">
      <alignment horizontal="center" vertical="center"/>
    </xf>
    <xf numFmtId="4" fontId="31" fillId="65" borderId="1" xfId="0" applyNumberFormat="1" applyFont="1" applyFill="1" applyBorder="1" applyAlignment="1">
      <alignment horizontal="center" vertical="center"/>
    </xf>
    <xf numFmtId="2" fontId="31" fillId="65" borderId="6" xfId="0" applyNumberFormat="1" applyFont="1" applyFill="1" applyBorder="1" applyAlignment="1">
      <alignment horizontal="center" vertical="center"/>
    </xf>
    <xf numFmtId="2" fontId="31" fillId="65" borderId="7" xfId="0" applyNumberFormat="1" applyFont="1" applyFill="1" applyBorder="1" applyAlignment="1">
      <alignment horizontal="center" vertical="center"/>
    </xf>
    <xf numFmtId="2" fontId="31" fillId="65" borderId="8" xfId="0" applyNumberFormat="1" applyFont="1" applyFill="1" applyBorder="1" applyAlignment="1">
      <alignment horizontal="center" vertical="center"/>
    </xf>
    <xf numFmtId="2" fontId="31" fillId="0" borderId="6" xfId="0" applyNumberFormat="1" applyFont="1" applyBorder="1" applyAlignment="1">
      <alignment horizontal="left" vertical="center" wrapText="1"/>
    </xf>
    <xf numFmtId="2" fontId="31" fillId="0" borderId="7" xfId="0" applyNumberFormat="1" applyFont="1" applyBorder="1" applyAlignment="1">
      <alignment horizontal="left" vertical="center" wrapText="1"/>
    </xf>
    <xf numFmtId="2" fontId="31" fillId="0" borderId="8" xfId="0" applyNumberFormat="1" applyFont="1" applyBorder="1" applyAlignment="1">
      <alignment horizontal="left" vertical="center" wrapText="1"/>
    </xf>
    <xf numFmtId="2" fontId="23" fillId="65" borderId="6" xfId="0" applyNumberFormat="1" applyFont="1" applyFill="1" applyBorder="1" applyAlignment="1">
      <alignment horizontal="center" vertical="center"/>
    </xf>
    <xf numFmtId="4" fontId="23" fillId="65" borderId="7" xfId="0" applyNumberFormat="1" applyFont="1" applyFill="1" applyBorder="1" applyAlignment="1">
      <alignment horizontal="center" vertical="center"/>
    </xf>
    <xf numFmtId="2" fontId="24" fillId="0" borderId="1" xfId="0" applyNumberFormat="1" applyFont="1" applyBorder="1" applyAlignment="1">
      <alignment horizontal="left" vertical="center"/>
    </xf>
    <xf numFmtId="4" fontId="24" fillId="32" borderId="49" xfId="0" applyNumberFormat="1" applyFont="1" applyFill="1" applyBorder="1" applyAlignment="1">
      <alignment horizontal="center" vertical="center"/>
    </xf>
    <xf numFmtId="2" fontId="24" fillId="0" borderId="1" xfId="0" applyNumberFormat="1" applyFont="1" applyBorder="1" applyAlignment="1">
      <alignment horizontal="left" vertical="center" wrapText="1"/>
    </xf>
    <xf numFmtId="4" fontId="23" fillId="5" borderId="1" xfId="0" applyNumberFormat="1" applyFont="1" applyFill="1" applyBorder="1" applyAlignment="1">
      <alignment horizontal="center" vertical="center"/>
    </xf>
    <xf numFmtId="0" fontId="23" fillId="6" borderId="1" xfId="0" applyFont="1" applyFill="1" applyBorder="1" applyAlignment="1">
      <alignment horizontal="center" vertical="center"/>
    </xf>
    <xf numFmtId="10" fontId="23" fillId="5" borderId="6" xfId="0" applyNumberFormat="1" applyFont="1" applyFill="1" applyBorder="1" applyAlignment="1">
      <alignment horizontal="right" vertical="center"/>
    </xf>
    <xf numFmtId="10" fontId="23" fillId="5" borderId="7" xfId="0" applyNumberFormat="1" applyFont="1" applyFill="1" applyBorder="1" applyAlignment="1">
      <alignment horizontal="right" vertical="center"/>
    </xf>
    <xf numFmtId="10" fontId="23" fillId="5" borderId="8" xfId="0" applyNumberFormat="1" applyFont="1" applyFill="1" applyBorder="1" applyAlignment="1">
      <alignment horizontal="right" vertical="center"/>
    </xf>
    <xf numFmtId="2" fontId="24" fillId="0" borderId="49" xfId="0" applyNumberFormat="1" applyFont="1" applyBorder="1" applyAlignment="1">
      <alignment horizontal="left" vertical="center"/>
    </xf>
    <xf numFmtId="0" fontId="23" fillId="4" borderId="6" xfId="0" applyFont="1" applyFill="1" applyBorder="1" applyAlignment="1">
      <alignment horizontal="center" vertical="center"/>
    </xf>
    <xf numFmtId="0" fontId="23" fillId="4" borderId="7" xfId="0" applyFont="1" applyFill="1" applyBorder="1" applyAlignment="1">
      <alignment horizontal="center" vertical="center"/>
    </xf>
    <xf numFmtId="0" fontId="23" fillId="3" borderId="5" xfId="0" applyFont="1" applyFill="1" applyBorder="1" applyAlignment="1">
      <alignment horizontal="center" vertical="center"/>
    </xf>
    <xf numFmtId="0" fontId="23" fillId="6" borderId="0" xfId="0" applyFont="1" applyFill="1" applyBorder="1" applyAlignment="1">
      <alignment horizontal="center" vertical="center"/>
    </xf>
    <xf numFmtId="4" fontId="23" fillId="5" borderId="0" xfId="0" applyNumberFormat="1" applyFont="1" applyFill="1" applyBorder="1" applyAlignment="1">
      <alignment horizontal="center" vertical="center"/>
    </xf>
    <xf numFmtId="0" fontId="24" fillId="0" borderId="7" xfId="0" applyFont="1" applyBorder="1" applyAlignment="1">
      <alignment horizontal="center" vertical="center" wrapText="1"/>
    </xf>
    <xf numFmtId="0" fontId="23" fillId="4" borderId="1" xfId="0" applyFont="1" applyFill="1" applyBorder="1" applyAlignment="1">
      <alignment horizontal="center" vertical="center"/>
    </xf>
    <xf numFmtId="10" fontId="29" fillId="0" borderId="1" xfId="2" applyNumberFormat="1" applyFont="1" applyBorder="1" applyAlignment="1">
      <alignment horizontal="center" vertical="center"/>
    </xf>
    <xf numFmtId="0" fontId="29" fillId="0" borderId="1" xfId="2" applyFont="1" applyBorder="1" applyAlignment="1">
      <alignment horizontal="center" vertical="center"/>
    </xf>
    <xf numFmtId="10" fontId="36" fillId="3" borderId="6" xfId="2" applyNumberFormat="1" applyFont="1" applyFill="1" applyBorder="1" applyAlignment="1">
      <alignment horizontal="center" vertical="center"/>
    </xf>
    <xf numFmtId="10" fontId="36" fillId="3" borderId="8" xfId="2" applyNumberFormat="1" applyFont="1" applyFill="1" applyBorder="1" applyAlignment="1">
      <alignment horizontal="center" vertical="center"/>
    </xf>
    <xf numFmtId="0" fontId="36" fillId="3" borderId="6" xfId="2" applyFont="1" applyFill="1" applyBorder="1" applyAlignment="1">
      <alignment horizontal="left" vertical="center"/>
    </xf>
    <xf numFmtId="0" fontId="36" fillId="3" borderId="7" xfId="2" applyFont="1" applyFill="1" applyBorder="1" applyAlignment="1">
      <alignment horizontal="left" vertical="center"/>
    </xf>
    <xf numFmtId="0" fontId="36" fillId="3" borderId="8" xfId="2" applyFont="1" applyFill="1" applyBorder="1" applyAlignment="1">
      <alignment horizontal="left" vertical="center"/>
    </xf>
    <xf numFmtId="0" fontId="29" fillId="0" borderId="1" xfId="2" applyFont="1" applyBorder="1" applyAlignment="1">
      <alignment horizontal="left" vertical="center"/>
    </xf>
    <xf numFmtId="10" fontId="36" fillId="3" borderId="1" xfId="2" applyNumberFormat="1" applyFont="1" applyFill="1" applyBorder="1" applyAlignment="1">
      <alignment horizontal="center" vertical="center"/>
    </xf>
    <xf numFmtId="0" fontId="26" fillId="0" borderId="0" xfId="3" applyFont="1" applyBorder="1" applyAlignment="1">
      <alignment horizontal="left" vertical="center" wrapText="1"/>
    </xf>
    <xf numFmtId="0" fontId="29" fillId="0" borderId="6" xfId="2" applyFont="1" applyBorder="1" applyAlignment="1">
      <alignment horizontal="left" vertical="center"/>
    </xf>
    <xf numFmtId="0" fontId="29" fillId="0" borderId="7" xfId="2" applyFont="1" applyBorder="1" applyAlignment="1">
      <alignment horizontal="left" vertical="center"/>
    </xf>
    <xf numFmtId="0" fontId="29" fillId="0" borderId="8" xfId="2" applyFont="1" applyBorder="1" applyAlignment="1">
      <alignment horizontal="left" vertical="center"/>
    </xf>
    <xf numFmtId="0" fontId="27" fillId="5" borderId="1" xfId="2" applyFont="1" applyFill="1" applyBorder="1" applyAlignment="1">
      <alignment horizontal="center" vertical="center"/>
    </xf>
    <xf numFmtId="0" fontId="29" fillId="0" borderId="9" xfId="2" applyFont="1" applyBorder="1" applyAlignment="1">
      <alignment horizontal="center" vertical="center"/>
    </xf>
    <xf numFmtId="0" fontId="29" fillId="0" borderId="2" xfId="2" applyFont="1" applyBorder="1" applyAlignment="1">
      <alignment horizontal="center" vertical="center"/>
    </xf>
    <xf numFmtId="0" fontId="29" fillId="0" borderId="13" xfId="2" applyFont="1" applyBorder="1" applyAlignment="1">
      <alignment horizontal="center" vertical="center"/>
    </xf>
    <xf numFmtId="10" fontId="27" fillId="5" borderId="1" xfId="2" applyNumberFormat="1" applyFont="1" applyFill="1" applyBorder="1" applyAlignment="1">
      <alignment horizontal="center" vertical="center"/>
    </xf>
    <xf numFmtId="10" fontId="29" fillId="0" borderId="6" xfId="2" applyNumberFormat="1" applyFont="1" applyBorder="1" applyAlignment="1">
      <alignment horizontal="center" vertical="center"/>
    </xf>
    <xf numFmtId="10" fontId="29" fillId="0" borderId="8" xfId="2" applyNumberFormat="1" applyFont="1" applyBorder="1" applyAlignment="1">
      <alignment horizontal="center" vertical="center"/>
    </xf>
    <xf numFmtId="0" fontId="33" fillId="4" borderId="1" xfId="0" applyFont="1" applyFill="1" applyBorder="1" applyAlignment="1">
      <alignment horizontal="center" vertical="center"/>
    </xf>
    <xf numFmtId="0" fontId="24" fillId="0" borderId="7" xfId="0" applyFont="1" applyBorder="1" applyAlignment="1">
      <alignment horizontal="center" wrapText="1"/>
    </xf>
    <xf numFmtId="10" fontId="27" fillId="5" borderId="1" xfId="61" quotePrefix="1" applyNumberFormat="1" applyFont="1" applyFill="1" applyBorder="1" applyAlignment="1">
      <alignment horizontal="center" vertical="center"/>
    </xf>
    <xf numFmtId="10" fontId="27" fillId="5" borderId="1" xfId="61" applyNumberFormat="1" applyFont="1" applyFill="1" applyBorder="1" applyAlignment="1">
      <alignment horizontal="center" vertical="center"/>
    </xf>
    <xf numFmtId="0" fontId="36" fillId="3" borderId="1" xfId="2" applyFont="1" applyFill="1" applyBorder="1" applyAlignment="1">
      <alignment horizontal="left" vertical="center"/>
    </xf>
    <xf numFmtId="0" fontId="29" fillId="0" borderId="6" xfId="2" applyFont="1" applyBorder="1" applyAlignment="1">
      <alignment horizontal="center" vertical="center"/>
    </xf>
    <xf numFmtId="0" fontId="29" fillId="0" borderId="7" xfId="2" applyFont="1" applyBorder="1" applyAlignment="1">
      <alignment horizontal="center" vertical="center"/>
    </xf>
    <xf numFmtId="0" fontId="29" fillId="0" borderId="8" xfId="2" applyFont="1" applyBorder="1" applyAlignment="1">
      <alignment horizontal="center" vertical="center"/>
    </xf>
    <xf numFmtId="0" fontId="29" fillId="69" borderId="1" xfId="0" applyFont="1" applyFill="1" applyBorder="1" applyAlignment="1">
      <alignment horizontal="right" vertical="center" wrapText="1"/>
    </xf>
    <xf numFmtId="0" fontId="30" fillId="69" borderId="9" xfId="0" applyFont="1" applyFill="1" applyBorder="1" applyAlignment="1">
      <alignment horizontal="left" vertical="center" wrapText="1"/>
    </xf>
    <xf numFmtId="0" fontId="30" fillId="69" borderId="2" xfId="0" applyFont="1" applyFill="1" applyBorder="1" applyAlignment="1">
      <alignment horizontal="left" vertical="center" wrapText="1"/>
    </xf>
    <xf numFmtId="0" fontId="30" fillId="69" borderId="13" xfId="0" applyFont="1" applyFill="1" applyBorder="1" applyAlignment="1">
      <alignment horizontal="left" vertical="center" wrapText="1"/>
    </xf>
    <xf numFmtId="0" fontId="30" fillId="31" borderId="1" xfId="0" applyFont="1" applyFill="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30" fillId="0" borderId="1" xfId="0" applyFont="1" applyBorder="1" applyAlignment="1">
      <alignment horizontal="right" vertical="center" wrapText="1"/>
    </xf>
    <xf numFmtId="170" fontId="30" fillId="0" borderId="1" xfId="0" applyNumberFormat="1" applyFont="1" applyBorder="1" applyAlignment="1">
      <alignment horizontal="right" vertical="center" wrapText="1"/>
    </xf>
    <xf numFmtId="0" fontId="29" fillId="0" borderId="1" xfId="0" applyFont="1" applyBorder="1" applyAlignment="1">
      <alignment horizontal="left" vertical="center" wrapText="1"/>
    </xf>
    <xf numFmtId="170" fontId="29" fillId="0" borderId="1" xfId="0" applyNumberFormat="1" applyFont="1" applyBorder="1" applyAlignment="1">
      <alignment horizontal="left" vertical="center" wrapText="1"/>
    </xf>
    <xf numFmtId="0" fontId="30" fillId="69" borderId="1" xfId="0" applyFont="1" applyFill="1" applyBorder="1" applyAlignment="1">
      <alignment horizontal="left" vertical="center" wrapText="1"/>
    </xf>
    <xf numFmtId="170" fontId="30" fillId="69" borderId="1" xfId="0" applyNumberFormat="1" applyFont="1" applyFill="1" applyBorder="1" applyAlignment="1">
      <alignment horizontal="left" vertical="center" wrapText="1"/>
    </xf>
    <xf numFmtId="0" fontId="30" fillId="69" borderId="1" xfId="0" applyFont="1" applyFill="1" applyBorder="1" applyAlignment="1">
      <alignment horizontal="center" vertical="center" wrapText="1"/>
    </xf>
    <xf numFmtId="170" fontId="30" fillId="69" borderId="1" xfId="0" applyNumberFormat="1" applyFont="1" applyFill="1" applyBorder="1" applyAlignment="1">
      <alignment horizontal="center" vertical="center" wrapText="1"/>
    </xf>
    <xf numFmtId="0" fontId="24" fillId="0" borderId="6" xfId="0" applyFont="1" applyBorder="1" applyAlignment="1">
      <alignment horizontal="left" wrapText="1"/>
    </xf>
    <xf numFmtId="0" fontId="24" fillId="0" borderId="7" xfId="0" applyFont="1" applyBorder="1" applyAlignment="1">
      <alignment horizontal="left" wrapText="1"/>
    </xf>
    <xf numFmtId="0" fontId="24" fillId="0" borderId="8" xfId="0" applyFont="1" applyBorder="1" applyAlignment="1">
      <alignment horizontal="left" wrapText="1"/>
    </xf>
    <xf numFmtId="0" fontId="30" fillId="0" borderId="6" xfId="0" applyFont="1" applyBorder="1" applyAlignment="1">
      <alignment horizontal="right" vertical="center" wrapText="1"/>
    </xf>
    <xf numFmtId="0" fontId="30" fillId="0" borderId="7" xfId="0" applyFont="1" applyBorder="1" applyAlignment="1">
      <alignment horizontal="right" vertical="center" wrapText="1"/>
    </xf>
    <xf numFmtId="0" fontId="30" fillId="0" borderId="8" xfId="0" applyFont="1" applyBorder="1" applyAlignment="1">
      <alignment horizontal="right" vertical="center" wrapText="1"/>
    </xf>
    <xf numFmtId="0" fontId="30" fillId="31" borderId="6" xfId="0" applyFont="1" applyFill="1" applyBorder="1" applyAlignment="1">
      <alignment horizontal="left" vertical="center" wrapText="1"/>
    </xf>
    <xf numFmtId="0" fontId="30" fillId="31" borderId="7" xfId="0" applyFont="1" applyFill="1" applyBorder="1" applyAlignment="1">
      <alignment horizontal="left" vertical="center" wrapText="1"/>
    </xf>
    <xf numFmtId="0" fontId="30" fillId="31" borderId="8" xfId="0" applyFont="1" applyFill="1" applyBorder="1" applyAlignment="1">
      <alignment horizontal="left"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73" fillId="0" borderId="6" xfId="0" applyFont="1" applyBorder="1" applyAlignment="1">
      <alignment horizontal="left" wrapText="1"/>
    </xf>
    <xf numFmtId="0" fontId="73" fillId="0" borderId="7" xfId="0" applyFont="1" applyBorder="1" applyAlignment="1">
      <alignment horizontal="left" wrapText="1"/>
    </xf>
    <xf numFmtId="0" fontId="73" fillId="0" borderId="8" xfId="0" applyFont="1" applyBorder="1" applyAlignment="1">
      <alignment horizontal="left"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44" fontId="26" fillId="0" borderId="6" xfId="188" applyFont="1" applyFill="1" applyBorder="1" applyAlignment="1">
      <alignment horizontal="left" vertical="center" wrapText="1"/>
    </xf>
    <xf numFmtId="44" fontId="26" fillId="0" borderId="7" xfId="188" applyFont="1" applyFill="1" applyBorder="1" applyAlignment="1">
      <alignment horizontal="left" vertical="center" wrapText="1"/>
    </xf>
    <xf numFmtId="44" fontId="26" fillId="0" borderId="8" xfId="188" applyFont="1" applyFill="1" applyBorder="1" applyAlignment="1">
      <alignment horizontal="left" vertical="center" wrapText="1"/>
    </xf>
    <xf numFmtId="0" fontId="24" fillId="0" borderId="6" xfId="0" applyFont="1" applyFill="1" applyBorder="1" applyAlignment="1">
      <alignment horizontal="left" wrapText="1"/>
    </xf>
    <xf numFmtId="0" fontId="24" fillId="0" borderId="7" xfId="0" applyFont="1" applyFill="1" applyBorder="1" applyAlignment="1">
      <alignment horizontal="left" wrapText="1"/>
    </xf>
    <xf numFmtId="0" fontId="24" fillId="0" borderId="8" xfId="0" applyFont="1" applyFill="1" applyBorder="1" applyAlignment="1">
      <alignment horizontal="left" wrapText="1"/>
    </xf>
    <xf numFmtId="0" fontId="30" fillId="69" borderId="6" xfId="0" applyFont="1" applyFill="1" applyBorder="1" applyAlignment="1">
      <alignment horizontal="left" vertical="center" wrapText="1"/>
    </xf>
    <xf numFmtId="0" fontId="30" fillId="69" borderId="7" xfId="0" applyFont="1" applyFill="1" applyBorder="1" applyAlignment="1">
      <alignment horizontal="left" vertical="center" wrapText="1"/>
    </xf>
    <xf numFmtId="0" fontId="30" fillId="69" borderId="8" xfId="0" applyFont="1" applyFill="1" applyBorder="1" applyAlignment="1">
      <alignment horizontal="left" vertical="center" wrapText="1"/>
    </xf>
    <xf numFmtId="0" fontId="30" fillId="69" borderId="6" xfId="0" applyFont="1" applyFill="1" applyBorder="1" applyAlignment="1">
      <alignment horizontal="center" vertical="center" wrapText="1"/>
    </xf>
    <xf numFmtId="0" fontId="30" fillId="69" borderId="8" xfId="0" applyFont="1" applyFill="1" applyBorder="1" applyAlignment="1">
      <alignment horizontal="center" vertical="center" wrapText="1"/>
    </xf>
    <xf numFmtId="0" fontId="29" fillId="69" borderId="6" xfId="0" applyFont="1" applyFill="1" applyBorder="1" applyAlignment="1">
      <alignment horizontal="right" vertical="center" wrapText="1"/>
    </xf>
    <xf numFmtId="0" fontId="29" fillId="69" borderId="8" xfId="0" applyFont="1" applyFill="1" applyBorder="1" applyAlignment="1">
      <alignment horizontal="righ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4" fontId="23" fillId="69" borderId="1" xfId="0" applyNumberFormat="1" applyFont="1" applyFill="1" applyBorder="1" applyAlignment="1">
      <alignment horizontal="center" vertical="center"/>
    </xf>
    <xf numFmtId="1" fontId="6" fillId="64" borderId="1" xfId="197" applyNumberFormat="1" applyFont="1" applyFill="1" applyBorder="1" applyAlignment="1">
      <alignment horizontal="center" vertical="center" wrapText="1"/>
    </xf>
    <xf numFmtId="4" fontId="6" fillId="64" borderId="1" xfId="197" applyNumberFormat="1" applyFont="1" applyFill="1" applyBorder="1" applyAlignment="1">
      <alignment horizontal="left" vertical="center" wrapText="1"/>
    </xf>
    <xf numFmtId="167" fontId="67" fillId="29" borderId="1" xfId="42" applyFont="1" applyFill="1" applyBorder="1" applyAlignment="1">
      <alignment horizontal="center" vertical="center" wrapText="1"/>
    </xf>
    <xf numFmtId="0" fontId="67" fillId="29" borderId="1" xfId="197" applyNumberFormat="1" applyFont="1" applyFill="1" applyBorder="1" applyAlignment="1">
      <alignment horizontal="center" vertical="center" wrapText="1"/>
    </xf>
    <xf numFmtId="4" fontId="6" fillId="64" borderId="1" xfId="197" applyNumberFormat="1" applyFont="1" applyFill="1" applyBorder="1" applyAlignment="1">
      <alignment vertical="center" wrapText="1"/>
    </xf>
    <xf numFmtId="0" fontId="6" fillId="64" borderId="1" xfId="197" applyNumberFormat="1" applyFont="1" applyFill="1" applyBorder="1" applyAlignment="1">
      <alignment vertical="center" wrapText="1"/>
    </xf>
    <xf numFmtId="167" fontId="67" fillId="0" borderId="1" xfId="42" applyFont="1" applyFill="1" applyBorder="1" applyAlignment="1">
      <alignment horizontal="center" vertical="center" wrapText="1"/>
    </xf>
    <xf numFmtId="1" fontId="6" fillId="64" borderId="5" xfId="197" applyNumberFormat="1" applyFont="1" applyFill="1" applyBorder="1" applyAlignment="1">
      <alignment horizontal="center" vertical="center" wrapText="1"/>
    </xf>
    <xf numFmtId="1" fontId="6" fillId="64" borderId="48" xfId="197" applyNumberFormat="1" applyFont="1" applyFill="1" applyBorder="1" applyAlignment="1">
      <alignment horizontal="center" vertical="center" wrapText="1"/>
    </xf>
    <xf numFmtId="1" fontId="6" fillId="64" borderId="49" xfId="197" applyNumberFormat="1" applyFont="1" applyFill="1" applyBorder="1" applyAlignment="1">
      <alignment horizontal="center" vertical="center" wrapText="1"/>
    </xf>
    <xf numFmtId="167" fontId="67" fillId="0" borderId="5" xfId="42" applyFont="1" applyFill="1" applyBorder="1" applyAlignment="1">
      <alignment horizontal="center" vertical="center" wrapText="1"/>
    </xf>
    <xf numFmtId="167" fontId="67" fillId="0" borderId="48" xfId="42" applyFont="1" applyFill="1" applyBorder="1" applyAlignment="1">
      <alignment horizontal="center" vertical="center" wrapText="1"/>
    </xf>
    <xf numFmtId="167" fontId="67" fillId="0" borderId="49" xfId="42" applyFont="1" applyFill="1" applyBorder="1" applyAlignment="1">
      <alignment horizontal="center" vertical="center" wrapText="1"/>
    </xf>
    <xf numFmtId="4" fontId="6" fillId="29" borderId="1" xfId="197" applyNumberFormat="1" applyFont="1" applyFill="1" applyBorder="1" applyAlignment="1">
      <alignment horizontal="center" vertical="center" wrapText="1"/>
    </xf>
    <xf numFmtId="0" fontId="67" fillId="0" borderId="1" xfId="197" applyNumberFormat="1" applyFont="1" applyBorder="1" applyAlignment="1">
      <alignment horizontal="center" vertical="center" wrapText="1"/>
    </xf>
    <xf numFmtId="0" fontId="5" fillId="0" borderId="6" xfId="0" applyFont="1" applyFill="1" applyBorder="1" applyAlignment="1">
      <alignment horizontal="right" vertical="center"/>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5" fillId="32" borderId="6" xfId="0" applyFont="1" applyFill="1" applyBorder="1" applyAlignment="1">
      <alignment horizontal="right" vertical="center"/>
    </xf>
    <xf numFmtId="0" fontId="5" fillId="32" borderId="7" xfId="0" applyFont="1" applyFill="1" applyBorder="1" applyAlignment="1">
      <alignment horizontal="right" vertical="center"/>
    </xf>
    <xf numFmtId="0" fontId="5" fillId="32" borderId="8" xfId="0" applyFont="1" applyFill="1" applyBorder="1" applyAlignment="1">
      <alignment horizontal="right" vertical="center"/>
    </xf>
    <xf numFmtId="0" fontId="5" fillId="65" borderId="1" xfId="0" applyFont="1" applyFill="1" applyBorder="1" applyAlignment="1">
      <alignment horizontal="center"/>
    </xf>
    <xf numFmtId="0" fontId="0" fillId="0" borderId="41" xfId="0" applyBorder="1" applyAlignment="1">
      <alignment horizontal="left" vertical="center" wrapText="1"/>
    </xf>
    <xf numFmtId="0" fontId="0" fillId="0" borderId="1" xfId="0" applyBorder="1" applyAlignment="1">
      <alignment horizontal="left" vertical="center" wrapText="1"/>
    </xf>
    <xf numFmtId="0" fontId="0" fillId="30" borderId="1" xfId="0" applyFill="1" applyBorder="1" applyAlignment="1">
      <alignment horizontal="center" vertical="center"/>
    </xf>
    <xf numFmtId="0" fontId="0" fillId="30" borderId="6" xfId="0" applyFill="1" applyBorder="1" applyAlignment="1">
      <alignment horizontal="center" vertical="center"/>
    </xf>
    <xf numFmtId="0" fontId="0" fillId="30" borderId="8" xfId="0" applyFill="1" applyBorder="1" applyAlignment="1">
      <alignment horizontal="center" vertical="center"/>
    </xf>
    <xf numFmtId="0" fontId="83" fillId="65" borderId="50" xfId="0" applyFont="1" applyFill="1" applyBorder="1" applyAlignment="1">
      <alignment horizontal="center" vertical="center" wrapText="1"/>
    </xf>
    <xf numFmtId="0" fontId="83" fillId="65" borderId="7" xfId="0" applyFont="1" applyFill="1" applyBorder="1" applyAlignment="1">
      <alignment horizontal="center" vertical="center" wrapText="1"/>
    </xf>
    <xf numFmtId="0" fontId="83" fillId="65" borderId="42" xfId="0" applyFont="1" applyFill="1" applyBorder="1" applyAlignment="1">
      <alignment horizontal="center" vertical="center" wrapText="1"/>
    </xf>
    <xf numFmtId="0" fontId="0" fillId="30" borderId="4" xfId="0" applyFill="1" applyBorder="1" applyAlignment="1">
      <alignment horizontal="center" wrapText="1"/>
    </xf>
    <xf numFmtId="0" fontId="0" fillId="30" borderId="0" xfId="0" applyFill="1" applyBorder="1" applyAlignment="1">
      <alignment horizontal="center" wrapText="1"/>
    </xf>
    <xf numFmtId="2" fontId="0" fillId="30" borderId="23" xfId="0" applyNumberFormat="1" applyFill="1" applyBorder="1" applyAlignment="1">
      <alignment horizontal="center" vertical="center"/>
    </xf>
    <xf numFmtId="2" fontId="0" fillId="30" borderId="25" xfId="0" applyNumberFormat="1" applyFill="1" applyBorder="1" applyAlignment="1">
      <alignment horizontal="center" vertical="center"/>
    </xf>
    <xf numFmtId="0" fontId="0" fillId="30" borderId="10" xfId="0" applyFill="1" applyBorder="1" applyAlignment="1">
      <alignment horizontal="center" wrapText="1"/>
    </xf>
    <xf numFmtId="0" fontId="0" fillId="30" borderId="11" xfId="0" applyFill="1" applyBorder="1" applyAlignment="1">
      <alignment horizontal="center" wrapText="1"/>
    </xf>
    <xf numFmtId="2" fontId="0" fillId="30" borderId="43" xfId="0" applyNumberFormat="1" applyFill="1" applyBorder="1" applyAlignment="1">
      <alignment horizontal="center" vertical="center"/>
    </xf>
    <xf numFmtId="2" fontId="0" fillId="30" borderId="44" xfId="0" applyNumberFormat="1" applyFill="1" applyBorder="1" applyAlignment="1">
      <alignment horizontal="center" vertical="center"/>
    </xf>
    <xf numFmtId="0" fontId="5" fillId="65" borderId="6" xfId="0" applyFont="1" applyFill="1" applyBorder="1" applyAlignment="1">
      <alignment horizontal="center"/>
    </xf>
    <xf numFmtId="0" fontId="5" fillId="65" borderId="7" xfId="0" applyFont="1" applyFill="1" applyBorder="1" applyAlignment="1">
      <alignment horizontal="center"/>
    </xf>
    <xf numFmtId="0" fontId="5" fillId="65" borderId="8" xfId="0" applyFont="1" applyFill="1" applyBorder="1" applyAlignment="1">
      <alignment horizontal="center"/>
    </xf>
    <xf numFmtId="2" fontId="0" fillId="0" borderId="6" xfId="0" applyNumberFormat="1" applyBorder="1" applyAlignment="1">
      <alignment horizontal="center" vertical="center"/>
    </xf>
    <xf numFmtId="2" fontId="0" fillId="0" borderId="8" xfId="0" applyNumberFormat="1" applyBorder="1" applyAlignment="1">
      <alignment horizontal="center" vertical="center"/>
    </xf>
    <xf numFmtId="0" fontId="76" fillId="70" borderId="38" xfId="0" applyFont="1" applyFill="1" applyBorder="1" applyAlignment="1">
      <alignment horizontal="center"/>
    </xf>
    <xf numFmtId="0" fontId="76" fillId="70" borderId="39" xfId="0" applyFont="1" applyFill="1" applyBorder="1" applyAlignment="1">
      <alignment horizontal="center"/>
    </xf>
    <xf numFmtId="0" fontId="76" fillId="70" borderId="40" xfId="0" applyFont="1" applyFill="1" applyBorder="1" applyAlignment="1">
      <alignment horizontal="center"/>
    </xf>
    <xf numFmtId="0" fontId="0" fillId="69" borderId="41" xfId="0" applyFill="1" applyBorder="1" applyAlignment="1">
      <alignment horizontal="center" wrapText="1"/>
    </xf>
    <xf numFmtId="0" fontId="0" fillId="69" borderId="1" xfId="0" applyFill="1" applyBorder="1" applyAlignment="1">
      <alignment horizontal="center" wrapText="1"/>
    </xf>
    <xf numFmtId="0" fontId="0" fillId="69" borderId="6" xfId="0" applyFill="1" applyBorder="1" applyAlignment="1">
      <alignment horizontal="center" wrapText="1"/>
    </xf>
    <xf numFmtId="2" fontId="0" fillId="69" borderId="1" xfId="0" applyNumberFormat="1" applyFill="1" applyBorder="1" applyAlignment="1">
      <alignment horizontal="center" vertical="center"/>
    </xf>
    <xf numFmtId="0" fontId="68" fillId="4" borderId="6" xfId="0" applyFont="1" applyFill="1" applyBorder="1" applyAlignment="1">
      <alignment horizontal="center"/>
    </xf>
    <xf numFmtId="0" fontId="68" fillId="4" borderId="7" xfId="0" applyFont="1" applyFill="1" applyBorder="1" applyAlignment="1">
      <alignment horizontal="center"/>
    </xf>
    <xf numFmtId="0" fontId="68" fillId="4" borderId="8" xfId="0" applyFont="1" applyFill="1" applyBorder="1" applyAlignment="1">
      <alignment horizontal="center"/>
    </xf>
    <xf numFmtId="0" fontId="0" fillId="0" borderId="6" xfId="0" applyBorder="1" applyAlignment="1">
      <alignment horizontal="left"/>
    </xf>
    <xf numFmtId="0" fontId="0" fillId="0" borderId="7" xfId="0" applyBorder="1" applyAlignment="1">
      <alignment horizontal="left"/>
    </xf>
    <xf numFmtId="0" fontId="5" fillId="5" borderId="1" xfId="0" applyFont="1" applyFill="1" applyBorder="1" applyAlignment="1">
      <alignment horizontal="center"/>
    </xf>
    <xf numFmtId="4" fontId="23" fillId="5" borderId="6" xfId="0" applyNumberFormat="1" applyFont="1" applyFill="1" applyBorder="1" applyAlignment="1">
      <alignment horizontal="center" vertical="center"/>
    </xf>
    <xf numFmtId="4" fontId="23" fillId="5" borderId="7" xfId="0" applyNumberFormat="1" applyFont="1" applyFill="1" applyBorder="1" applyAlignment="1">
      <alignment horizontal="center" vertical="center"/>
    </xf>
    <xf numFmtId="4" fontId="23" fillId="5" borderId="8" xfId="0" applyNumberFormat="1" applyFont="1" applyFill="1" applyBorder="1" applyAlignment="1">
      <alignment horizontal="center" vertical="center"/>
    </xf>
    <xf numFmtId="0" fontId="0" fillId="29" borderId="41" xfId="0" applyFill="1" applyBorder="1" applyAlignment="1">
      <alignment horizontal="left" vertical="center" wrapText="1"/>
    </xf>
    <xf numFmtId="0" fontId="0" fillId="29" borderId="1" xfId="0" applyFill="1" applyBorder="1" applyAlignment="1">
      <alignment horizontal="left" vertical="center" wrapText="1"/>
    </xf>
    <xf numFmtId="0" fontId="86" fillId="29" borderId="38" xfId="0" applyFont="1" applyFill="1" applyBorder="1" applyAlignment="1">
      <alignment horizontal="center" vertical="center" wrapText="1"/>
    </xf>
    <xf numFmtId="0" fontId="86" fillId="29" borderId="39" xfId="0" applyFont="1" applyFill="1" applyBorder="1" applyAlignment="1">
      <alignment horizontal="center" vertical="center" wrapText="1"/>
    </xf>
    <xf numFmtId="0" fontId="86" fillId="29" borderId="40" xfId="0" applyFont="1" applyFill="1" applyBorder="1" applyAlignment="1">
      <alignment horizontal="center" vertical="center" wrapText="1"/>
    </xf>
    <xf numFmtId="0" fontId="83" fillId="65" borderId="41" xfId="0" applyFont="1" applyFill="1" applyBorder="1" applyAlignment="1">
      <alignment horizontal="center" vertical="center"/>
    </xf>
    <xf numFmtId="0" fontId="83" fillId="65" borderId="1" xfId="0" applyFont="1" applyFill="1" applyBorder="1" applyAlignment="1">
      <alignment horizontal="center" vertical="center"/>
    </xf>
    <xf numFmtId="0" fontId="0" fillId="0" borderId="41" xfId="0" applyBorder="1" applyAlignment="1">
      <alignment horizontal="left" vertical="center"/>
    </xf>
    <xf numFmtId="0" fontId="0" fillId="0" borderId="1" xfId="0" applyBorder="1" applyAlignment="1">
      <alignment horizontal="left" vertical="center"/>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30" borderId="7" xfId="0" applyFill="1" applyBorder="1" applyAlignment="1">
      <alignment horizontal="center" vertical="center"/>
    </xf>
    <xf numFmtId="0" fontId="5" fillId="32" borderId="9" xfId="0" applyFont="1" applyFill="1" applyBorder="1" applyAlignment="1">
      <alignment horizontal="right" vertical="center"/>
    </xf>
    <xf numFmtId="0" fontId="5" fillId="32" borderId="2" xfId="0" applyFont="1" applyFill="1" applyBorder="1" applyAlignment="1">
      <alignment horizontal="right" vertical="center"/>
    </xf>
    <xf numFmtId="0" fontId="5" fillId="32" borderId="13" xfId="0" applyFont="1" applyFill="1" applyBorder="1" applyAlignment="1">
      <alignment horizontal="right" vertical="center"/>
    </xf>
    <xf numFmtId="0" fontId="87" fillId="71" borderId="1" xfId="58" quotePrefix="1" applyFont="1" applyFill="1" applyBorder="1" applyAlignment="1">
      <alignment horizontal="center" vertical="center" wrapText="1"/>
    </xf>
    <xf numFmtId="0" fontId="5" fillId="32" borderId="45" xfId="0" applyFont="1" applyFill="1" applyBorder="1" applyAlignment="1">
      <alignment horizontal="right" vertical="center"/>
    </xf>
    <xf numFmtId="0" fontId="5" fillId="32" borderId="46" xfId="0" applyFont="1" applyFill="1" applyBorder="1" applyAlignment="1">
      <alignment horizontal="right" vertical="center"/>
    </xf>
    <xf numFmtId="0" fontId="5" fillId="32" borderId="47" xfId="0" applyFont="1" applyFill="1" applyBorder="1" applyAlignment="1">
      <alignment horizontal="right" vertical="center"/>
    </xf>
    <xf numFmtId="0" fontId="5" fillId="0" borderId="1" xfId="0" applyFont="1" applyBorder="1" applyAlignment="1">
      <alignment horizontal="left"/>
    </xf>
    <xf numFmtId="0" fontId="0" fillId="0" borderId="1" xfId="0" applyBorder="1" applyAlignment="1">
      <alignment horizontal="left"/>
    </xf>
    <xf numFmtId="0" fontId="68" fillId="2" borderId="1" xfId="0" applyFont="1" applyFill="1" applyBorder="1" applyAlignment="1">
      <alignment horizontal="center"/>
    </xf>
    <xf numFmtId="0" fontId="0" fillId="30" borderId="0" xfId="0" applyFill="1" applyBorder="1" applyAlignment="1">
      <alignment horizontal="left" vertical="center" wrapText="1"/>
    </xf>
    <xf numFmtId="0" fontId="0" fillId="30" borderId="3" xfId="0" applyFill="1" applyBorder="1" applyAlignment="1">
      <alignment horizontal="left" vertical="center" wrapText="1"/>
    </xf>
    <xf numFmtId="0" fontId="5" fillId="30" borderId="52" xfId="0" applyFont="1" applyFill="1" applyBorder="1" applyAlignment="1">
      <alignment horizontal="center"/>
    </xf>
    <xf numFmtId="0" fontId="5" fillId="30" borderId="53" xfId="0" applyFont="1" applyFill="1" applyBorder="1" applyAlignment="1">
      <alignment horizontal="center"/>
    </xf>
    <xf numFmtId="0" fontId="5" fillId="30" borderId="54" xfId="0" applyFont="1" applyFill="1" applyBorder="1" applyAlignment="1">
      <alignment horizontal="center"/>
    </xf>
    <xf numFmtId="0" fontId="0" fillId="0" borderId="0" xfId="0" applyAlignment="1">
      <alignment horizontal="center"/>
    </xf>
    <xf numFmtId="0" fontId="0" fillId="30" borderId="52" xfId="0" applyFill="1" applyBorder="1" applyAlignment="1">
      <alignment horizontal="center"/>
    </xf>
    <xf numFmtId="0" fontId="0" fillId="30" borderId="53" xfId="0" applyFill="1" applyBorder="1" applyAlignment="1">
      <alignment horizontal="center"/>
    </xf>
    <xf numFmtId="0" fontId="0" fillId="30" borderId="54" xfId="0" applyFill="1" applyBorder="1" applyAlignment="1">
      <alignment horizontal="center"/>
    </xf>
  </cellXfs>
  <cellStyles count="200">
    <cellStyle name="20% - Accent1" xfId="5"/>
    <cellStyle name="20% - Accent2" xfId="6"/>
    <cellStyle name="20% - Accent3" xfId="7"/>
    <cellStyle name="20% - Accent4" xfId="8"/>
    <cellStyle name="20% - Accent5" xfId="9"/>
    <cellStyle name="20% - Accent6" xfId="10"/>
    <cellStyle name="20% - Ênfase1" xfId="79" builtinId="30" customBuiltin="1"/>
    <cellStyle name="20% - Ênfase1 2" xfId="103"/>
    <cellStyle name="20% - Ênfase2" xfId="83" builtinId="34" customBuiltin="1"/>
    <cellStyle name="20% - Ênfase2 2" xfId="104"/>
    <cellStyle name="20% - Ênfase3" xfId="87" builtinId="38" customBuiltin="1"/>
    <cellStyle name="20% - Ênfase3 2" xfId="105"/>
    <cellStyle name="20% - Ênfase4" xfId="91" builtinId="42" customBuiltin="1"/>
    <cellStyle name="20% - Ênfase4 2" xfId="106"/>
    <cellStyle name="20% - Ênfase5" xfId="95" builtinId="46" customBuiltin="1"/>
    <cellStyle name="20% - Ênfase5 2" xfId="107"/>
    <cellStyle name="20% - Ênfase6" xfId="99" builtinId="50" customBuiltin="1"/>
    <cellStyle name="20% - Ênfase6 2" xfId="108"/>
    <cellStyle name="40% - Accent1" xfId="11"/>
    <cellStyle name="40% - Accent2" xfId="12"/>
    <cellStyle name="40% - Accent3" xfId="13"/>
    <cellStyle name="40% - Accent4" xfId="14"/>
    <cellStyle name="40% - Accent5" xfId="15"/>
    <cellStyle name="40% - Accent6" xfId="16"/>
    <cellStyle name="40% - Ênfase1" xfId="80" builtinId="31" customBuiltin="1"/>
    <cellStyle name="40% - Ênfase1 2" xfId="109"/>
    <cellStyle name="40% - Ênfase2" xfId="84" builtinId="35" customBuiltin="1"/>
    <cellStyle name="40% - Ênfase2 2" xfId="110"/>
    <cellStyle name="40% - Ênfase3" xfId="88" builtinId="39" customBuiltin="1"/>
    <cellStyle name="40% - Ênfase3 2" xfId="111"/>
    <cellStyle name="40% - Ênfase4" xfId="92" builtinId="43" customBuiltin="1"/>
    <cellStyle name="40% - Ênfase4 2" xfId="112"/>
    <cellStyle name="40% - Ênfase5" xfId="96" builtinId="47" customBuiltin="1"/>
    <cellStyle name="40% - Ênfase5 2" xfId="113"/>
    <cellStyle name="40% - Ênfase6" xfId="100" builtinId="51" customBuiltin="1"/>
    <cellStyle name="40% - Ênfase6 2" xfId="114"/>
    <cellStyle name="60% - Accent1" xfId="17"/>
    <cellStyle name="60% - Accent2" xfId="18"/>
    <cellStyle name="60% - Accent3" xfId="19"/>
    <cellStyle name="60% - Accent4" xfId="20"/>
    <cellStyle name="60% - Accent5" xfId="21"/>
    <cellStyle name="60% - Accent6" xfId="22"/>
    <cellStyle name="60% - Ênfase1" xfId="81" builtinId="32" customBuiltin="1"/>
    <cellStyle name="60% - Ênfase1 2" xfId="115"/>
    <cellStyle name="60% - Ênfase2" xfId="85" builtinId="36" customBuiltin="1"/>
    <cellStyle name="60% - Ênfase2 2" xfId="116"/>
    <cellStyle name="60% - Ênfase3" xfId="89" builtinId="40" customBuiltin="1"/>
    <cellStyle name="60% - Ênfase3 2" xfId="117"/>
    <cellStyle name="60% - Ênfase4" xfId="93" builtinId="44" customBuiltin="1"/>
    <cellStyle name="60% - Ênfase4 2" xfId="118"/>
    <cellStyle name="60% - Ênfase5" xfId="97" builtinId="48" customBuiltin="1"/>
    <cellStyle name="60% - Ênfase5 2" xfId="119"/>
    <cellStyle name="60% - Ênfase6" xfId="101" builtinId="52" customBuiltin="1"/>
    <cellStyle name="60% - Ênfase6 2" xfId="120"/>
    <cellStyle name="Accent1" xfId="23"/>
    <cellStyle name="Accent2" xfId="24"/>
    <cellStyle name="Accent3" xfId="25"/>
    <cellStyle name="Accent4" xfId="26"/>
    <cellStyle name="Accent5" xfId="27"/>
    <cellStyle name="Accent6" xfId="28"/>
    <cellStyle name="Bad" xfId="29"/>
    <cellStyle name="Bom" xfId="66" builtinId="26" customBuiltin="1"/>
    <cellStyle name="Bom 2" xfId="121"/>
    <cellStyle name="Calculation" xfId="30"/>
    <cellStyle name="Cálculo" xfId="71" builtinId="22" customBuiltin="1"/>
    <cellStyle name="Cálculo 2" xfId="122"/>
    <cellStyle name="Célula de Verificação" xfId="73" builtinId="23" customBuiltin="1"/>
    <cellStyle name="Célula de Verificação 2" xfId="123"/>
    <cellStyle name="Célula Vinculada" xfId="72" builtinId="24" customBuiltin="1"/>
    <cellStyle name="Célula Vinculada 2" xfId="124"/>
    <cellStyle name="Check Cell" xfId="31"/>
    <cellStyle name="Comma0 - Modelo1" xfId="125"/>
    <cellStyle name="Comma0 - Style1" xfId="126"/>
    <cellStyle name="Comma1 - Modelo2" xfId="127"/>
    <cellStyle name="Comma1 - Style2" xfId="128"/>
    <cellStyle name="Currency [0]_1995" xfId="129"/>
    <cellStyle name="Currency_1995" xfId="130"/>
    <cellStyle name="Dia" xfId="131"/>
    <cellStyle name="Encabez1" xfId="132"/>
    <cellStyle name="Encabez2" xfId="133"/>
    <cellStyle name="Ênfase1" xfId="78" builtinId="29" customBuiltin="1"/>
    <cellStyle name="Ênfase1 2" xfId="134"/>
    <cellStyle name="Ênfase2" xfId="82" builtinId="33" customBuiltin="1"/>
    <cellStyle name="Ênfase2 2" xfId="135"/>
    <cellStyle name="Ênfase3" xfId="86" builtinId="37" customBuiltin="1"/>
    <cellStyle name="Ênfase3 2" xfId="136"/>
    <cellStyle name="Ênfase4" xfId="90" builtinId="41" customBuiltin="1"/>
    <cellStyle name="Ênfase4 2" xfId="137"/>
    <cellStyle name="Ênfase5" xfId="94" builtinId="45" customBuiltin="1"/>
    <cellStyle name="Ênfase5 2" xfId="138"/>
    <cellStyle name="Ênfase6" xfId="98" builtinId="49" customBuiltin="1"/>
    <cellStyle name="Ênfase6 2" xfId="139"/>
    <cellStyle name="Entrada" xfId="69" builtinId="20" customBuiltin="1"/>
    <cellStyle name="Entrada 2" xfId="140"/>
    <cellStyle name="Estilo 1" xfId="141"/>
    <cellStyle name="Euro" xfId="32"/>
    <cellStyle name="Excel Built-in Normal" xfId="1"/>
    <cellStyle name="Explanatory Text" xfId="33"/>
    <cellStyle name="F2" xfId="142"/>
    <cellStyle name="F3" xfId="143"/>
    <cellStyle name="F4" xfId="144"/>
    <cellStyle name="F5" xfId="145"/>
    <cellStyle name="F6" xfId="146"/>
    <cellStyle name="F7" xfId="147"/>
    <cellStyle name="F8" xfId="148"/>
    <cellStyle name="Fijo" xfId="149"/>
    <cellStyle name="Financiero" xfId="150"/>
    <cellStyle name="Good" xfId="34"/>
    <cellStyle name="Heading 1" xfId="35"/>
    <cellStyle name="Heading 2" xfId="36"/>
    <cellStyle name="Heading 3" xfId="37"/>
    <cellStyle name="Heading 4" xfId="38"/>
    <cellStyle name="Incorreto" xfId="67" builtinId="27" customBuiltin="1"/>
    <cellStyle name="Incorreto 2" xfId="151"/>
    <cellStyle name="Input" xfId="39"/>
    <cellStyle name="Linked Cell" xfId="40"/>
    <cellStyle name="Millares [0]_10 AVERIAS MASIVAS + ANT" xfId="152"/>
    <cellStyle name="Millares_10 AVERIAS MASIVAS + ANT" xfId="153"/>
    <cellStyle name="Moeda" xfId="188" builtinId="4"/>
    <cellStyle name="Moeda 2" xfId="42"/>
    <cellStyle name="Moeda 3" xfId="43"/>
    <cellStyle name="Moeda 3 2" xfId="183"/>
    <cellStyle name="Moeda 4" xfId="41"/>
    <cellStyle name="Moeda 5" xfId="173"/>
    <cellStyle name="Moneda [0]_10 AVERIAS MASIVAS + ANT" xfId="154"/>
    <cellStyle name="Moneda_10 AVERIAS MASIVAS + ANT" xfId="155"/>
    <cellStyle name="Monetario" xfId="156"/>
    <cellStyle name="Neutra" xfId="68" builtinId="28" customBuiltin="1"/>
    <cellStyle name="Neutra 2" xfId="157"/>
    <cellStyle name="Neutral" xfId="44"/>
    <cellStyle name="no dec" xfId="158"/>
    <cellStyle name="Normal" xfId="0" builtinId="0"/>
    <cellStyle name="Normal 2" xfId="3"/>
    <cellStyle name="Normal 2 2" xfId="58"/>
    <cellStyle name="Normal 3" xfId="2"/>
    <cellStyle name="Normal 3 3" xfId="197"/>
    <cellStyle name="Normal 35" xfId="198"/>
    <cellStyle name="Normal 4" xfId="4"/>
    <cellStyle name="Normal 4 2" xfId="174"/>
    <cellStyle name="Normal 4 2 2" xfId="194"/>
    <cellStyle name="Normal 4 2 3" xfId="190"/>
    <cellStyle name="Normal 5" xfId="102"/>
    <cellStyle name="Normal 5 2" xfId="193"/>
    <cellStyle name="Normal 5 3" xfId="189"/>
    <cellStyle name="Normal 6" xfId="172"/>
    <cellStyle name="Normal 7" xfId="199"/>
    <cellStyle name="Nota" xfId="75" builtinId="10" customBuiltin="1"/>
    <cellStyle name="Nota 2" xfId="159"/>
    <cellStyle name="Note" xfId="45"/>
    <cellStyle name="Output" xfId="46"/>
    <cellStyle name="Porcentagem" xfId="61" builtinId="5"/>
    <cellStyle name="Porcentagem 2" xfId="48"/>
    <cellStyle name="Porcentagem 2 2" xfId="175"/>
    <cellStyle name="Porcentagem 3" xfId="47"/>
    <cellStyle name="Porcentagem 3 2" xfId="176"/>
    <cellStyle name="Porcentagem 3 2 2" xfId="195"/>
    <cellStyle name="Porcentagem 3 2 3" xfId="191"/>
    <cellStyle name="Porcentaje" xfId="160"/>
    <cellStyle name="RM" xfId="161"/>
    <cellStyle name="Saída" xfId="70" builtinId="21" customBuiltin="1"/>
    <cellStyle name="Saída 2" xfId="162"/>
    <cellStyle name="Separador de milhares 2" xfId="49"/>
    <cellStyle name="Separador de milhares 2 2" xfId="50"/>
    <cellStyle name="Separador de milhares 2 3" xfId="177"/>
    <cellStyle name="Separador de milhares 3" xfId="51"/>
    <cellStyle name="Texto de Aviso" xfId="74" builtinId="11" customBuiltin="1"/>
    <cellStyle name="Texto de Aviso 2" xfId="163"/>
    <cellStyle name="Texto Explicativo" xfId="76" builtinId="53" customBuiltin="1"/>
    <cellStyle name="Texto Explicativo 2" xfId="164"/>
    <cellStyle name="Title" xfId="52"/>
    <cellStyle name="Título 1" xfId="62" builtinId="16" customBuiltin="1"/>
    <cellStyle name="Título 1 1" xfId="53"/>
    <cellStyle name="Título 1 2" xfId="165"/>
    <cellStyle name="Título 2" xfId="63" builtinId="17" customBuiltin="1"/>
    <cellStyle name="Título 2 2" xfId="166"/>
    <cellStyle name="Título 3" xfId="64" builtinId="18" customBuiltin="1"/>
    <cellStyle name="Título 3 2" xfId="167"/>
    <cellStyle name="Título 4" xfId="65" builtinId="19" customBuiltin="1"/>
    <cellStyle name="Título 4 2" xfId="168"/>
    <cellStyle name="Título 5" xfId="169"/>
    <cellStyle name="Título 6" xfId="178"/>
    <cellStyle name="Total" xfId="77" builtinId="25" customBuiltin="1"/>
    <cellStyle name="Total 2" xfId="170"/>
    <cellStyle name="Vírgula" xfId="60" builtinId="3"/>
    <cellStyle name="Vírgula 2" xfId="55"/>
    <cellStyle name="Vírgula 2 2" xfId="59"/>
    <cellStyle name="Vírgula 2 2 2" xfId="186"/>
    <cellStyle name="Vírgula 2 3" xfId="180"/>
    <cellStyle name="Vírgula 2 4" xfId="182"/>
    <cellStyle name="Vírgula 3" xfId="56"/>
    <cellStyle name="Vírgula 3 2" xfId="181"/>
    <cellStyle name="Vírgula 3 2 2" xfId="196"/>
    <cellStyle name="Vírgula 3 2 3" xfId="192"/>
    <cellStyle name="Vírgula 3 3" xfId="185"/>
    <cellStyle name="Vírgula 4" xfId="54"/>
    <cellStyle name="Vírgula 4 2" xfId="184"/>
    <cellStyle name="Vírgula 5" xfId="171"/>
    <cellStyle name="Vírgula 6" xfId="179"/>
    <cellStyle name="Vírgula 7" xfId="187"/>
    <cellStyle name="Warning Text" xfId="57"/>
  </cellStyles>
  <dxfs count="38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4FA76A"/>
      <color rgb="FFFFFF99"/>
      <color rgb="FF6EBA86"/>
      <color rgb="FF0EA632"/>
      <color rgb="FF8DCC7E"/>
      <color rgb="FF9FF7B4"/>
      <color rgb="FFFFCC66"/>
      <color rgb="FF98F6AE"/>
      <color rgb="FF6DF3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455159</xdr:colOff>
      <xdr:row>6</xdr:row>
      <xdr:rowOff>104776</xdr:rowOff>
    </xdr:from>
    <xdr:to>
      <xdr:col>2</xdr:col>
      <xdr:colOff>921611</xdr:colOff>
      <xdr:row>15</xdr:row>
      <xdr:rowOff>152401</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6284" y="1247776"/>
          <a:ext cx="1847577" cy="1771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1028701</xdr:colOff>
      <xdr:row>27</xdr:row>
      <xdr:rowOff>28575</xdr:rowOff>
    </xdr:from>
    <xdr:to>
      <xdr:col>7</xdr:col>
      <xdr:colOff>47626</xdr:colOff>
      <xdr:row>30</xdr:row>
      <xdr:rowOff>63905</xdr:rowOff>
    </xdr:to>
    <xdr:pic>
      <xdr:nvPicPr>
        <xdr:cNvPr id="3" name="Imagem 2"/>
        <xdr:cNvPicPr>
          <a:picLocks noChangeAspect="1"/>
        </xdr:cNvPicPr>
      </xdr:nvPicPr>
      <xdr:blipFill>
        <a:blip xmlns:r="http://schemas.openxmlformats.org/officeDocument/2006/relationships" r:embed="rId1" cstate="print"/>
        <a:stretch>
          <a:fillRect/>
        </a:stretch>
      </xdr:blipFill>
      <xdr:spPr>
        <a:xfrm>
          <a:off x="1638301" y="6448425"/>
          <a:ext cx="3505200" cy="6354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27</xdr:row>
      <xdr:rowOff>76200</xdr:rowOff>
    </xdr:from>
    <xdr:to>
      <xdr:col>8</xdr:col>
      <xdr:colOff>11781</xdr:colOff>
      <xdr:row>29</xdr:row>
      <xdr:rowOff>152400</xdr:rowOff>
    </xdr:to>
    <xdr:pic>
      <xdr:nvPicPr>
        <xdr:cNvPr id="5" name="Imagem 4"/>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28700" y="6515100"/>
          <a:ext cx="4717131"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iversos\PROTOTIPO%20DE%20MEDI&#199;&#195;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emar\meus%20documentos\Documents%20and%20Settings\Eng&#186;%20Fernando\Configura&#231;&#245;es%20locais\Temp\Diret&#243;rio%20tempor&#225;rio%201%20para%20SINFRA-1MED-OK.zip\1&#170;%20Medi&#231;&#227;o%20Maio%2004-faltante-marc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0.5\d\Users\user\AppData\Local\Microsoft\Windows\Temporary%20Internet%20Files\Low\Content.IE5\JZI8RJPM\ORCAMENTO%20PEC%203000%20MT(OBRA)analise"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0.5\d\Documents%20and%20Settings\Cassiane\Desktop\CASSIANE\PAVIMENTA&#199;&#195;O\SORRISO\BOA%20ESPERAN&#199;A%20I%20E%20II\PLANILHAS%20DE%20PROJETO\REVISAO%20SETEMBRO\ADITIV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MT-170%20(BRASNORTE%20-%20AGRIMAT%20100km)\Medi&#231;&#245;es%20Agrimat\Triunfo\Obra\Obra%20n&#186;%20199\2&#170;%20Repactua&#231;&#227;o\4&#170;%20medi&#231;&#227;o%20199%20ap&#243;s%202&#170;%20repactua&#231;&#227;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16.0.5\Meus%20documentos\DEISE\2005\SINFRA\MODELOS\N.MUTUM-STA%20RITA%20DO%20TRIVELATO%20QUANTITATIVO%20(altera&#231;&#245;es%20do%20Fabian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defisica\D\backup%20d\BOLETIM\Boletim%20jan05\Modelo%20de%20Or&#231;amento%20boletim%20jan04%20NAO%20MEX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ício"/>
      <sheetName val="RESUMO-DVOP"/>
      <sheetName val="REAJU"/>
      <sheetName val="Crono Físico-Financeiro"/>
      <sheetName val="Mat Asf"/>
      <sheetName val="Meio fio"/>
      <sheetName val="Limpeza da faixa de domínio"/>
      <sheetName val="Remoção"/>
      <sheetName val="Compac alas"/>
      <sheetName val="OAC (2)"/>
      <sheetName val="OAC"/>
      <sheetName val="Regula"/>
      <sheetName val="Sub e base"/>
      <sheetName val="Imprimação"/>
      <sheetName val="TSD-FOG"/>
      <sheetName val="AGREGADOS"/>
      <sheetName val="Dreno"/>
      <sheetName val="Cerca"/>
      <sheetName val="Valeta"/>
      <sheetName val="Valeta (2)"/>
      <sheetName val="Valeta (3)"/>
      <sheetName val="DMT modelo (1)"/>
      <sheetName val="DMT modelo"/>
      <sheetName val="DMT_EV"/>
      <sheetName val="CÁLC.DMT-T"/>
      <sheetName val="DIST.MAT-T"/>
      <sheetName val="Croqui terra"/>
      <sheetName val="Aterro"/>
      <sheetName val="Defensa"/>
      <sheetName val="Grama"/>
      <sheetName val="Concreto "/>
    </sheetNames>
    <sheetDataSet>
      <sheetData sheetId="0"/>
      <sheetData sheetId="1"/>
      <sheetData sheetId="2"/>
      <sheetData sheetId="3"/>
      <sheetData sheetId="4">
        <row r="36">
          <cell r="C36" t="str">
            <v>Engº. ??????????????</v>
          </cell>
        </row>
        <row r="37">
          <cell r="C37" t="str">
            <v xml:space="preserve"> Membro Port. GP Nº. ??????????????</v>
          </cell>
          <cell r="H37" t="str">
            <v>Fiscal Port. GP Nº.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v.caixa 2"/>
      <sheetName val="Escav.caixa 1"/>
      <sheetName val="ESCAVAÇÃO LE"/>
      <sheetName val=" ESCAVAÇÃO LD"/>
      <sheetName val="Aterro Pista"/>
      <sheetName val="Aterro PonteNorte"/>
      <sheetName val="Aterro PonteSul"/>
      <sheetName val="Sub-base e base"/>
      <sheetName val="Construção OAC (BSTC)"/>
      <sheetName val="DMT_EV"/>
      <sheetName val="CALC.DMT-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TICO_PAC_OBRA_3000"/>
      <sheetName val="ANALIT_PAC_OBRA_3000"/>
      <sheetName val="CRONOGRAMA"/>
      <sheetName val="BDI"/>
      <sheetName val="ANALISE_PAC_OBRA_3000"/>
      <sheetName val="COMPOSIÇÃO"/>
      <sheetName val="Plan1"/>
    </sheetNames>
    <sheetDataSet>
      <sheetData sheetId="0"/>
      <sheetData sheetId="1"/>
      <sheetData sheetId="2"/>
      <sheetData sheetId="3"/>
      <sheetData sheetId="4"/>
      <sheetData sheetId="5"/>
      <sheetData sheetId="6">
        <row r="2">
          <cell r="A2" t="str">
            <v/>
          </cell>
          <cell r="B2" t="str">
            <v>S U M Á R I O</v>
          </cell>
          <cell r="C2" t="str">
            <v/>
          </cell>
          <cell r="D2" t="str">
            <v/>
          </cell>
        </row>
        <row r="3">
          <cell r="A3" t="str">
            <v>DADOS DO RELAT</v>
          </cell>
          <cell r="B3" t="str">
            <v>RIO</v>
          </cell>
          <cell r="C3" t="str">
            <v/>
          </cell>
          <cell r="D3" t="str">
            <v/>
          </cell>
        </row>
        <row r="4">
          <cell r="A4" t="str">
            <v>+-------------</v>
          </cell>
          <cell r="B4" t="str">
            <v>----------------------------------------------------------------------</v>
          </cell>
          <cell r="C4" t="str">
            <v>--------------------</v>
          </cell>
          <cell r="D4" t="str">
            <v>----------------------</v>
          </cell>
        </row>
        <row r="5">
          <cell r="A5" t="str">
            <v>| NOME</v>
          </cell>
          <cell r="B5" t="str">
            <v>PCI.817-01</v>
          </cell>
          <cell r="C5" t="str">
            <v>EMIS</v>
          </cell>
          <cell r="D5" t="str">
            <v>ÃO : 18/10/2011 18:36:</v>
          </cell>
        </row>
        <row r="6">
          <cell r="A6" t="str">
            <v>| DESCRIÇÃO</v>
          </cell>
          <cell r="B6" t="str">
            <v>Custos de Composição – Sintético</v>
          </cell>
          <cell r="C6" t="str">
            <v/>
          </cell>
          <cell r="D6" t="str">
            <v/>
          </cell>
        </row>
        <row r="7">
          <cell r="A7" t="str">
            <v>| VERSÃO</v>
          </cell>
          <cell r="B7" t="str">
            <v>00</v>
          </cell>
          <cell r="C7" t="str">
            <v/>
          </cell>
          <cell r="D7" t="str">
            <v/>
          </cell>
        </row>
        <row r="8">
          <cell r="A8" t="str">
            <v>+-------------</v>
          </cell>
          <cell r="B8" t="str">
            <v>----------------------------------------------------------------------</v>
          </cell>
          <cell r="C8" t="str">
            <v>--------------------</v>
          </cell>
          <cell r="D8" t="str">
            <v>----------------------</v>
          </cell>
        </row>
        <row r="9">
          <cell r="A9" t="str">
            <v>DADOS DA SOLIC</v>
          </cell>
          <cell r="B9" t="str">
            <v>TAÇÃO</v>
          </cell>
          <cell r="C9" t="str">
            <v/>
          </cell>
          <cell r="D9" t="str">
            <v/>
          </cell>
        </row>
        <row r="10">
          <cell r="A10" t="str">
            <v>+-------------</v>
          </cell>
          <cell r="B10" t="str">
            <v>----------------------------------------------------------------------</v>
          </cell>
          <cell r="C10" t="str">
            <v>--------------------</v>
          </cell>
          <cell r="D10" t="str">
            <v>----------------------</v>
          </cell>
        </row>
        <row r="11">
          <cell r="A11" t="str">
            <v>| PROTOCOLO</v>
          </cell>
          <cell r="B11" t="str">
            <v>000123658</v>
          </cell>
          <cell r="C11" t="str">
            <v/>
          </cell>
          <cell r="D11" t="str">
            <v/>
          </cell>
        </row>
        <row r="12">
          <cell r="A12" t="str">
            <v>| USUÁRIO</v>
          </cell>
          <cell r="B12" t="str">
            <v>C111995 - LUCIANO KANACILO</v>
          </cell>
          <cell r="C12" t="str">
            <v/>
          </cell>
          <cell r="D12" t="str">
            <v/>
          </cell>
        </row>
        <row r="13">
          <cell r="A13" t="str">
            <v>| LOTAÇÃO</v>
          </cell>
          <cell r="B13" t="str">
            <v>NACIONAL</v>
          </cell>
          <cell r="C13" t="str">
            <v/>
          </cell>
          <cell r="D13" t="str">
            <v/>
          </cell>
        </row>
        <row r="14">
          <cell r="A14" t="str">
            <v>| PARÂMETROS</v>
          </cell>
          <cell r="B14" t="str">
            <v/>
          </cell>
          <cell r="C14" t="str">
            <v/>
          </cell>
          <cell r="D14" t="str">
            <v/>
          </cell>
        </row>
        <row r="15">
          <cell r="A15" t="str">
            <v>|</v>
          </cell>
          <cell r="B15" t="str">
            <v>ABRANGÊNCIA : NACIONAL</v>
          </cell>
          <cell r="C15" t="str">
            <v/>
          </cell>
          <cell r="D15" t="str">
            <v/>
          </cell>
        </row>
        <row r="16">
          <cell r="A16" t="str">
            <v>|</v>
          </cell>
          <cell r="B16" t="str">
            <v>LOCALIDADE : CUIABA</v>
          </cell>
          <cell r="C16" t="str">
            <v/>
          </cell>
          <cell r="D16" t="str">
            <v/>
          </cell>
        </row>
        <row r="17">
          <cell r="A17" t="str">
            <v>|</v>
          </cell>
          <cell r="B17" t="str">
            <v>VÍNCULO : CAIXA REFERENCIAL</v>
          </cell>
          <cell r="C17" t="str">
            <v/>
          </cell>
          <cell r="D17" t="str">
            <v/>
          </cell>
        </row>
        <row r="18">
          <cell r="A18" t="str">
            <v>|</v>
          </cell>
          <cell r="B18" t="str">
            <v>DATA DE PREÇO : 07/2011</v>
          </cell>
          <cell r="C18" t="str">
            <v/>
          </cell>
          <cell r="D18" t="str">
            <v/>
          </cell>
        </row>
        <row r="19">
          <cell r="A19" t="str">
            <v>|</v>
          </cell>
          <cell r="B19" t="str">
            <v>DATA DE RT : 01/07/2011</v>
          </cell>
          <cell r="C19" t="str">
            <v/>
          </cell>
          <cell r="D19" t="str">
            <v/>
          </cell>
        </row>
        <row r="20">
          <cell r="A20" t="str">
            <v>|</v>
          </cell>
          <cell r="B20" t="str">
            <v>NÍVEL DE PREÇO : MEDIANO</v>
          </cell>
          <cell r="C20" t="str">
            <v/>
          </cell>
          <cell r="D20" t="str">
            <v/>
          </cell>
        </row>
        <row r="21">
          <cell r="A21" t="str">
            <v>|</v>
          </cell>
          <cell r="B21" t="str">
            <v>ENCARGOS : S</v>
          </cell>
          <cell r="C21" t="str">
            <v/>
          </cell>
          <cell r="D21" t="str">
            <v/>
          </cell>
        </row>
        <row r="22">
          <cell r="A22" t="str">
            <v>|</v>
          </cell>
          <cell r="B22" t="str">
            <v>CLASSES A SUPRIMIR : NENHUMA</v>
          </cell>
          <cell r="C22" t="str">
            <v/>
          </cell>
          <cell r="D22" t="str">
            <v/>
          </cell>
        </row>
        <row r="23">
          <cell r="A23" t="str">
            <v>|</v>
          </cell>
          <cell r="B23" t="str">
            <v/>
          </cell>
          <cell r="C23" t="str">
            <v/>
          </cell>
          <cell r="D23" t="str">
            <v/>
          </cell>
        </row>
        <row r="24">
          <cell r="A24" t="str">
            <v>+-------------</v>
          </cell>
          <cell r="B24" t="str">
            <v>----------------------------------------------------------------------</v>
          </cell>
          <cell r="C24" t="str">
            <v>--------------------</v>
          </cell>
          <cell r="D24" t="str">
            <v>----------------------</v>
          </cell>
        </row>
        <row r="25">
          <cell r="A25" t="str">
            <v>PCI.817.01 - C</v>
          </cell>
          <cell r="B25" t="str">
            <v>STO DE COMPOSIÇÕES - SINTÉTICO</v>
          </cell>
          <cell r="C25" t="str">
            <v>EMISSãO:</v>
          </cell>
          <cell r="D25" t="str">
            <v>18/10/2011 AS 18:36:49</v>
          </cell>
        </row>
        <row r="26">
          <cell r="A26" t="str">
            <v>ENCARGOS SOCIA</v>
          </cell>
          <cell r="B26" t="str">
            <v>S SOBRE PREÇOS DA MÃO-DE-OBRA: 121,20%(HORA) 80,71%(MÊS)</v>
          </cell>
          <cell r="C26" t="str">
            <v/>
          </cell>
          <cell r="D26" t="str">
            <v/>
          </cell>
        </row>
        <row r="27">
          <cell r="A27" t="str">
            <v>ABRANGÊNCIA :</v>
          </cell>
          <cell r="B27" t="str">
            <v>ACIONAL LOCALIDADE : CUI</v>
          </cell>
          <cell r="C27" t="str">
            <v>ABA</v>
          </cell>
          <cell r="D27" t="str">
            <v/>
          </cell>
        </row>
        <row r="28">
          <cell r="A28" t="str">
            <v>REF.COLETA : M</v>
          </cell>
          <cell r="B28" t="str">
            <v>DIANO</v>
          </cell>
          <cell r="C28" t="str">
            <v>DATA DE</v>
          </cell>
          <cell r="D28" t="str">
            <v>REÇO : 07/2011</v>
          </cell>
        </row>
        <row r="29">
          <cell r="A29" t="str">
            <v>ASTU</v>
          </cell>
          <cell r="B29" t="str">
            <v>ASSENTAMENTO DE TUBOS E PECAS</v>
          </cell>
          <cell r="C29" t="str">
            <v/>
          </cell>
          <cell r="D29" t="str">
            <v/>
          </cell>
        </row>
        <row r="30">
          <cell r="A30">
            <v>45</v>
          </cell>
          <cell r="B30" t="str">
            <v>FORNEC E/OU ASSENT DE TUBO DE FERRO FUNDIDO JUNTA ELASTICA</v>
          </cell>
          <cell r="C30" t="str">
            <v/>
          </cell>
          <cell r="D30" t="str">
            <v/>
          </cell>
        </row>
        <row r="31">
          <cell r="A31">
            <v>73887</v>
          </cell>
          <cell r="B31" t="str">
            <v>ASSENTAMENTO DE TUBO DE FERRO FUNDIDO COM JUNTA ELASTICA</v>
          </cell>
          <cell r="C31" t="str">
            <v/>
          </cell>
          <cell r="D31" t="str">
            <v/>
          </cell>
        </row>
        <row r="32">
          <cell r="A32" t="str">
            <v>73887/001</v>
          </cell>
          <cell r="B32" t="str">
            <v>ASSENTAMENTO SIMPLES DE TUBOS DE FºFº C/ JUNTA ELÁSTICA - DN 75 MM</v>
          </cell>
          <cell r="C32" t="str">
            <v>M</v>
          </cell>
          <cell r="D32">
            <v>1.56</v>
          </cell>
        </row>
        <row r="33">
          <cell r="A33" t="str">
            <v>73887/002</v>
          </cell>
          <cell r="B33" t="str">
            <v>ASSENTAMENTO DE TUBO FOFO COM JUNTA ELASTICA - DN 100 - INCLUSIVE TRANSPORTE</v>
          </cell>
          <cell r="C33" t="str">
            <v>M</v>
          </cell>
          <cell r="D33">
            <v>1.89</v>
          </cell>
        </row>
        <row r="34">
          <cell r="A34" t="str">
            <v>73887/003</v>
          </cell>
          <cell r="B34" t="str">
            <v>ASSENTAMENTO DE TUBO FOFO COM JUNTA ELASTICA - DN 150 - INCLUSIVE TRANSPORTE</v>
          </cell>
          <cell r="C34" t="str">
            <v>M</v>
          </cell>
          <cell r="D34">
            <v>3.52</v>
          </cell>
        </row>
        <row r="35">
          <cell r="A35" t="str">
            <v>73887/004</v>
          </cell>
          <cell r="B35" t="str">
            <v>ASSENTAMENTO DE TUBO FOFO COM JUNTA ELASTICA - DN 200 - INCLUSIVE TRANSPORTE</v>
          </cell>
          <cell r="C35" t="str">
            <v>M</v>
          </cell>
          <cell r="D35">
            <v>4.5</v>
          </cell>
        </row>
        <row r="36">
          <cell r="A36" t="str">
            <v>73887/005</v>
          </cell>
          <cell r="B36" t="str">
            <v>ASSENTAMENTO SIMPLES DE TUBOS DE FºFº C/ JUNTA ELÁSTICA - DN 250 MM</v>
          </cell>
          <cell r="C36" t="str">
            <v>M</v>
          </cell>
          <cell r="D36">
            <v>5.45</v>
          </cell>
        </row>
        <row r="37">
          <cell r="A37" t="str">
            <v>73887/006</v>
          </cell>
          <cell r="B37" t="str">
            <v>ASSENTAMENTO DE TUBO FOFO COM JUNTA ELASTICA - DN 300 - INCLUSIVE TRANSPORTE</v>
          </cell>
          <cell r="C37" t="str">
            <v>M</v>
          </cell>
          <cell r="D37">
            <v>6.16</v>
          </cell>
        </row>
        <row r="38">
          <cell r="A38" t="str">
            <v>73887/007</v>
          </cell>
          <cell r="B38" t="str">
            <v>ASSENTAMENTO SIMPLES DE TUBOS DE FºFº C/ JUNTA ELÁSTICA - DN 350 MM</v>
          </cell>
          <cell r="C38" t="str">
            <v>M</v>
          </cell>
          <cell r="D38">
            <v>7.24</v>
          </cell>
        </row>
        <row r="39">
          <cell r="A39" t="str">
            <v>73887/008</v>
          </cell>
          <cell r="B39" t="str">
            <v>ASSENTAMENTO SIMPLES DE TUBOS DE FºFº C/ JUNTA ELÁSTICA - DN 400 MM</v>
          </cell>
          <cell r="C39" t="str">
            <v>M</v>
          </cell>
          <cell r="D39">
            <v>8.3000000000000007</v>
          </cell>
        </row>
        <row r="40">
          <cell r="A40" t="str">
            <v>73887/009</v>
          </cell>
          <cell r="B40" t="str">
            <v>ASSENTAMENTO SIMPLES DE TUBOS DE FºFº C/ JUNTA ELÁSTICA - DN 450 MM</v>
          </cell>
          <cell r="C40" t="str">
            <v>M</v>
          </cell>
          <cell r="D40">
            <v>9.33</v>
          </cell>
        </row>
        <row r="41">
          <cell r="A41" t="str">
            <v>73887/010</v>
          </cell>
          <cell r="B41" t="str">
            <v>ASSENTAMENTO SIMPLES DE TUBOS DE FºFº C/ JUNTA ELÁSTICA - DN 500 MM</v>
          </cell>
          <cell r="C41" t="str">
            <v>M</v>
          </cell>
          <cell r="D41">
            <v>10.44</v>
          </cell>
        </row>
        <row r="42">
          <cell r="A42" t="str">
            <v>73887/011</v>
          </cell>
          <cell r="B42" t="str">
            <v>ASSENTAMENTO SIMPLES DE TUBOS DE FºFº C/ JUNTA ELÁSTICA - DN 600 MM</v>
          </cell>
          <cell r="C42" t="str">
            <v>M</v>
          </cell>
          <cell r="D42">
            <v>12.6</v>
          </cell>
        </row>
        <row r="43">
          <cell r="A43" t="str">
            <v>73887/012</v>
          </cell>
          <cell r="B43" t="str">
            <v>ASSENTAMENTO SIMPLES DE TUBOS DE FºFº C/ JUNTA ELÁSTICA - DN 700 MM</v>
          </cell>
          <cell r="C43" t="str">
            <v>M</v>
          </cell>
          <cell r="D43">
            <v>15.59</v>
          </cell>
        </row>
        <row r="44">
          <cell r="A44" t="str">
            <v>73887/013</v>
          </cell>
          <cell r="B44" t="str">
            <v>ASSENTAMENTO SIMPLES DE TUBOS DE FºFº C/ JUNTA ELÁSTICA - DN 800 MM</v>
          </cell>
          <cell r="C44" t="str">
            <v>M</v>
          </cell>
          <cell r="D44">
            <v>18</v>
          </cell>
        </row>
        <row r="45">
          <cell r="A45" t="str">
            <v>73887/014</v>
          </cell>
          <cell r="B45" t="str">
            <v>ASSENTAMENTO SIMPLES DE TUBOS DE FºFº C/ JUNTA ELÁSTICA - DN 900 MM</v>
          </cell>
          <cell r="C45" t="str">
            <v>M</v>
          </cell>
          <cell r="D45">
            <v>21.24</v>
          </cell>
        </row>
        <row r="46">
          <cell r="A46" t="str">
            <v>73887/015</v>
          </cell>
          <cell r="B46" t="str">
            <v>ASSENTAMENTO SIMPLES DE TUBOS DE FºFº C/ JUNTA ELÁSTICA - DN 1000 MM</v>
          </cell>
          <cell r="C46" t="str">
            <v>M</v>
          </cell>
          <cell r="D46">
            <v>22.74</v>
          </cell>
        </row>
        <row r="47">
          <cell r="A47" t="str">
            <v>73887/016</v>
          </cell>
          <cell r="B47" t="str">
            <v>ASSENTAMENTO SIMPLES DE TUBOS DE FºFº C/ JUNTA ELÁSTICA - DN 1100 MM</v>
          </cell>
          <cell r="C47" t="str">
            <v>M</v>
          </cell>
          <cell r="D47">
            <v>26.92</v>
          </cell>
        </row>
        <row r="48">
          <cell r="A48" t="str">
            <v>73887/017</v>
          </cell>
          <cell r="B48" t="str">
            <v>ASSENTAMENTO SIMPLES DE TUBOS DE FºFº C/ JUNTA ELÁSTICA - DN 1200 MM</v>
          </cell>
          <cell r="C48" t="str">
            <v>M</v>
          </cell>
          <cell r="D48">
            <v>31.91</v>
          </cell>
        </row>
        <row r="49">
          <cell r="A49">
            <v>74213</v>
          </cell>
          <cell r="B49" t="str">
            <v>MODULO TIPO - REDE DE AGUA &gt; FORN. E ASSENTAMENTO DE TUBOS DE F0F0:COMPREENDE LOCACAO DA OBRA, CADASTRAMENTO DE INTERFERENCIAS, ESCAVACAODE VALA, EXCETO ROCHA, ATE A PROFUNDIDADE DE 1,50 METROS.INCLUI - CARGA,TRANSPORTE E DESCARGA DO MATE</v>
          </cell>
          <cell r="C49" t="str">
            <v/>
          </cell>
          <cell r="D49" t="str">
            <v/>
          </cell>
        </row>
        <row r="50">
          <cell r="A50" t="str">
            <v>74213/001</v>
          </cell>
          <cell r="B50" t="str">
            <v>MODULO TIPO: REDE DE AGUA, COM FORNECIMENTO E ASSENTAMENTO DE TUBO FºFº DN 200 MM-K7, COMPREENDENDO: LOCACAO, CADASTRAMENTO DE INTERFERENCIAS, ESCAVACAO E REATERRO COMPACTADO DE VALA, EXCETO ROCHA, ATE 1,50 M.INCLUSIVE TOPOGRAFO. ATENÇÃO: VIDE DESCRIÇÃO</v>
          </cell>
          <cell r="C50" t="str">
            <v>M</v>
          </cell>
          <cell r="D50">
            <v>12.34</v>
          </cell>
        </row>
        <row r="51">
          <cell r="A51">
            <v>47</v>
          </cell>
          <cell r="B51" t="str">
            <v>FORNEC E/OU ASSENT DE TUBO DE PVC COM JUNTA SOLDADA</v>
          </cell>
          <cell r="C51" t="str">
            <v/>
          </cell>
          <cell r="D51" t="str">
            <v/>
          </cell>
        </row>
        <row r="52">
          <cell r="A52">
            <v>6516</v>
          </cell>
          <cell r="B52" t="str">
            <v>FORNECIMENTO E ASSENTAMENTO SIMPLES DE TUBO PVC P/ESGOTOD = 100 MM</v>
          </cell>
          <cell r="C52" t="str">
            <v>M</v>
          </cell>
          <cell r="D52">
            <v>11.13</v>
          </cell>
        </row>
        <row r="53">
          <cell r="A53">
            <v>6517</v>
          </cell>
          <cell r="B53" t="str">
            <v>FORNECIMENTO E ASSENTAMENTO DE TUBO DE ESGOTO P/CONSTRUCAO DE SUMIDOURO P/EFLUENTE LIQUIDO DA FOSSA SEPTICA, D INT = 300 CM / H INT = 660 CM(P/ COMP.11516/1)</v>
          </cell>
          <cell r="C53" t="str">
            <v>M</v>
          </cell>
          <cell r="D53">
            <v>33.39</v>
          </cell>
        </row>
        <row r="54">
          <cell r="A54">
            <v>73819</v>
          </cell>
          <cell r="B54" t="str">
            <v>ASSENTAMENTO DE TUBO DE PVC COM JUNTA SOLDADA</v>
          </cell>
          <cell r="C54" t="str">
            <v/>
          </cell>
          <cell r="D54" t="str">
            <v/>
          </cell>
        </row>
        <row r="55">
          <cell r="A55" t="str">
            <v>73819/001</v>
          </cell>
          <cell r="B55" t="str">
            <v>ASSENTAMENTO TUBO PVC COM JUNTA SOLDADA - DN 25</v>
          </cell>
          <cell r="C55" t="str">
            <v>M</v>
          </cell>
          <cell r="D55">
            <v>0.94</v>
          </cell>
        </row>
        <row r="56">
          <cell r="A56">
            <v>48</v>
          </cell>
          <cell r="B56" t="str">
            <v>FORNEC E/OU ASSENT DE TUBO DE PVC COM JUNTA ELASTICA</v>
          </cell>
          <cell r="C56" t="str">
            <v/>
          </cell>
          <cell r="D56" t="str">
            <v/>
          </cell>
        </row>
        <row r="57">
          <cell r="A57">
            <v>73840</v>
          </cell>
          <cell r="B57" t="str">
            <v>ASSENTAMENTO TUBO PVC, RPVC, PVC DEFOFO, PRFV P/ESGOTO COM JE</v>
          </cell>
          <cell r="C57" t="str">
            <v/>
          </cell>
          <cell r="D57" t="str">
            <v/>
          </cell>
        </row>
        <row r="58">
          <cell r="A58" t="str">
            <v>73840/001</v>
          </cell>
          <cell r="B58" t="str">
            <v>ASSENTAMENTO TUBO PVC COM JUNTA ELASTICA - DN 100 P/ESGOTO</v>
          </cell>
          <cell r="C58" t="str">
            <v>M</v>
          </cell>
          <cell r="D58">
            <v>1.97</v>
          </cell>
        </row>
        <row r="59">
          <cell r="A59" t="str">
            <v>73840/002</v>
          </cell>
          <cell r="B59" t="str">
            <v>ASSENTAMENTO DE TUBOS DE PVC, RPVC, PVC DE FºFº, PRFV P/ ESGOTO COM JUNTA ELÁSTICA - DN 125 MM</v>
          </cell>
          <cell r="C59" t="str">
            <v>M</v>
          </cell>
          <cell r="D59">
            <v>2.02</v>
          </cell>
        </row>
        <row r="60">
          <cell r="A60" t="str">
            <v>73840/003</v>
          </cell>
          <cell r="B60" t="str">
            <v>ASSENTAMENTO TUBO PVC COM JUNTA ELASTICA - DN 150 P/ESGOTO</v>
          </cell>
          <cell r="C60" t="str">
            <v>M</v>
          </cell>
          <cell r="D60">
            <v>2.1800000000000002</v>
          </cell>
        </row>
        <row r="61">
          <cell r="A61" t="str">
            <v>73840/004</v>
          </cell>
          <cell r="B61" t="str">
            <v>ASSENTAMENTO TUBO PVC COM JUNTA ELASTICA - DN 200 P/ESGOTO</v>
          </cell>
          <cell r="C61" t="str">
            <v>M</v>
          </cell>
          <cell r="D61">
            <v>2.5099999999999998</v>
          </cell>
        </row>
        <row r="62">
          <cell r="A62" t="str">
            <v>73840/005</v>
          </cell>
          <cell r="B62" t="str">
            <v>ASSENTAMENTO DE TUBOS DE PVC, RPVC, PVC DE FºFº, PRFV P/ ESGOTO COM JUNTA ELÁSTICA - DN 250 MM</v>
          </cell>
          <cell r="C62" t="str">
            <v>M</v>
          </cell>
          <cell r="D62">
            <v>2.88</v>
          </cell>
        </row>
        <row r="63">
          <cell r="A63" t="str">
            <v>73840/006</v>
          </cell>
          <cell r="B63" t="str">
            <v>ASSENTAMENTO DE TUBOS DE PVC, RPVC, PVC DE FºFº, PRFV P/ ESGOTO COM JUNTA ELÁSTICA - DN 300 MM</v>
          </cell>
          <cell r="C63" t="str">
            <v>M</v>
          </cell>
          <cell r="D63">
            <v>3.28</v>
          </cell>
        </row>
        <row r="64">
          <cell r="A64">
            <v>73888</v>
          </cell>
          <cell r="B64" t="str">
            <v>ASSENTAMENTO TUBO PVC, RPVC, PVC DEFOFO, PRFV P/AGUA COM JE</v>
          </cell>
          <cell r="C64" t="str">
            <v/>
          </cell>
          <cell r="D64" t="str">
            <v/>
          </cell>
        </row>
        <row r="65">
          <cell r="A65" t="str">
            <v>73888/001</v>
          </cell>
          <cell r="B65" t="str">
            <v>ASSENTAMENTO TUBO PVC COM JUNTA ELASTICA - DN 50 P/AGUA</v>
          </cell>
          <cell r="C65" t="str">
            <v>M</v>
          </cell>
          <cell r="D65">
            <v>0.86</v>
          </cell>
        </row>
        <row r="66">
          <cell r="A66" t="str">
            <v>73888/002</v>
          </cell>
          <cell r="B66" t="str">
            <v>ASSENTAMENTO TUBO PVC COM JUNTA ELASTICA - DN 75 P/AGUA</v>
          </cell>
          <cell r="C66" t="str">
            <v>M</v>
          </cell>
          <cell r="D66">
            <v>1.1599999999999999</v>
          </cell>
        </row>
        <row r="67">
          <cell r="A67" t="str">
            <v>73888/003</v>
          </cell>
          <cell r="B67" t="str">
            <v>ASSENTAMENTO TUBO PVC COM JUNTA ELASTICA - DN 100 P/AGUA - INCLUSIVE TRANSPORTE</v>
          </cell>
          <cell r="C67" t="str">
            <v>M</v>
          </cell>
          <cell r="D67">
            <v>1.46</v>
          </cell>
        </row>
        <row r="68">
          <cell r="A68" t="str">
            <v>73888/004</v>
          </cell>
          <cell r="B68" t="str">
            <v>ASSENTAMENTO TUBO PVC COM JUNTA ELASTICA - DN 150 P/AGUA - INCLUSIVE TRANSPORTE</v>
          </cell>
          <cell r="C68" t="str">
            <v>M</v>
          </cell>
          <cell r="D68">
            <v>1.66</v>
          </cell>
        </row>
        <row r="69">
          <cell r="A69" t="str">
            <v>73888/005</v>
          </cell>
          <cell r="B69" t="str">
            <v>ASSENTAMENTO TUBO PVC COM JUNTA ELASTICA - DN 200 P/AGUA - INCLUSIVE TRANSPORTE</v>
          </cell>
          <cell r="C69" t="str">
            <v>M</v>
          </cell>
          <cell r="D69">
            <v>1.99</v>
          </cell>
        </row>
        <row r="70">
          <cell r="A70" t="str">
            <v>73888/006</v>
          </cell>
          <cell r="B70" t="str">
            <v>ASSENTAMENTO TUBO PVC COM JUNTA ELASTICA - DN 250 P/AGUA</v>
          </cell>
          <cell r="C70" t="str">
            <v>M</v>
          </cell>
          <cell r="D70">
            <v>2.37</v>
          </cell>
        </row>
        <row r="71">
          <cell r="A71" t="str">
            <v>73888/007</v>
          </cell>
          <cell r="B71" t="str">
            <v>ASSENTAMENTO TUBO PVC COM JUNTA ELASTICA - DN 300 P/AGUA</v>
          </cell>
          <cell r="C71" t="str">
            <v>M</v>
          </cell>
          <cell r="D71">
            <v>3.02</v>
          </cell>
        </row>
        <row r="72">
          <cell r="A72" t="str">
            <v>73888/008</v>
          </cell>
          <cell r="B72" t="str">
            <v>ASSENTAMENTO DE TUBOS DE PVC, RPVC, PVC DE FºFº, PRFV P/ ÁGUA COM JUNTA ELÁSTICA - DN 350 MM</v>
          </cell>
          <cell r="C72" t="str">
            <v>M</v>
          </cell>
          <cell r="D72">
            <v>3.5</v>
          </cell>
        </row>
        <row r="73">
          <cell r="A73" t="str">
            <v>73888/009</v>
          </cell>
          <cell r="B73" t="str">
            <v>ASSENTAMENTO DE TUBOS DE PVC, RPVC, PVC DE FºFº, PRFV P/ ÁGUA COM JUNTA ELÁSTICA - DN 400 MM</v>
          </cell>
          <cell r="C73" t="str">
            <v>M</v>
          </cell>
          <cell r="D73">
            <v>5.08</v>
          </cell>
        </row>
        <row r="74">
          <cell r="A74" t="str">
            <v>73888/010</v>
          </cell>
          <cell r="B74" t="str">
            <v>ASSENTAMENTO DE TUBOS DE PVC, RPVC, PVC DE FºFº, PRFV P/ ÁGUA COM JUNTA ELÁSTICA - DN 500 MM</v>
          </cell>
          <cell r="C74" t="str">
            <v>M</v>
          </cell>
          <cell r="D74">
            <v>5.89</v>
          </cell>
        </row>
        <row r="75">
          <cell r="A75" t="str">
            <v>73888/011</v>
          </cell>
          <cell r="B75" t="str">
            <v>ASSENTAMENTO DE TUBOS DE PVC, RPVC, PVC DE FºFº, PRFV P/ ÁGUA COM JUNTA ELÁSTICA - DN 600 MM</v>
          </cell>
          <cell r="C75" t="str">
            <v>M</v>
          </cell>
          <cell r="D75">
            <v>6.9</v>
          </cell>
        </row>
        <row r="76">
          <cell r="A76" t="str">
            <v>73888/012</v>
          </cell>
          <cell r="B76" t="str">
            <v>ASSENTAMENTO DE TUBOS DE PVC, RPVC, PVC DE FºFº, PRFV P/ ÁGUA COM JUNTA ELÁSTICA - DN 700 MM</v>
          </cell>
          <cell r="C76" t="str">
            <v>M</v>
          </cell>
          <cell r="D76">
            <v>7.87</v>
          </cell>
        </row>
        <row r="77">
          <cell r="A77" t="str">
            <v>73888/013</v>
          </cell>
          <cell r="B77" t="str">
            <v>ASSENTAMENTO DE TUBOS DE PVC, RPVC, PVC DE FºFº, PRFV P/ ÁGUA COM JUNTA ELÁSTICA - DN 800 MM</v>
          </cell>
          <cell r="C77" t="str">
            <v>M</v>
          </cell>
          <cell r="D77">
            <v>8.9499999999999993</v>
          </cell>
        </row>
        <row r="78">
          <cell r="A78" t="str">
            <v>73888/014</v>
          </cell>
          <cell r="B78" t="str">
            <v>ASSENTAMENTO DE TUBOS DE PVC, RPVC, PVC DE FºFº, PRFV P/ ÁGUA COM JUNTA ELÁSTICA - DN 900 MM</v>
          </cell>
          <cell r="C78" t="str">
            <v>M</v>
          </cell>
          <cell r="D78">
            <v>10.039999999999999</v>
          </cell>
        </row>
        <row r="79">
          <cell r="A79" t="str">
            <v>73888/015</v>
          </cell>
          <cell r="B79" t="str">
            <v>ASSENTAMENTO DE TUBOS DE PVC, RPVC, PVC DE FºFº, PRFV P/ ÁGUA COM JUNTA ELÁSTICA - DN 1000 MM</v>
          </cell>
          <cell r="C79" t="str">
            <v>M</v>
          </cell>
          <cell r="D79">
            <v>11.1</v>
          </cell>
        </row>
        <row r="80">
          <cell r="A80">
            <v>49</v>
          </cell>
          <cell r="B80" t="str">
            <v>FORNEC E/OU ASSENT DE TUBO CERAMICO COM JUNTA ARGAMASSADA</v>
          </cell>
          <cell r="C80" t="str">
            <v/>
          </cell>
          <cell r="D80" t="str">
            <v/>
          </cell>
        </row>
        <row r="81">
          <cell r="A81">
            <v>73812</v>
          </cell>
          <cell r="B81" t="str">
            <v>ASSENTAMENTO DE MANILHAS E CONEXOES CERAMICAS</v>
          </cell>
          <cell r="C81" t="str">
            <v/>
          </cell>
          <cell r="D81" t="str">
            <v/>
          </cell>
        </row>
        <row r="82">
          <cell r="A82" t="str">
            <v>73812/001</v>
          </cell>
          <cell r="B82" t="str">
            <v>ASSENTAMENTO DE TUBO CERAMICO, DIAMETRO = 150 MM, COM JUNTA EM ARGAMASSA 1:3 CIMENTO:AREIA</v>
          </cell>
          <cell r="C82" t="str">
            <v>M</v>
          </cell>
          <cell r="D82">
            <v>4.76</v>
          </cell>
        </row>
        <row r="83">
          <cell r="A83">
            <v>50</v>
          </cell>
          <cell r="B83" t="str">
            <v>FORNEC E/OU ASSENT DE TUBO CERAMICO COM JUNTA ASFALTICA</v>
          </cell>
          <cell r="C83" t="str">
            <v/>
          </cell>
          <cell r="D83" t="str">
            <v/>
          </cell>
        </row>
        <row r="84">
          <cell r="A84">
            <v>73684</v>
          </cell>
          <cell r="B84" t="str">
            <v>ASSENTAMENTO DE TUBOS CERÂMICOS DIAMETRO 150MM, COM JUNTA ASFÁLTICA</v>
          </cell>
          <cell r="C84" t="str">
            <v>M</v>
          </cell>
          <cell r="D84">
            <v>13.94</v>
          </cell>
        </row>
        <row r="85">
          <cell r="A85">
            <v>73811</v>
          </cell>
          <cell r="B85" t="str">
            <v>ASSENTAMENTO SIMPLES DE TUBOS E PECAS DE CERAMICA</v>
          </cell>
          <cell r="C85" t="str">
            <v/>
          </cell>
          <cell r="D85" t="str">
            <v/>
          </cell>
        </row>
        <row r="86">
          <cell r="A86" t="str">
            <v>73811/001</v>
          </cell>
          <cell r="B86" t="str">
            <v>ASSENTAMENTO SIMPLES DE TUBOS DE CERÂMICA COM JUNTA ASFÁLTICA - DN 100MM</v>
          </cell>
          <cell r="C86" t="str">
            <v>M</v>
          </cell>
          <cell r="D86">
            <v>7.18</v>
          </cell>
        </row>
        <row r="87">
          <cell r="A87" t="str">
            <v>73811/002</v>
          </cell>
          <cell r="B87" t="str">
            <v>ASSENTAMENTO SIMPLES DE TUBOS DE CERÂMICA COM JUNTA ASFÁLTICA - DN 200MM</v>
          </cell>
          <cell r="C87" t="str">
            <v>M</v>
          </cell>
          <cell r="D87">
            <v>10.71</v>
          </cell>
        </row>
        <row r="88">
          <cell r="A88" t="str">
            <v>73811/003</v>
          </cell>
          <cell r="B88" t="str">
            <v>ASSENTAMENTO SIMPLES DE TUBOS DE CERÂMICA COM JUNTA ASFÁLTICA - DN 250MM</v>
          </cell>
          <cell r="C88" t="str">
            <v>M</v>
          </cell>
          <cell r="D88">
            <v>13.1</v>
          </cell>
        </row>
        <row r="89">
          <cell r="A89" t="str">
            <v>73811/004</v>
          </cell>
          <cell r="B89" t="str">
            <v>ASSENTAMENTO SIMPLES DE TUBOS DE CERÂMICA COM JUNTA ASFÁLTICA - DN 300MM</v>
          </cell>
          <cell r="C89" t="str">
            <v>M</v>
          </cell>
          <cell r="D89">
            <v>15.26</v>
          </cell>
        </row>
        <row r="90">
          <cell r="A90" t="str">
            <v>73811/005</v>
          </cell>
          <cell r="B90" t="str">
            <v>ASSENTAMENTO SIMPLES DE TUBOS DE CERÂMICA COM JUNTA ASFÁLTICA - DN 375MM</v>
          </cell>
          <cell r="C90" t="str">
            <v>M</v>
          </cell>
          <cell r="D90">
            <v>17.739999999999998</v>
          </cell>
        </row>
        <row r="91">
          <cell r="A91" t="str">
            <v>73811/006</v>
          </cell>
          <cell r="B91" t="str">
            <v>ASSENTAMENTO SIMPLES DE TUBOS DE CERÂMICA COM JUNTA ASFÁLTICA - DN 450MM</v>
          </cell>
          <cell r="C91" t="str">
            <v>M</v>
          </cell>
          <cell r="D91">
            <v>20.46</v>
          </cell>
        </row>
        <row r="92">
          <cell r="A92">
            <v>51</v>
          </cell>
          <cell r="B92" t="str">
            <v>FORNEC E/OU ASSENT DE TUBO DE CONCRETO COM JUNTA ELASTICA</v>
          </cell>
          <cell r="C92" t="str">
            <v/>
          </cell>
          <cell r="D92" t="str">
            <v/>
          </cell>
        </row>
        <row r="93">
          <cell r="A93">
            <v>73879</v>
          </cell>
          <cell r="B93" t="str">
            <v>ASSENTAMENTO DE TUBOS DE CONCRETO COM ANEL DE BORRACHA</v>
          </cell>
          <cell r="C93" t="str">
            <v/>
          </cell>
          <cell r="D93" t="str">
            <v/>
          </cell>
        </row>
        <row r="94">
          <cell r="A94" t="str">
            <v>73879/001</v>
          </cell>
          <cell r="B94" t="str">
            <v>ASSENTAMENTO DE TUBOS DE CONCRETO COM JUNTA ELÁSTICA - DN 300 MM</v>
          </cell>
          <cell r="C94" t="str">
            <v>M</v>
          </cell>
          <cell r="D94">
            <v>11.5</v>
          </cell>
        </row>
        <row r="95">
          <cell r="A95" t="str">
            <v>73879/002</v>
          </cell>
          <cell r="B95" t="str">
            <v>ASSENTAMENTO DE TUBO DE CONCRETO DIAMETRO 400 MM, JUNTAS COM ANEL DE BORRACHA, MONTAGEM COM AUXÍLIO DE EQUIPAMENTOS</v>
          </cell>
          <cell r="C95" t="str">
            <v>M</v>
          </cell>
          <cell r="D95">
            <v>17.920000000000002</v>
          </cell>
        </row>
        <row r="96">
          <cell r="A96" t="str">
            <v>73879/003</v>
          </cell>
          <cell r="B96" t="str">
            <v>ASSENTAMENTO DE TUBO DE CONCRETO DIAMETRO 500 MM, JUNTAS COM ANEL DE BORRACHA, MONTAGEM COM AUXÍLIO DE EQUIPAMENTOS</v>
          </cell>
          <cell r="C96" t="str">
            <v>M</v>
          </cell>
          <cell r="D96">
            <v>27.21</v>
          </cell>
        </row>
        <row r="97">
          <cell r="A97" t="str">
            <v>73879/004</v>
          </cell>
          <cell r="B97" t="str">
            <v>ASSENTAMENTO DE TUBO DE CONCRETO DIAMETRO 600 MM, JUNTAS COM ANEL DE BORRACHA, MONTAGEM COM AUXÍLIO DE EQUIPAMENTOS</v>
          </cell>
          <cell r="C97" t="str">
            <v>M</v>
          </cell>
          <cell r="D97">
            <v>35.17</v>
          </cell>
        </row>
        <row r="98">
          <cell r="A98" t="str">
            <v>73879/005</v>
          </cell>
          <cell r="B98" t="str">
            <v>ASSENTAMENTO DE TUBO DE CONCRETO DIAMETRO 700 MM, JUNTAS COM ANEL DE BORRACHA, MONTAGEM COM AUXÍLIO DE EQUIPAMENTOS</v>
          </cell>
          <cell r="C98" t="str">
            <v>M</v>
          </cell>
          <cell r="D98">
            <v>51.06</v>
          </cell>
        </row>
        <row r="99">
          <cell r="A99" t="str">
            <v>73879/006</v>
          </cell>
          <cell r="B99" t="str">
            <v>ASSENTAMENTO DE TUBO DE CONCRETO DIAMETRO 800 MM, JUNTAS COM ANEL DE BORRACHA, MONTAGEM COM AUXÍLIO DE EQUIPAMENTOS</v>
          </cell>
          <cell r="C99" t="str">
            <v>M</v>
          </cell>
          <cell r="D99">
            <v>56.9</v>
          </cell>
        </row>
        <row r="100">
          <cell r="A100" t="str">
            <v>73879/007</v>
          </cell>
          <cell r="B100" t="str">
            <v>ASSENTAMENTO DE TUBO DE CONCRETO DIAMETRO 900 MM, JUNTAS COM ANEL DE BORRACHA, MONTAGEM COM AUXÍLIO DE EQUIPAMENTOS</v>
          </cell>
          <cell r="C100" t="str">
            <v>M</v>
          </cell>
          <cell r="D100">
            <v>81.010000000000005</v>
          </cell>
        </row>
        <row r="101">
          <cell r="A101" t="str">
            <v>73879/008</v>
          </cell>
          <cell r="B101" t="str">
            <v>ASSENTAMENTO DE TUBO DE CONCRETO DIAMETRO 1000MM, JUNTAS COM ANEL DE BORRACHA, MONTAGEM COM AUXÍLIO DE EQUIPAMENTOS</v>
          </cell>
          <cell r="C101" t="str">
            <v>M</v>
          </cell>
          <cell r="D101">
            <v>88.92</v>
          </cell>
        </row>
        <row r="102">
          <cell r="A102" t="str">
            <v>73879/009</v>
          </cell>
          <cell r="B102" t="str">
            <v>ASSENTAMENTO DE TUBO DE CONCRETO DIAMETRO 1200 MM, JUNTAS COM ANEL DEBORRACHA, MONTAGEM COM AUXÍLIO DE EQUIPAMENTOS</v>
          </cell>
          <cell r="C102" t="str">
            <v>M</v>
          </cell>
          <cell r="D102">
            <v>119.44</v>
          </cell>
        </row>
        <row r="103">
          <cell r="A103">
            <v>53</v>
          </cell>
          <cell r="B103" t="str">
            <v>FORNEC E/OU ASSENT DE HIDRANTES TAMPOES E PECAS ESPECIAIS</v>
          </cell>
          <cell r="C103" t="str">
            <v/>
          </cell>
          <cell r="D103" t="str">
            <v/>
          </cell>
        </row>
        <row r="104">
          <cell r="A104">
            <v>73606</v>
          </cell>
          <cell r="B104" t="str">
            <v>ASSENTAMENTO DE TAMPAO DE FERRO FUNDIDO 900 MM</v>
          </cell>
          <cell r="C104" t="str">
            <v>UN</v>
          </cell>
          <cell r="D104">
            <v>59.48</v>
          </cell>
        </row>
        <row r="105">
          <cell r="A105">
            <v>73607</v>
          </cell>
          <cell r="B105" t="str">
            <v>ASSENTAMENTO DE TAMPAO DE FERRO FUNDIDO 600 MM</v>
          </cell>
          <cell r="C105" t="str">
            <v>UN</v>
          </cell>
          <cell r="D105">
            <v>39.65</v>
          </cell>
        </row>
        <row r="106">
          <cell r="A106">
            <v>230</v>
          </cell>
          <cell r="B106" t="str">
            <v>FORNEC E/OU ASSENT DE TUBO PVC DEFOFO COM JUNTA ELASTICA</v>
          </cell>
          <cell r="C106" t="str">
            <v/>
          </cell>
          <cell r="D106" t="str">
            <v/>
          </cell>
        </row>
        <row r="107">
          <cell r="A107">
            <v>74215</v>
          </cell>
          <cell r="B107" t="str">
            <v>MODULO TIPO - REDE DE AGUA &gt; FORN. E ASSENT. DE TUBOS DE PVC DEFOFO:COMPREENDE LOCACAO DA OBRA, CADASTRAMENTO DE INTERFERENCIAS, ESCAVACAODE VALA, EXCETO ROCHA, PROFUNDIDADE ATE 1,50 METROS.INCLUI - CARGA, TRANSPORTE E DECARGA DO MATE</v>
          </cell>
          <cell r="C107" t="str">
            <v/>
          </cell>
          <cell r="D107" t="str">
            <v/>
          </cell>
        </row>
        <row r="108">
          <cell r="A108" t="str">
            <v>74215/001</v>
          </cell>
          <cell r="B108" t="str">
            <v>MODULO TIPO: REDE DE AGUA, COM FORNECIMENTO E ASSENTAMENTO DE TUBO PVCDEFOFO 200MM EB-1208 P/ REDE AGUA JE 1 MPA, COMPREENDENDO: LOCACAO, CADASTRAMENTO DE INTERFERENCIAS, ESCAVACAO E REATERRO COMPACTADO DE VALA, EXCETO ROCHA, ATE 1,50 M, INCLUSIVE TOPÓG</v>
          </cell>
          <cell r="C108" t="str">
            <v>M</v>
          </cell>
          <cell r="D108">
            <v>94.56</v>
          </cell>
        </row>
        <row r="109">
          <cell r="A109" t="str">
            <v>74215/002</v>
          </cell>
          <cell r="B109" t="str">
            <v>MODULO TIPO: REDE DE AGUA, COM FORNECIMENTO E ASSENTAMENTO DE TUBO PVCDEFOFO 150MM EB-1208 P/ REDE AGUA JE 1 MPA, COMPREENDENDO: LOCACAO, CADASTRAMENTO DE INTERFERENCIAS, ESCAVACAO E REATERRO COMPACTADO DE VALA, EXCETO ROCHA, ATE 1,50 M, INCLUSIVE TOPÓG</v>
          </cell>
          <cell r="C109" t="str">
            <v>M</v>
          </cell>
          <cell r="D109">
            <v>57.07</v>
          </cell>
        </row>
        <row r="110">
          <cell r="A110" t="str">
            <v>74215/003</v>
          </cell>
          <cell r="B110" t="str">
            <v>MODULO TIPO: REDE DE AGUA, COM FORNECIMENTO E ASSENTAMENTO DE TUBO PVCDEFOFO 100MM EB-1208 P/ REDE AGUA JE 1 MPA, COMPREENDENDO: LOCACAO, CADASTRAMENTO DE INTERFERENCIAS, ESCAVACAO E REATERRO COMPACTADO DE VALA, EXCETO ROCHA, ATE 1,50 M, INCLUSIVE TOPÓG</v>
          </cell>
          <cell r="C110" t="str">
            <v>M</v>
          </cell>
          <cell r="D110">
            <v>31.06</v>
          </cell>
        </row>
        <row r="111">
          <cell r="A111">
            <v>253</v>
          </cell>
          <cell r="B111" t="str">
            <v>FORNEC E/OU ASSENT DE CONECCOES DIVERSAS</v>
          </cell>
          <cell r="C111" t="str">
            <v/>
          </cell>
          <cell r="D111" t="str">
            <v/>
          </cell>
        </row>
        <row r="112">
          <cell r="A112">
            <v>6518</v>
          </cell>
          <cell r="B112" t="str">
            <v>AQUISICAO DE MATERIAL PVC P/ A CONSTRUCAO DE FOSSA SEPTICATIPO OMS, D INT = 200 CM / H INT = 240 CM</v>
          </cell>
          <cell r="C112" t="str">
            <v>UN</v>
          </cell>
          <cell r="D112">
            <v>179.49</v>
          </cell>
        </row>
        <row r="113">
          <cell r="A113">
            <v>254</v>
          </cell>
          <cell r="B113" t="str">
            <v>FORNEC E/OU ASSENT DE VALVULAS E REGISTROS</v>
          </cell>
          <cell r="C113" t="str">
            <v/>
          </cell>
          <cell r="D113" t="str">
            <v/>
          </cell>
        </row>
        <row r="114">
          <cell r="A114">
            <v>73884</v>
          </cell>
          <cell r="B114" t="str">
            <v>INSTALACAO DE VALVULA OU REGISTRO C/JUNTA FLANGEADA</v>
          </cell>
          <cell r="C114" t="str">
            <v/>
          </cell>
          <cell r="D114" t="str">
            <v/>
          </cell>
        </row>
        <row r="115">
          <cell r="A115" t="str">
            <v>73884/001</v>
          </cell>
          <cell r="B115" t="str">
            <v>INSTALAÇÃO DE VÁLVULAS OU REGISTROS COM JUNTA FLANGEADA - DN 50</v>
          </cell>
          <cell r="C115" t="str">
            <v>UN</v>
          </cell>
          <cell r="D115">
            <v>27.39</v>
          </cell>
        </row>
        <row r="116">
          <cell r="A116" t="str">
            <v>73884/002</v>
          </cell>
          <cell r="B116" t="str">
            <v>INSTALAÇÃO DE VÁLVULAS OU REGISTROS COM JUNTA FLANGEADA - DN 75</v>
          </cell>
          <cell r="C116" t="str">
            <v>UN</v>
          </cell>
          <cell r="D116">
            <v>41.7</v>
          </cell>
        </row>
        <row r="117">
          <cell r="A117" t="str">
            <v>73884/003</v>
          </cell>
          <cell r="B117" t="str">
            <v>INSTALAÇÃO DE VÁLVULAS OU REGISTROS COM JUNTA FLANGEADA - DN 100</v>
          </cell>
          <cell r="C117" t="str">
            <v>UN</v>
          </cell>
          <cell r="D117">
            <v>52.12</v>
          </cell>
        </row>
        <row r="118">
          <cell r="A118" t="str">
            <v>73884/004</v>
          </cell>
          <cell r="B118" t="str">
            <v>INSTALAÇÃO DE VÁLVULAS OU REGISTROS COM JUNTA FLANGEADA - DN 150</v>
          </cell>
          <cell r="C118" t="str">
            <v>UN</v>
          </cell>
          <cell r="D118">
            <v>287.86</v>
          </cell>
        </row>
        <row r="119">
          <cell r="A119" t="str">
            <v>73884/005</v>
          </cell>
          <cell r="B119" t="str">
            <v>INSTALAÇÃO DE VÁLVULAS OU REGISTROS COM JUNTA FLANGEADA - DN 200</v>
          </cell>
          <cell r="C119" t="str">
            <v>UN</v>
          </cell>
          <cell r="D119">
            <v>335.84</v>
          </cell>
        </row>
        <row r="120">
          <cell r="A120" t="str">
            <v>73884/006</v>
          </cell>
          <cell r="B120" t="str">
            <v>INSTALAÇÃO DE VÁLVULAS OU REGISTROS COM JUNTA FLANGEADA - DN 250</v>
          </cell>
          <cell r="C120" t="str">
            <v>UN</v>
          </cell>
          <cell r="D120">
            <v>407.8</v>
          </cell>
        </row>
        <row r="121">
          <cell r="A121" t="str">
            <v>73884/007</v>
          </cell>
          <cell r="B121" t="str">
            <v>INSTALAÇÃO DE VÁLVULAS OU REGISTROS COM JUNTA FLANGEADA - DN 300</v>
          </cell>
          <cell r="C121" t="str">
            <v>UN</v>
          </cell>
          <cell r="D121">
            <v>455.78</v>
          </cell>
        </row>
        <row r="122">
          <cell r="A122" t="str">
            <v>73884/008</v>
          </cell>
          <cell r="B122" t="str">
            <v>INSTALAÇÃO DE VÁLVULAS OU REGISTROS COM JUNTA FLANGEADA - DN 350</v>
          </cell>
          <cell r="C122" t="str">
            <v>UN</v>
          </cell>
          <cell r="D122">
            <v>479.77</v>
          </cell>
        </row>
        <row r="123">
          <cell r="A123" t="str">
            <v>73884/009</v>
          </cell>
          <cell r="B123" t="str">
            <v>INSTALAÇÃO DE VÁLVULAS OU REGISTROS COM JUNTA FLANGEADA - DN 400</v>
          </cell>
          <cell r="C123" t="str">
            <v>UN</v>
          </cell>
          <cell r="D123">
            <v>527.74</v>
          </cell>
        </row>
        <row r="124">
          <cell r="A124" t="str">
            <v>73884/010</v>
          </cell>
          <cell r="B124" t="str">
            <v>INSTALAÇÃO DE VÁLVULAS OU REGISTROS COM JUNTA FLANGEADA - DN 450</v>
          </cell>
          <cell r="C124" t="str">
            <v>UN</v>
          </cell>
          <cell r="D124">
            <v>551.73</v>
          </cell>
        </row>
        <row r="125">
          <cell r="A125" t="str">
            <v>73884/011</v>
          </cell>
          <cell r="B125" t="str">
            <v>INSTALAÇÃO DE VÁLVULAS OU REGISTROS COM JUNTA FLANGEADA - DN 500</v>
          </cell>
          <cell r="C125" t="str">
            <v>UN</v>
          </cell>
          <cell r="D125">
            <v>599.71</v>
          </cell>
        </row>
        <row r="126">
          <cell r="A126" t="str">
            <v>73884/012</v>
          </cell>
          <cell r="B126" t="str">
            <v>INSTALAÇÃO DE VÁLVULAS OU REGISTROS COM JUNTA FLANGEADA - DN 600</v>
          </cell>
          <cell r="C126" t="str">
            <v>UN</v>
          </cell>
          <cell r="D126">
            <v>647.67999999999995</v>
          </cell>
        </row>
        <row r="127">
          <cell r="A127" t="str">
            <v>73884/013</v>
          </cell>
          <cell r="B127" t="str">
            <v>INSTALAÇÃO DE VÁLVULAS OU REGISTROS COM JUNTA FLANGEADA - DN 700</v>
          </cell>
          <cell r="C127" t="str">
            <v>UN</v>
          </cell>
          <cell r="D127">
            <v>710.07</v>
          </cell>
        </row>
        <row r="128">
          <cell r="A128" t="str">
            <v>73884/014</v>
          </cell>
          <cell r="B128" t="str">
            <v>INSTALAÇÃO DE VÁLVULAS OU REGISTROS COM JUNTA FLANGEADA - DN 800</v>
          </cell>
          <cell r="C128" t="str">
            <v>UN</v>
          </cell>
          <cell r="D128">
            <v>710.07</v>
          </cell>
        </row>
        <row r="129">
          <cell r="A129" t="str">
            <v>73884/015</v>
          </cell>
          <cell r="B129" t="str">
            <v>INSTALAÇÃO DE VÁLVULAS OU REGISTROS COM JUNTA FLANGEADA - DN 900</v>
          </cell>
          <cell r="C129" t="str">
            <v>UN</v>
          </cell>
          <cell r="D129">
            <v>735.43</v>
          </cell>
        </row>
        <row r="130">
          <cell r="A130" t="str">
            <v>73884/016</v>
          </cell>
          <cell r="B130" t="str">
            <v>INSTALAÇÃO DE VÁLVULAS OU REGISTROS COM JUNTA FLANGEADA - DN 1000</v>
          </cell>
          <cell r="C130" t="str">
            <v>UN</v>
          </cell>
          <cell r="D130">
            <v>811.51</v>
          </cell>
        </row>
        <row r="131">
          <cell r="A131">
            <v>73885</v>
          </cell>
          <cell r="B131" t="str">
            <v>INSTALACAO DE VALVULA OU REGISTRO C/JUNTA ELASTICA</v>
          </cell>
          <cell r="C131" t="str">
            <v/>
          </cell>
          <cell r="D131" t="str">
            <v/>
          </cell>
        </row>
        <row r="132">
          <cell r="A132" t="str">
            <v>73885/001</v>
          </cell>
          <cell r="B132" t="str">
            <v>INSTALAÇÃO DE VÁLVULAS OU REGISTROS COM JUNTA ELÁSTICA - DN 50</v>
          </cell>
          <cell r="C132" t="str">
            <v>UN</v>
          </cell>
          <cell r="D132">
            <v>12.84</v>
          </cell>
        </row>
        <row r="133">
          <cell r="A133" t="str">
            <v>73885/002</v>
          </cell>
          <cell r="B133" t="str">
            <v>INSTALAÇÃO DE VÁLVULAS OU REGISTROS COM JUNTA ELÁSTICA - DN 75</v>
          </cell>
          <cell r="C133" t="str">
            <v>UN</v>
          </cell>
          <cell r="D133">
            <v>15.64</v>
          </cell>
        </row>
        <row r="134">
          <cell r="A134" t="str">
            <v>73885/003</v>
          </cell>
          <cell r="B134" t="str">
            <v>INSTALAÇÃO DE VÁLVULAS OU REGISTROS COM JUNTA ELÁSTICA - DN 100</v>
          </cell>
          <cell r="C134" t="str">
            <v>UN</v>
          </cell>
          <cell r="D134">
            <v>17.72</v>
          </cell>
        </row>
        <row r="135">
          <cell r="A135" t="str">
            <v>73885/004</v>
          </cell>
          <cell r="B135" t="str">
            <v>INSTALAÇÃO DE VÁLVULAS OU REGISTROS COM JUNTA ELÁSTICA - DN 150</v>
          </cell>
          <cell r="C135" t="str">
            <v>UN</v>
          </cell>
          <cell r="D135">
            <v>105.55</v>
          </cell>
        </row>
        <row r="136">
          <cell r="A136" t="str">
            <v>73885/005</v>
          </cell>
          <cell r="B136" t="str">
            <v>INSTALAÇÃO DE VÁLVULAS OU REGISTROS COM JUNTA ELÁSTICA - DN 200</v>
          </cell>
          <cell r="C136" t="str">
            <v>UN</v>
          </cell>
          <cell r="D136">
            <v>136.72999999999999</v>
          </cell>
        </row>
        <row r="137">
          <cell r="A137" t="str">
            <v>73885/006</v>
          </cell>
          <cell r="B137" t="str">
            <v>NSTALAÇÃO DE VÁLVULAS OU REGISTROS COM JUNTA ELÁSTICA - DN 250</v>
          </cell>
          <cell r="C137" t="str">
            <v>UN</v>
          </cell>
          <cell r="D137">
            <v>160.72</v>
          </cell>
        </row>
        <row r="138">
          <cell r="A138" t="str">
            <v>73885/007</v>
          </cell>
          <cell r="B138" t="str">
            <v>INSTALAÇÃO DE VÁLVULAS OU REGISTROS COM JUNTA ELÁSTICA - DN 300</v>
          </cell>
          <cell r="C138" t="str">
            <v>UN</v>
          </cell>
          <cell r="D138">
            <v>175.11</v>
          </cell>
        </row>
        <row r="139">
          <cell r="A139" t="str">
            <v>73885/008</v>
          </cell>
          <cell r="B139" t="str">
            <v>INSTALAÇÃO DE VÁLVULAS OU REGISTROS COM JUNTA ELÁSTICA - DN 350</v>
          </cell>
          <cell r="C139" t="str">
            <v>UN</v>
          </cell>
          <cell r="D139">
            <v>191.91</v>
          </cell>
        </row>
        <row r="140">
          <cell r="A140" t="str">
            <v>73885/009</v>
          </cell>
          <cell r="B140" t="str">
            <v>INSTALAÇÃO DE VÁLVULAS OU REGISTROS COM JUNTA ELÁSTICA - DN 400</v>
          </cell>
          <cell r="C140" t="str">
            <v>UN</v>
          </cell>
          <cell r="D140">
            <v>211.1</v>
          </cell>
        </row>
        <row r="141">
          <cell r="A141" t="str">
            <v>73885/010</v>
          </cell>
          <cell r="B141" t="str">
            <v>INSTALAÇÃO DE VÁLVULAS OU REGISTROS COM JUNTA ELÁSTICA - DN 450</v>
          </cell>
          <cell r="C141" t="str">
            <v>UN</v>
          </cell>
          <cell r="D141">
            <v>227.89</v>
          </cell>
        </row>
        <row r="142">
          <cell r="A142" t="str">
            <v>73885/011</v>
          </cell>
          <cell r="B142" t="str">
            <v>NSTALAÇÃO DE VÁLVULAS OU REGISTROS COM JUNTA ELÁSTICA - DN 500</v>
          </cell>
          <cell r="C142" t="str">
            <v>UN</v>
          </cell>
          <cell r="D142">
            <v>239.88</v>
          </cell>
        </row>
        <row r="143">
          <cell r="A143" t="str">
            <v>73885/012</v>
          </cell>
          <cell r="B143" t="str">
            <v>INSTALAÇÃO DE VÁLVULAS OU REGISTROS COM JUNTA ELÁSTICA - DN 600</v>
          </cell>
          <cell r="C143" t="str">
            <v>UN</v>
          </cell>
          <cell r="D143">
            <v>273.47000000000003</v>
          </cell>
        </row>
        <row r="144">
          <cell r="A144">
            <v>292</v>
          </cell>
          <cell r="B144" t="str">
            <v>FORNEC E/OU ASSENT DE TUBO DE ACO COM JUNTA ELASTICA</v>
          </cell>
          <cell r="C144" t="str">
            <v/>
          </cell>
          <cell r="D144" t="str">
            <v/>
          </cell>
        </row>
        <row r="145">
          <cell r="A145">
            <v>73839</v>
          </cell>
          <cell r="B145" t="str">
            <v>ASSENTAMENTO DE TUBO DE ACO COM JUNTA ELASTICA - COMP = 6,0 M</v>
          </cell>
          <cell r="C145" t="str">
            <v/>
          </cell>
          <cell r="D145" t="str">
            <v/>
          </cell>
        </row>
        <row r="146">
          <cell r="A146" t="str">
            <v>73839/001</v>
          </cell>
          <cell r="B146" t="str">
            <v>ASSENTAMENTO DE TUBOS DE AÇO, COM JUNTA ELÁSTICA (COMPRIMENTO DE 6,00M) - DN 150 MM</v>
          </cell>
          <cell r="C146" t="str">
            <v>M</v>
          </cell>
          <cell r="D146">
            <v>3.82</v>
          </cell>
        </row>
        <row r="147">
          <cell r="A147" t="str">
            <v>73839/002</v>
          </cell>
          <cell r="B147" t="str">
            <v>ASSENTAMENTO DE TUBOS DE AÇO, COM JUNTA ELÁSTICA (COMPRIMENTO DE 6,00M) - DN 200 MM</v>
          </cell>
          <cell r="C147" t="str">
            <v>M</v>
          </cell>
          <cell r="D147">
            <v>4.88</v>
          </cell>
        </row>
        <row r="148">
          <cell r="A148" t="str">
            <v>73839/003</v>
          </cell>
          <cell r="B148" t="str">
            <v>ASSENTAMENTO DE TUBOS DE AÇO, COM JUNTA ELÁSTICA (COMPRIMENTO DE 6,00M) - DN 250 MM</v>
          </cell>
          <cell r="C148" t="str">
            <v>M</v>
          </cell>
          <cell r="D148">
            <v>5.89</v>
          </cell>
        </row>
        <row r="149">
          <cell r="A149" t="str">
            <v>73839/004</v>
          </cell>
          <cell r="B149" t="str">
            <v>ASSENTAMENTO DE TUBOS DE AÇO, COM JUNTA ELÁSTICA (COMPRIMENTO DE 6,00M) - DN 300 MM</v>
          </cell>
          <cell r="C149" t="str">
            <v>M</v>
          </cell>
          <cell r="D149">
            <v>6.65</v>
          </cell>
        </row>
        <row r="150">
          <cell r="A150" t="str">
            <v>73839/005</v>
          </cell>
          <cell r="B150" t="str">
            <v>ASSENTAMENTO DE TUBOS DE AÇO, COM JUNTA ELÁSTICA (COMPRIMENTO DE 6,00M) - DN 350 MM</v>
          </cell>
          <cell r="C150" t="str">
            <v>M</v>
          </cell>
          <cell r="D150">
            <v>7.81</v>
          </cell>
        </row>
        <row r="151">
          <cell r="A151" t="str">
            <v>73839/006</v>
          </cell>
          <cell r="B151" t="str">
            <v>ASSENTAMENTO DE TUBOS DE AÇO, COM JUNTA ELÁSTICA (COMPRIMENTO DE 6,00M) - DN 400 MM</v>
          </cell>
          <cell r="C151" t="str">
            <v>M</v>
          </cell>
          <cell r="D151">
            <v>8.94</v>
          </cell>
        </row>
        <row r="152">
          <cell r="A152" t="str">
            <v>73839/007</v>
          </cell>
          <cell r="B152" t="str">
            <v>ASSENTAMENTO DE TUBOS DE AÇO, COM JUNTA ELÁSTICA (COMPRIMENTO DE 6,00M) - DN 450 MM</v>
          </cell>
          <cell r="C152" t="str">
            <v>M</v>
          </cell>
          <cell r="D152">
            <v>10.039999999999999</v>
          </cell>
        </row>
        <row r="153">
          <cell r="A153" t="str">
            <v>73839/008</v>
          </cell>
          <cell r="B153" t="str">
            <v>ASSENTAMENTO DE TUBOS DE AÇO, COM JUNTA ELÁSTICA (COMPRIMENTO DE 6,00M) - DN 500 MM</v>
          </cell>
          <cell r="C153" t="str">
            <v>M</v>
          </cell>
          <cell r="D153">
            <v>11.22</v>
          </cell>
        </row>
        <row r="154">
          <cell r="A154" t="str">
            <v>73839/009</v>
          </cell>
          <cell r="B154" t="str">
            <v>ASSENTAMENTO DE TUBOS DE AÇO, COM JUNTA ELÁSTICA (COMPRIMENTO DE 6,00M) - DN 600 MM</v>
          </cell>
          <cell r="C154" t="str">
            <v>M</v>
          </cell>
          <cell r="D154">
            <v>13.52</v>
          </cell>
        </row>
        <row r="155">
          <cell r="A155" t="str">
            <v>73839/010</v>
          </cell>
          <cell r="B155" t="str">
            <v>ASSENTAMENTO DE TUBOS DE AÇO, COM JUNTA ELÁSTICA (COMPRIMENTO DE 6,00M) - DN 700 MM</v>
          </cell>
          <cell r="C155" t="str">
            <v>M</v>
          </cell>
          <cell r="D155">
            <v>16.71</v>
          </cell>
        </row>
        <row r="156">
          <cell r="A156" t="str">
            <v>73839/011</v>
          </cell>
          <cell r="B156" t="str">
            <v>ASSENTAMENTO DE TUBOS DE AÇO, COM JUNTA ELÁSTICA (COMPRIMENTO DE 6,00M) - DN 800 MM</v>
          </cell>
          <cell r="C156" t="str">
            <v>M</v>
          </cell>
          <cell r="D156">
            <v>19.27</v>
          </cell>
        </row>
        <row r="157">
          <cell r="A157" t="str">
            <v>73839/012</v>
          </cell>
          <cell r="B157" t="str">
            <v>ASSENTAMENTO DE TUBOS DE AÇO, COM JUNTA ELÁSTICA (COMPRIMENTO DE 6,00M) - DN 900 MM</v>
          </cell>
          <cell r="C157" t="str">
            <v>M</v>
          </cell>
          <cell r="D157">
            <v>22.72</v>
          </cell>
        </row>
        <row r="158">
          <cell r="A158" t="str">
            <v>73839/013</v>
          </cell>
          <cell r="B158" t="str">
            <v>ASSENTAMENTO DE TUBOS DE AÇO, COM JUNTA ELÁSTICA (COMPRIMENTO DE 6,00M) - DN 1000 MM</v>
          </cell>
          <cell r="C158" t="str">
            <v>M</v>
          </cell>
          <cell r="D158">
            <v>24.26</v>
          </cell>
        </row>
        <row r="159">
          <cell r="A159" t="str">
            <v>73839/014</v>
          </cell>
          <cell r="B159" t="str">
            <v>ASSENTAMENTO DE TUBOS DE AÇO, COM JUNTA ELÁSTICA (COMPRIMENTO DE 6,00M) - DN 1100 MM</v>
          </cell>
          <cell r="C159" t="str">
            <v>M</v>
          </cell>
          <cell r="D159">
            <v>28.74</v>
          </cell>
        </row>
        <row r="160">
          <cell r="A160" t="str">
            <v>73839/015</v>
          </cell>
          <cell r="B160" t="str">
            <v>ASSENTAMENTO DE TUBOS DE AÇO, COM JUNTA ELÁSTICA (COMPRIMENTO DE 6,00M) - DN 1200 MM</v>
          </cell>
          <cell r="C160" t="str">
            <v>M</v>
          </cell>
          <cell r="D160">
            <v>34.08</v>
          </cell>
        </row>
        <row r="161">
          <cell r="A161" t="str">
            <v>CANT</v>
          </cell>
          <cell r="B161" t="str">
            <v>CANTEIRO DE OBRAS</v>
          </cell>
          <cell r="C161" t="str">
            <v/>
          </cell>
          <cell r="D161" t="str">
            <v/>
          </cell>
        </row>
        <row r="162">
          <cell r="A162">
            <v>1</v>
          </cell>
          <cell r="B162" t="str">
            <v>CONSTRUCAO DO CANTEIRO</v>
          </cell>
          <cell r="C162" t="str">
            <v/>
          </cell>
          <cell r="D162" t="str">
            <v/>
          </cell>
        </row>
        <row r="163">
          <cell r="A163">
            <v>73752</v>
          </cell>
          <cell r="B163" t="str">
            <v>SANITARIO C/VASO/CHUVEIRO PARA PESSOAL DE OBRA</v>
          </cell>
          <cell r="C163" t="str">
            <v/>
          </cell>
          <cell r="D163" t="str">
            <v/>
          </cell>
        </row>
        <row r="164">
          <cell r="A164" t="str">
            <v>73752/001</v>
          </cell>
          <cell r="B164" t="str">
            <v>SANITÁRIO COM VASO E CHUVEIRO PARA PESSOAL DE OBRA, COLETIVO DE 2 MÓDULOS, INCLUSIVE INSTALAÇÃO E APARE-LHOS, REAPROVEITADO 2 VEZES</v>
          </cell>
          <cell r="C164" t="str">
            <v>UN</v>
          </cell>
          <cell r="D164">
            <v>1874.34</v>
          </cell>
        </row>
        <row r="165">
          <cell r="A165">
            <v>73803</v>
          </cell>
          <cell r="B165" t="str">
            <v>GALPAO P/OFICINA/DEPOSITO CANTEIRO OBRA(MAD LEI)</v>
          </cell>
          <cell r="C165" t="str">
            <v/>
          </cell>
          <cell r="D165" t="str">
            <v/>
          </cell>
        </row>
        <row r="166">
          <cell r="A166" t="str">
            <v>73803/001</v>
          </cell>
          <cell r="B166" t="str">
            <v>GALPÃO ABERTO PARA OFICINA E DEPÓSITO DE CANTEIRO DE OBRAS, EM MADEIRADE LEI</v>
          </cell>
          <cell r="C166" t="str">
            <v>M2</v>
          </cell>
          <cell r="D166">
            <v>132</v>
          </cell>
        </row>
        <row r="167">
          <cell r="A167">
            <v>73805</v>
          </cell>
          <cell r="B167" t="str">
            <v>BARRACOES DE OBRA</v>
          </cell>
          <cell r="C167" t="str">
            <v/>
          </cell>
          <cell r="D167" t="str">
            <v/>
          </cell>
        </row>
        <row r="168">
          <cell r="A168" t="str">
            <v>73805/001</v>
          </cell>
          <cell r="B168" t="str">
            <v>BARRACAO DE OBRA PARA ALOJAMENTO/ESCRITORIO, PISO EM PINHO 3A, PAREDESEM COMPENSADO 10MM, COBERTURA EM TELHA AMIANTO 6MM, INCLUSO INSTALACOES ELETRICAS E ESQUADRIAS</v>
          </cell>
          <cell r="C168" t="str">
            <v>M2</v>
          </cell>
          <cell r="D168">
            <v>154.96</v>
          </cell>
        </row>
        <row r="169">
          <cell r="A169">
            <v>74210</v>
          </cell>
          <cell r="B169" t="str">
            <v>BARRACAO DE OBRA</v>
          </cell>
          <cell r="C169" t="str">
            <v/>
          </cell>
          <cell r="D169" t="str">
            <v/>
          </cell>
        </row>
        <row r="170">
          <cell r="A170" t="str">
            <v>74210/001</v>
          </cell>
          <cell r="B170" t="str">
            <v>BARRACAO PARA DEPOSITO EM TABUAS DE MADEIRA, COBERTURA EM FIBROCIMENTO4 MM, INCLUSO PISO ARGAMASSA TRAÇO 1:6 (CIMENTO E AREIA)</v>
          </cell>
          <cell r="C170" t="str">
            <v>M2</v>
          </cell>
          <cell r="D170">
            <v>189.14</v>
          </cell>
        </row>
        <row r="171">
          <cell r="A171">
            <v>74242</v>
          </cell>
          <cell r="B171" t="str">
            <v>CONSTRUCAO DE BARRACAO DE OBRA - MMA</v>
          </cell>
          <cell r="C171" t="str">
            <v/>
          </cell>
          <cell r="D171" t="str">
            <v/>
          </cell>
        </row>
        <row r="172">
          <cell r="A172" t="str">
            <v>74242/001</v>
          </cell>
          <cell r="B172" t="str">
            <v>BARRACAO DE OBRA EM CHAPA DE MADEIRA COMPENSADA COM BANHEIRO, COBERTURA EM FIBROCIMENTO 4 MM, INCLUSO INSTALACOES HIDRO-SANITARIAS E ELETRICAS</v>
          </cell>
          <cell r="C172" t="str">
            <v>M2</v>
          </cell>
          <cell r="D172">
            <v>111.75</v>
          </cell>
        </row>
        <row r="173">
          <cell r="A173">
            <v>2</v>
          </cell>
          <cell r="B173" t="str">
            <v>PLACA DE OBRA</v>
          </cell>
          <cell r="C173" t="str">
            <v/>
          </cell>
          <cell r="D173" t="str">
            <v/>
          </cell>
        </row>
        <row r="174">
          <cell r="A174">
            <v>74209</v>
          </cell>
          <cell r="B174" t="str">
            <v>AQUISICAO E ASSENTAMENTO PLACA DE OBRA</v>
          </cell>
          <cell r="C174" t="str">
            <v/>
          </cell>
          <cell r="D174" t="str">
            <v/>
          </cell>
        </row>
        <row r="175">
          <cell r="A175" t="str">
            <v>74209/001</v>
          </cell>
          <cell r="B175" t="str">
            <v>PLACA DE OBRA EM CHAPA DE ACO GALVANIZADO</v>
          </cell>
          <cell r="C175" t="str">
            <v>M2</v>
          </cell>
          <cell r="D175">
            <v>167.96</v>
          </cell>
        </row>
        <row r="176">
          <cell r="A176">
            <v>4</v>
          </cell>
          <cell r="B176" t="str">
            <v>MOBILIZACAO E DESMOBILIZACAO</v>
          </cell>
          <cell r="C176" t="str">
            <v/>
          </cell>
          <cell r="D176" t="str">
            <v/>
          </cell>
        </row>
        <row r="177">
          <cell r="A177">
            <v>73756</v>
          </cell>
          <cell r="B177" t="str">
            <v>MONTAGEM E DESMONTAGEM USINA DE CONCRETO</v>
          </cell>
          <cell r="C177" t="str">
            <v/>
          </cell>
          <cell r="D177" t="str">
            <v/>
          </cell>
        </row>
        <row r="178">
          <cell r="A178" t="str">
            <v>73756/001</v>
          </cell>
          <cell r="B178" t="str">
            <v>MONTAGEM / DESMONTAGEM DE USINA CONCRETO TIPO PAREDE C/SILOS HORIZONTAL P/3 AGREGADOS, INCLUSIVE MECANICO (PESADO) E MESTRE DE OBRAS</v>
          </cell>
          <cell r="C178" t="str">
            <v>UN</v>
          </cell>
          <cell r="D178">
            <v>19164.97</v>
          </cell>
        </row>
        <row r="179">
          <cell r="A179">
            <v>73847</v>
          </cell>
          <cell r="B179" t="str">
            <v>ALUGUEL DE CONTAINER</v>
          </cell>
          <cell r="C179" t="str">
            <v/>
          </cell>
          <cell r="D179" t="str">
            <v/>
          </cell>
        </row>
        <row r="180">
          <cell r="A180" t="str">
            <v>73847/001</v>
          </cell>
          <cell r="B180" t="str">
            <v>ALUGUEL CONTAINER/ESCRIT INCL INST ELET LARG=2,20 COMP=6,20MALT=2,50M CHAPA ACO C/NERV TRAPEZ FORRO C/ISOL TERMO/ACUSTICOCHASSIS REFORC PISO COMPENS NAVAL EXC TRANSP/CARGA/DESCARGA</v>
          </cell>
          <cell r="C180" t="str">
            <v>MES</v>
          </cell>
          <cell r="D180">
            <v>373.84</v>
          </cell>
        </row>
        <row r="181">
          <cell r="A181" t="str">
            <v>73847/002</v>
          </cell>
          <cell r="B181" t="str">
            <v>ALUGUEL CONTAINER/ESCRIT/WC C/1 VASO/1 LAV/1 MIC/4 CHUV LARG=2,20M COMPR=6,20M ALT=2,50M CHAPA ACO NERV TRAPEZ FORROC/ISOL TERMO-ACUST CHASSIS REFORC PISO COMPENS NAVAL INCL INSTELETR/HIDRO-SANIT EXCL TRANSP/CARGA/DESCARGA</v>
          </cell>
          <cell r="C181" t="str">
            <v>MES</v>
          </cell>
          <cell r="D181">
            <v>405.92</v>
          </cell>
        </row>
        <row r="182">
          <cell r="A182" t="str">
            <v>73847/003</v>
          </cell>
          <cell r="B182" t="str">
            <v>ALUGUEL CONTAINER/SANIT C/2 VASOS/1 LAVAT/1 MIC/4 CHUV LARG=2,20M COMPR=6,20M ALT=2,50M CHAPA ACO C/NERV TRAPEZ FORRO C/ISOLAM TERMO/ACUSTICO CHASSIS REFORC PISO COMPENS NAVAL INCLINST ELETR/HIDR EXCL TRANSP/CARGA/DESCARG</v>
          </cell>
          <cell r="C182" t="str">
            <v>MES</v>
          </cell>
          <cell r="D182">
            <v>580.78</v>
          </cell>
        </row>
        <row r="183">
          <cell r="A183" t="str">
            <v>73847/004</v>
          </cell>
          <cell r="B183" t="str">
            <v>ALUGUEL CONTAINER/SANIT C/4 VASOS/1 LAVAT/1 MIC/4 CHUV LARG=2,20M COMPR=6,20M ALT=2,50M CHAPAS ACO C/NERV TRAPEZ FORRO C/ISOL TERMO-ACUST CHASSIS REFORC PISO COMPENS NAVAL INCL INST RAELETR/HIDRO-SANIT EXCL TRANSP/CARGA/DESCARGA</v>
          </cell>
          <cell r="C183" t="str">
            <v>MES</v>
          </cell>
          <cell r="D183">
            <v>625.47</v>
          </cell>
        </row>
        <row r="184">
          <cell r="A184" t="str">
            <v>73847/005</v>
          </cell>
          <cell r="B184" t="str">
            <v>ALUGUEL CONTAINER/SANIT C/7 VASOS/1 LAVAT/1 MIC LARG=2,20MCOMPR=6,20M ALT=2,50M CHAPA ACO NERV TRAPEZ FORRO C/ISOLTERMO-ACUST CHASSIS REFORC PISO COMPENS NAVAL INCL INST ELET/HIDRO-SANIT EXCL TRANSP/CARGA/DESCARGA</v>
          </cell>
          <cell r="C184" t="str">
            <v>MES</v>
          </cell>
          <cell r="D184">
            <v>645.66999999999996</v>
          </cell>
        </row>
        <row r="185">
          <cell r="A185" t="str">
            <v>COBE</v>
          </cell>
          <cell r="B185" t="str">
            <v>COBERTURA</v>
          </cell>
          <cell r="C185" t="str">
            <v/>
          </cell>
          <cell r="D185" t="str">
            <v/>
          </cell>
        </row>
        <row r="186">
          <cell r="A186">
            <v>73</v>
          </cell>
          <cell r="B186" t="str">
            <v>MADEIRAMENTO</v>
          </cell>
          <cell r="C186" t="str">
            <v/>
          </cell>
          <cell r="D186" t="str">
            <v/>
          </cell>
        </row>
        <row r="187">
          <cell r="A187">
            <v>55960</v>
          </cell>
          <cell r="B187" t="str">
            <v>IMUNIZACAO MADEIRAMENTO COBERTURA COM IMUNIZANTE INCOLOR</v>
          </cell>
          <cell r="C187" t="str">
            <v>M2</v>
          </cell>
          <cell r="D187">
            <v>3.33</v>
          </cell>
        </row>
        <row r="188">
          <cell r="A188">
            <v>72085</v>
          </cell>
          <cell r="B188" t="str">
            <v>RECOLOCACAO DE MADEIRAMENTO DO TELHADO - RIPAS, CONSIDERANDO REAPROVEITAMENTO DE MATERIAL</v>
          </cell>
          <cell r="C188" t="str">
            <v>M</v>
          </cell>
          <cell r="D188">
            <v>0.8</v>
          </cell>
        </row>
        <row r="189">
          <cell r="A189">
            <v>72086</v>
          </cell>
          <cell r="B189" t="str">
            <v>RECOLOCACAO DE MADEIRAMENTO DO TELHADO - CAIBROS, CONSIDERANDO REAPROVEITAMENTO DE MATERIAL</v>
          </cell>
          <cell r="C189" t="str">
            <v>M</v>
          </cell>
          <cell r="D189">
            <v>2.44</v>
          </cell>
        </row>
        <row r="190">
          <cell r="A190">
            <v>72087</v>
          </cell>
          <cell r="B190" t="str">
            <v>RECOLOCACAO DE MADEIRAMENTO DO TELHADO - VIGAS, CONSIDERANDO REAPROVEITAMENTO DE MATERIAL</v>
          </cell>
          <cell r="C190" t="str">
            <v>M</v>
          </cell>
          <cell r="D190">
            <v>6.51</v>
          </cell>
        </row>
        <row r="191">
          <cell r="A191">
            <v>72088</v>
          </cell>
          <cell r="B191" t="str">
            <v>RECOLOCACAO DE FERRAGENS PARA MADEIRAMENTO DO TELHADO, CONSIDERANDO REAPROVEITAMENTO DE MATERIAL</v>
          </cell>
          <cell r="C191" t="str">
            <v>UN</v>
          </cell>
          <cell r="D191">
            <v>4.76</v>
          </cell>
        </row>
        <row r="192">
          <cell r="A192">
            <v>73931</v>
          </cell>
          <cell r="B192" t="str">
            <v>ESTRUTURA MADEIRA ANCOR LAJE/PAREDE P/TELHA ESTRUTURAL FIBROCIMENTO</v>
          </cell>
          <cell r="C192" t="str">
            <v/>
          </cell>
          <cell r="D192" t="str">
            <v/>
          </cell>
        </row>
        <row r="193">
          <cell r="A193" t="str">
            <v>73931/001</v>
          </cell>
          <cell r="B193" t="str">
            <v>ESTRUTURA PARA TELHA ONDULADA FIBROCIMENTO, ALUMINIO OU PLASTICA, EM MADEIRA APARELHADA, APOIADA EM LAJE OU PAREDE</v>
          </cell>
          <cell r="C193" t="str">
            <v>M2</v>
          </cell>
          <cell r="D193">
            <v>23.98</v>
          </cell>
        </row>
        <row r="194">
          <cell r="A194" t="str">
            <v>73931/002</v>
          </cell>
          <cell r="B194" t="str">
            <v>ESTRUTURA PARA TELHA ESTRUTURAL FIBROCIMENTO, EM MADEIRA APARELHADA, ANCORADA EM LAJE OU PAREDE</v>
          </cell>
          <cell r="C194" t="str">
            <v>M2</v>
          </cell>
          <cell r="D194">
            <v>17.329999999999998</v>
          </cell>
        </row>
        <row r="195">
          <cell r="A195" t="str">
            <v>73931/003</v>
          </cell>
          <cell r="B195" t="str">
            <v>ESTRUTURA PARA TELHA CERAMICA, EM MADEIRA APARELHADA, APOIADA EM PAREDE</v>
          </cell>
          <cell r="C195" t="str">
            <v>M2</v>
          </cell>
          <cell r="D195">
            <v>44.61</v>
          </cell>
        </row>
        <row r="196">
          <cell r="A196">
            <v>73939</v>
          </cell>
          <cell r="B196" t="str">
            <v>CHAPA CELULOSE PRENSADA 122X224X1,2CM FORNECIMENTO</v>
          </cell>
          <cell r="C196" t="str">
            <v/>
          </cell>
          <cell r="D196" t="str">
            <v/>
          </cell>
        </row>
        <row r="197">
          <cell r="A197" t="str">
            <v>73939/001</v>
          </cell>
          <cell r="B197" t="str">
            <v>TESOURA COMPLETA EM MACARANDUBA SERRADA, PARA TELHADOS COM VAOS DE 4M</v>
          </cell>
          <cell r="C197" t="str">
            <v>UN</v>
          </cell>
          <cell r="D197">
            <v>486.48</v>
          </cell>
        </row>
        <row r="198">
          <cell r="A198" t="str">
            <v>73939/002</v>
          </cell>
          <cell r="B198" t="str">
            <v>TESOURA COMPLETA EM MACARANDUBA APARELHADA, PARA TELHADOS COM VAOS DE4M</v>
          </cell>
          <cell r="C198" t="str">
            <v>UN</v>
          </cell>
          <cell r="D198">
            <v>669.2</v>
          </cell>
        </row>
        <row r="199">
          <cell r="A199" t="str">
            <v>73939/003</v>
          </cell>
          <cell r="B199" t="str">
            <v>TESOURA COMPLETA EM MACARANDUBA SERRADA, PARA TELHADOS COM VAOS DE 5M</v>
          </cell>
          <cell r="C199" t="str">
            <v>UN</v>
          </cell>
          <cell r="D199">
            <v>585.03</v>
          </cell>
        </row>
        <row r="200">
          <cell r="A200" t="str">
            <v>73939/004</v>
          </cell>
          <cell r="B200" t="str">
            <v>TESOURA COMPLETA EM MACARANDUBA APARELHADA, PARA TELHADOS COM VAOS DE5M</v>
          </cell>
          <cell r="C200" t="str">
            <v>UN</v>
          </cell>
          <cell r="D200">
            <v>706.95</v>
          </cell>
        </row>
        <row r="201">
          <cell r="A201" t="str">
            <v>73939/005</v>
          </cell>
          <cell r="B201" t="str">
            <v>TESOURA COMPLETA EM MACARANDUBA SERRADA, PARA TELHADOS COM VAOS DE 6M</v>
          </cell>
          <cell r="C201" t="str">
            <v>UN</v>
          </cell>
          <cell r="D201">
            <v>726.57</v>
          </cell>
        </row>
        <row r="202">
          <cell r="A202" t="str">
            <v>73939/006</v>
          </cell>
          <cell r="B202" t="str">
            <v>TESOURA COMPLETA EM MACARANDUBA APARELHADA, PARA TELHADOS COM VAOS DE6M</v>
          </cell>
          <cell r="C202" t="str">
            <v>UN</v>
          </cell>
          <cell r="D202">
            <v>869.78</v>
          </cell>
        </row>
        <row r="203">
          <cell r="A203" t="str">
            <v>73939/007</v>
          </cell>
          <cell r="B203" t="str">
            <v>TESOURA COMPLETA EM MACARANDUBA SERRADA, PARA TELHADOS COM VAOS DE 7M</v>
          </cell>
          <cell r="C203" t="str">
            <v>UN</v>
          </cell>
          <cell r="D203">
            <v>842.19</v>
          </cell>
        </row>
        <row r="204">
          <cell r="A204" t="str">
            <v>73939/008</v>
          </cell>
          <cell r="B204" t="str">
            <v>TESOURA COMPLETA EM MACARANDUBA APARELHADA, PARA TELHADOS COM VAOS DE7M</v>
          </cell>
          <cell r="C204" t="str">
            <v>UN</v>
          </cell>
          <cell r="D204">
            <v>1009.79</v>
          </cell>
        </row>
        <row r="205">
          <cell r="A205" t="str">
            <v>73939/009</v>
          </cell>
          <cell r="B205" t="str">
            <v>TESOURA COMPLETA EM MACARANDUBA SERRADA, PARA TELHADOS COM VAOS DE 8M</v>
          </cell>
          <cell r="C205" t="str">
            <v>UN</v>
          </cell>
          <cell r="D205">
            <v>1054.45</v>
          </cell>
        </row>
        <row r="206">
          <cell r="A206" t="str">
            <v>73939/010</v>
          </cell>
          <cell r="B206" t="str">
            <v>TESOURA COMPLETA EM MACARANDUBA APARELHADA, PARA TELHADOS COM VAOS DE8M</v>
          </cell>
          <cell r="C206" t="str">
            <v>UN</v>
          </cell>
          <cell r="D206">
            <v>1350.61</v>
          </cell>
        </row>
        <row r="207">
          <cell r="A207" t="str">
            <v>73939/011</v>
          </cell>
          <cell r="B207" t="str">
            <v>TESOURA COMPLETA EM MACARANDUBA SERRADA, PARA TELHADOS COM VAOS DE 9M</v>
          </cell>
          <cell r="C207" t="str">
            <v>UN</v>
          </cell>
          <cell r="D207">
            <v>1187.3</v>
          </cell>
        </row>
        <row r="208">
          <cell r="A208" t="str">
            <v>73939/012</v>
          </cell>
          <cell r="B208" t="str">
            <v>TESOURA COMPLETA EM MACARANDUBA APARELHADA, PARA TELHADOS COM VAOS DE9M</v>
          </cell>
          <cell r="C208" t="str">
            <v>UN</v>
          </cell>
          <cell r="D208">
            <v>1520.87</v>
          </cell>
        </row>
        <row r="209">
          <cell r="A209" t="str">
            <v>73939/013</v>
          </cell>
          <cell r="B209" t="str">
            <v>TESOURA COMPLETA EM MACARANDUBA SERRADA, PARA TELHADOS COM VAOS DE 10M</v>
          </cell>
          <cell r="C209" t="str">
            <v>UN</v>
          </cell>
          <cell r="D209">
            <v>1398.18</v>
          </cell>
        </row>
        <row r="210">
          <cell r="A210" t="str">
            <v>73939/014</v>
          </cell>
          <cell r="B210" t="str">
            <v>TESOURA COMPLETA EM MACARANDUBA APARELHADA, PARA TELHADOS COM VAOS DE10M</v>
          </cell>
          <cell r="C210" t="str">
            <v>UN</v>
          </cell>
          <cell r="D210">
            <v>1682.66</v>
          </cell>
        </row>
        <row r="211">
          <cell r="A211" t="str">
            <v>73939/015</v>
          </cell>
          <cell r="B211" t="str">
            <v>TESOURA COMPLETA EM MACARANDUBA SERRADA, PARA TELHADOS COM VAOS DE 11M</v>
          </cell>
          <cell r="C211" t="str">
            <v>UN</v>
          </cell>
          <cell r="D211">
            <v>1641.57</v>
          </cell>
        </row>
        <row r="212">
          <cell r="A212" t="str">
            <v>73939/016</v>
          </cell>
          <cell r="B212" t="str">
            <v>TESOURA COMPLETA EM MACARANDUBA APARELHADA, PARA TELHADOS COM VAOS DE11M</v>
          </cell>
          <cell r="C212" t="str">
            <v>UN</v>
          </cell>
          <cell r="D212">
            <v>1956.72</v>
          </cell>
        </row>
        <row r="213">
          <cell r="A213" t="str">
            <v>73939/017</v>
          </cell>
          <cell r="B213" t="str">
            <v>TESOURA COMPLETA EM MACARANDUBA SERRADA, PARA TELHADOS COM VAOS DE 12M</v>
          </cell>
          <cell r="C213" t="str">
            <v>UN</v>
          </cell>
          <cell r="D213">
            <v>1809.06</v>
          </cell>
        </row>
        <row r="214">
          <cell r="A214" t="str">
            <v>73939/018</v>
          </cell>
          <cell r="B214" t="str">
            <v>TESOURA COMPLETA EM MACARANDUBA APARELHADA, PARA TELHADOS COM VAOS DE12M</v>
          </cell>
          <cell r="C214" t="str">
            <v>UN</v>
          </cell>
          <cell r="D214">
            <v>2176.7199999999998</v>
          </cell>
        </row>
        <row r="215">
          <cell r="A215" t="str">
            <v>73939/019</v>
          </cell>
          <cell r="B215" t="str">
            <v>TESOURA COMPLETA EM MACARANDUBA SERRADA, PARA TELHADOS COM VAOS DE 14M</v>
          </cell>
          <cell r="C215" t="str">
            <v>UN</v>
          </cell>
          <cell r="D215">
            <v>2088.65</v>
          </cell>
        </row>
        <row r="216">
          <cell r="A216" t="str">
            <v>73939/020</v>
          </cell>
          <cell r="B216" t="str">
            <v>TESOURA COMPLETA EM MACARANDUBA APARELHADA, PARA TELHADOS COM VAOS DE14M</v>
          </cell>
          <cell r="C216" t="str">
            <v>UN</v>
          </cell>
          <cell r="D216">
            <v>2513.41</v>
          </cell>
        </row>
        <row r="217">
          <cell r="A217">
            <v>74</v>
          </cell>
          <cell r="B217" t="str">
            <v>TELHAMENTO COM TELHA CERAMICA</v>
          </cell>
          <cell r="C217" t="str">
            <v/>
          </cell>
          <cell r="D217" t="str">
            <v/>
          </cell>
        </row>
        <row r="218">
          <cell r="A218">
            <v>72089</v>
          </cell>
          <cell r="B218" t="str">
            <v>RECOLOCACAO DE TELHAS CERAMICAS TIPO FRANCESA, CONSIDERANDO REAPROVEITAMENTO DE MATERIAL</v>
          </cell>
          <cell r="C218" t="str">
            <v>M2</v>
          </cell>
          <cell r="D218">
            <v>5.19</v>
          </cell>
        </row>
        <row r="219">
          <cell r="A219">
            <v>72091</v>
          </cell>
          <cell r="B219" t="str">
            <v>RECOLOCACAO DE TELHAS CERAMICAS TIPO PLAN, CONSIDERANDO REAPROVEITAMENTO DE MATERIAL</v>
          </cell>
          <cell r="C219" t="str">
            <v>M2</v>
          </cell>
          <cell r="D219">
            <v>17.04</v>
          </cell>
        </row>
        <row r="220">
          <cell r="A220">
            <v>72101</v>
          </cell>
          <cell r="B220" t="str">
            <v>REVISAO GERAL DE TELHADOS DE TELHAS CERAMICAS</v>
          </cell>
          <cell r="C220" t="str">
            <v>M2</v>
          </cell>
          <cell r="D220">
            <v>2.96</v>
          </cell>
        </row>
        <row r="221">
          <cell r="A221">
            <v>72103</v>
          </cell>
          <cell r="B221" t="str">
            <v>RECOLOCACAO DE CUMEEIRAS CERAMICAS COM ARGAMASSA TRACO 1:2:11 (CIMENTO, CAL HIDRATADA E AREIA), CONSIDERANDO APROVEITAMENTO DO MATERIAL</v>
          </cell>
          <cell r="C221" t="str">
            <v>M</v>
          </cell>
          <cell r="D221">
            <v>8.48</v>
          </cell>
        </row>
        <row r="222">
          <cell r="A222">
            <v>73938</v>
          </cell>
          <cell r="B222" t="str">
            <v>COBERTURA TELHA CERAMICA</v>
          </cell>
          <cell r="C222" t="str">
            <v/>
          </cell>
          <cell r="D222" t="str">
            <v/>
          </cell>
        </row>
        <row r="223">
          <cell r="A223" t="str">
            <v>73938/001</v>
          </cell>
          <cell r="B223" t="str">
            <v>COBERTURA EM TELHA CERAMICA TIPO COLONIAL, COM ARGAMASSA TRACO 1:3 (CIMENTO E AREIA)</v>
          </cell>
          <cell r="C223" t="str">
            <v>M2</v>
          </cell>
          <cell r="D223">
            <v>49.5</v>
          </cell>
        </row>
        <row r="224">
          <cell r="A224" t="str">
            <v>73938/002</v>
          </cell>
          <cell r="B224" t="str">
            <v>COBERTURA EM TELHA CERAMICA TIPO PLAN</v>
          </cell>
          <cell r="C224" t="str">
            <v>M2</v>
          </cell>
          <cell r="D224">
            <v>36.020000000000003</v>
          </cell>
        </row>
        <row r="225">
          <cell r="A225" t="str">
            <v>73938/003</v>
          </cell>
          <cell r="B225" t="str">
            <v>COBERTURA EM TELHA CERAMICA TIPO FRANCESA OU MARSELHA</v>
          </cell>
          <cell r="C225" t="str">
            <v>M2</v>
          </cell>
          <cell r="D225">
            <v>24.64</v>
          </cell>
        </row>
        <row r="226">
          <cell r="A226" t="str">
            <v>73938/004</v>
          </cell>
          <cell r="B226" t="str">
            <v>COBERTURA EM TELHA CERAMICA TIPO CANAL, COM ARGAMASSA TRACO 1:3 (CIMENTO E AREIA) E ARAME RECOZIDO</v>
          </cell>
          <cell r="C226" t="str">
            <v>M2</v>
          </cell>
          <cell r="D226">
            <v>39.61</v>
          </cell>
        </row>
        <row r="227">
          <cell r="A227" t="str">
            <v>73938/005</v>
          </cell>
          <cell r="B227" t="str">
            <v>COBERTURA EM TELHA CERAMICA TIPO PAULISTA, COM ARGAMASSA TRACO 1:3 (CIMENTO E AREIA) E ARAME RECOZIDO</v>
          </cell>
          <cell r="C227" t="str">
            <v>M2</v>
          </cell>
          <cell r="D227">
            <v>58.61</v>
          </cell>
        </row>
        <row r="228">
          <cell r="A228" t="str">
            <v>73938/006</v>
          </cell>
          <cell r="B228" t="str">
            <v>CORDAO DE ARREMATE EM BEIRAIS COM TELHA CERAMICA EMBOCADA TRACO 1:2:8(CIMENTO, CAL E AREIA)</v>
          </cell>
          <cell r="C228" t="str">
            <v>M</v>
          </cell>
          <cell r="D228">
            <v>10.92</v>
          </cell>
        </row>
        <row r="229">
          <cell r="A229" t="str">
            <v>73938/007</v>
          </cell>
          <cell r="B229" t="str">
            <v>EMBOCAMENTO DE ULTIMA FIADA DE TELHA PLAN, COLONIAL OU PAULISTA, COM ARGAMASSA TRACO 1:2:8 (CIMENTO, CAL HIDRATADA E AREIA)</v>
          </cell>
          <cell r="C229" t="str">
            <v>M</v>
          </cell>
          <cell r="D229">
            <v>5.24</v>
          </cell>
        </row>
        <row r="230">
          <cell r="A230">
            <v>76450</v>
          </cell>
          <cell r="B230" t="str">
            <v>COBERTURA TELHA CERAMICA</v>
          </cell>
          <cell r="C230" t="str">
            <v/>
          </cell>
          <cell r="D230" t="str">
            <v/>
          </cell>
        </row>
        <row r="231">
          <cell r="A231" t="str">
            <v>76450/001</v>
          </cell>
          <cell r="B231" t="str">
            <v>COBERTURA EM TELHA CERAMICA TIPO PAULISTINHA (COLONIAL TRAPEZOIDAL), COM ARGAMASSA TRACO 1:3 (CIMENTO E AREIA) E ARAME RECOZIDO</v>
          </cell>
          <cell r="C231" t="str">
            <v>M2</v>
          </cell>
          <cell r="D231">
            <v>66.98</v>
          </cell>
        </row>
        <row r="232">
          <cell r="A232">
            <v>75</v>
          </cell>
          <cell r="B232" t="str">
            <v>TELHAMENTO COM TELHA DE FIBROCIMENTO</v>
          </cell>
          <cell r="C232" t="str">
            <v/>
          </cell>
          <cell r="D232" t="str">
            <v/>
          </cell>
        </row>
        <row r="233">
          <cell r="A233">
            <v>72092</v>
          </cell>
          <cell r="B233" t="str">
            <v>RECOLOCACAO DE TELHAS ONDULADAS COM MASSA PARA VEDACAO, CONSIDERANDO REAPROVEITAMENTO DE MATERIAL</v>
          </cell>
          <cell r="C233" t="str">
            <v>M2</v>
          </cell>
          <cell r="D233">
            <v>4.92</v>
          </cell>
        </row>
        <row r="234">
          <cell r="A234">
            <v>72093</v>
          </cell>
          <cell r="B234" t="str">
            <v>RECOLOCACAO DE TELHA DE FIBROCIMENTO ESTRUTURAL LARGURA UTIL 44 CM, INCLUSO ACESSORIOS DE FIXACAO E VEDACAO, CONSIDERANDO APROVEITAMENTO DOMATERIAL</v>
          </cell>
          <cell r="C234" t="str">
            <v>M2</v>
          </cell>
          <cell r="D234">
            <v>4.88</v>
          </cell>
        </row>
        <row r="235">
          <cell r="A235">
            <v>72094</v>
          </cell>
          <cell r="B235" t="str">
            <v>RECOLOCACAO DE TELHA DE FIBROCIMENTO ESTRUTURAL LARGURA UTIL 90 CM, INCLUSO ACESSORIOS DE FIXACAO E VEDACAO, CONSIDERANDO APROVEITAMENTO DOMATERIAL</v>
          </cell>
          <cell r="C235" t="str">
            <v>M2</v>
          </cell>
          <cell r="D235">
            <v>19.68</v>
          </cell>
        </row>
        <row r="236">
          <cell r="A236">
            <v>73633</v>
          </cell>
          <cell r="B236" t="str">
            <v>COBERTURA COM TELHA DE FIBROCIMENTO ESTRUTURAL LARGURA UTIL 90CM, INCLUSO ACESSORIOS DE FIXACAO E VEDACAO</v>
          </cell>
          <cell r="C236" t="str">
            <v>M2</v>
          </cell>
          <cell r="D236">
            <v>43.28</v>
          </cell>
        </row>
        <row r="237">
          <cell r="A237">
            <v>73634</v>
          </cell>
          <cell r="B237" t="str">
            <v>COBERTURA COM TELHA DE FIBROCIMENTO ESTRUTURAL LARGURA UTIL 49CM, INCLUSO ACESSORIOS DE FIXACAO E VEDACAO</v>
          </cell>
          <cell r="C237" t="str">
            <v>M2</v>
          </cell>
          <cell r="D237">
            <v>58.52</v>
          </cell>
        </row>
        <row r="238">
          <cell r="A238">
            <v>74088</v>
          </cell>
          <cell r="B238" t="str">
            <v>TELHAMENTO C/ TELHA DE FIBROCIMENTO</v>
          </cell>
          <cell r="C238" t="str">
            <v/>
          </cell>
          <cell r="D238" t="str">
            <v/>
          </cell>
        </row>
        <row r="239">
          <cell r="A239" t="str">
            <v>74088/001</v>
          </cell>
          <cell r="B239" t="str">
            <v>TELHAMENTO COM TELHA DE FIBROCIMENTO ONDULADA, ESPESSURA 6MM, INCLUSOJUNTAS DE VEDACAO E ACESSORIOS DE FIXACAO</v>
          </cell>
          <cell r="C239" t="str">
            <v>M2</v>
          </cell>
          <cell r="D239">
            <v>19.88</v>
          </cell>
        </row>
        <row r="240">
          <cell r="A240">
            <v>76</v>
          </cell>
          <cell r="B240" t="str">
            <v>TELHAMENTO COM TELHA METALICA</v>
          </cell>
          <cell r="C240" t="str">
            <v/>
          </cell>
          <cell r="D240" t="str">
            <v/>
          </cell>
        </row>
        <row r="241">
          <cell r="A241">
            <v>73866</v>
          </cell>
          <cell r="B241" t="str">
            <v>ESTRUTURA DE ACO</v>
          </cell>
          <cell r="C241" t="str">
            <v/>
          </cell>
          <cell r="D241" t="str">
            <v/>
          </cell>
        </row>
        <row r="242">
          <cell r="A242" t="str">
            <v>73866/001</v>
          </cell>
          <cell r="B242" t="str">
            <v>ESTRUTURA PARA COBERTURA TIPO FINK, EM ALUMINIO ANODIZADO, VAO DE 20M,ESPACAMENTO DAS TESOURAS DE 5M ATE 6,5M</v>
          </cell>
          <cell r="C242" t="str">
            <v>M2</v>
          </cell>
          <cell r="D242">
            <v>458.2</v>
          </cell>
        </row>
        <row r="243">
          <cell r="A243" t="str">
            <v>73866/002</v>
          </cell>
          <cell r="B243" t="str">
            <v>ESTRUTURA PARA COBERTURA TIPO FINK, EM ALUMINIO ANODIZADO, VAO DE 30M,ESPACAMENTO DAS TESOURAS DE 5M ATE 6,5M</v>
          </cell>
          <cell r="C243" t="str">
            <v>M2</v>
          </cell>
          <cell r="D243">
            <v>480.99</v>
          </cell>
        </row>
        <row r="244">
          <cell r="A244" t="str">
            <v>73866/003</v>
          </cell>
          <cell r="B244" t="str">
            <v>ESTRUTURA PARA COBERTURA TIPO FINK, EM ALUMINIO ANODIZADO, VAO DE 40M,ESPACAMENTO DAS TESOURAS DE 5M ATE 6,5M</v>
          </cell>
          <cell r="C244" t="str">
            <v>M2</v>
          </cell>
          <cell r="D244">
            <v>503.08</v>
          </cell>
        </row>
        <row r="245">
          <cell r="A245" t="str">
            <v>73866/004</v>
          </cell>
          <cell r="B245" t="str">
            <v>ESTRUTURA PARA COBERTURA EM ARCO, EM ALUMINIO ANODIZADO, VAO DE 20M, ESPACAMENTO DE 5M ATE 6,5M</v>
          </cell>
          <cell r="C245" t="str">
            <v>M2</v>
          </cell>
          <cell r="D245">
            <v>419.52</v>
          </cell>
        </row>
        <row r="246">
          <cell r="A246" t="str">
            <v>73866/005</v>
          </cell>
          <cell r="B246" t="str">
            <v>ESTRUTURA PARA COBERTURA EM ARCO, EM ALUMINIO ANODIZADO, VAO DE 30M, ESPACAMENTO DE 5M ATE 6,5M</v>
          </cell>
          <cell r="C246" t="str">
            <v>M2</v>
          </cell>
          <cell r="D246">
            <v>446.16</v>
          </cell>
        </row>
        <row r="247">
          <cell r="A247" t="str">
            <v>73866/006</v>
          </cell>
          <cell r="B247" t="str">
            <v>ESTRUTURA PARA COBERTURA EM ARCO, EM ALUMINIO ANODIZADO, VAO DE 40M, ESPACAMENTO DE 5M ATE 6,5M</v>
          </cell>
          <cell r="C247" t="str">
            <v>M2</v>
          </cell>
          <cell r="D247">
            <v>468.05</v>
          </cell>
        </row>
        <row r="248">
          <cell r="A248" t="str">
            <v>73866/007</v>
          </cell>
          <cell r="B248" t="str">
            <v>ESTRUTURA PARA COBERTURA TIPO SHED, EM ALUMINIO ANODIZADO, VAO DE 20M,ESPACAMENTO DAS TESOURAS DE 5M ATE 6,5M</v>
          </cell>
          <cell r="C248" t="str">
            <v>M2</v>
          </cell>
          <cell r="D248">
            <v>499.81</v>
          </cell>
        </row>
        <row r="249">
          <cell r="A249" t="str">
            <v>73866/008</v>
          </cell>
          <cell r="B249" t="str">
            <v>ESTRUTURA PARA COBERTURA TIPO SHED, EM ALUMINIO ANODIZADO, VAO DE 30M,ESPACAMENTO DAS TESOURAS DE 5M ATE 6,5M</v>
          </cell>
          <cell r="C249" t="str">
            <v>M2</v>
          </cell>
          <cell r="D249">
            <v>605.27</v>
          </cell>
        </row>
        <row r="250">
          <cell r="A250" t="str">
            <v>73866/009</v>
          </cell>
          <cell r="B250" t="str">
            <v>ESTRUTURA PARA COBERTURA TIPO SHED, EM ALUMINIO ANODIZADO, VAO DE 40M,ESPACAMENTO DAS TESOURAS DE 5M ATE 6,5M</v>
          </cell>
          <cell r="C250" t="str">
            <v>M2</v>
          </cell>
          <cell r="D250">
            <v>627.82000000000005</v>
          </cell>
        </row>
        <row r="251">
          <cell r="A251">
            <v>73867</v>
          </cell>
          <cell r="B251" t="str">
            <v>ESTRUTURA ESPACIAL</v>
          </cell>
          <cell r="C251" t="str">
            <v/>
          </cell>
          <cell r="D251" t="str">
            <v/>
          </cell>
        </row>
        <row r="252">
          <cell r="A252" t="str">
            <v>73867/001</v>
          </cell>
          <cell r="B252" t="str">
            <v>ESTRUTURA TIPO ESPACIAL EM ALUMINIO ANODIZADO, VAO DE 20M</v>
          </cell>
          <cell r="C252" t="str">
            <v>M2</v>
          </cell>
          <cell r="D252">
            <v>193.2</v>
          </cell>
        </row>
        <row r="253">
          <cell r="A253" t="str">
            <v>73867/002</v>
          </cell>
          <cell r="B253" t="str">
            <v>ESTRUTURA TIPO ESPACIAL EM ALUMINIO ANODIZADO, VAO DE 30M</v>
          </cell>
          <cell r="C253" t="str">
            <v>M2</v>
          </cell>
          <cell r="D253">
            <v>218.03</v>
          </cell>
        </row>
        <row r="254">
          <cell r="A254" t="str">
            <v>73867/003</v>
          </cell>
          <cell r="B254" t="str">
            <v>ESTRUTURA TIPO ESPACIAL EM ALUMINIO ANODIZADO, VAO DE 40M</v>
          </cell>
          <cell r="C254" t="str">
            <v>M2</v>
          </cell>
          <cell r="D254">
            <v>273.20999999999998</v>
          </cell>
        </row>
        <row r="255">
          <cell r="A255" t="str">
            <v>73867/004</v>
          </cell>
          <cell r="B255" t="str">
            <v>ESTRUTURA TIPO ESPACIAL EM ALUMINIO ANODIZADO, VAO DE 50M</v>
          </cell>
          <cell r="C255" t="str">
            <v>M2</v>
          </cell>
          <cell r="D255">
            <v>284.25</v>
          </cell>
        </row>
        <row r="256">
          <cell r="A256">
            <v>75220</v>
          </cell>
          <cell r="B256" t="str">
            <v>CUMEEIRA DE ALUMÍNIO, PERFIL ONDULADO</v>
          </cell>
          <cell r="C256" t="str">
            <v>M</v>
          </cell>
          <cell r="D256">
            <v>38.729999999999997</v>
          </cell>
        </row>
        <row r="257">
          <cell r="A257">
            <v>75381</v>
          </cell>
          <cell r="B257" t="str">
            <v>TELHA METÁLICA</v>
          </cell>
          <cell r="C257" t="str">
            <v/>
          </cell>
          <cell r="D257" t="str">
            <v/>
          </cell>
        </row>
        <row r="258">
          <cell r="A258" t="str">
            <v>75381/001</v>
          </cell>
          <cell r="B258" t="str">
            <v>COBERTURA COM TELHA CHAPA AÇO ZINCADO, ONDULADA, ESP=0,5MM</v>
          </cell>
          <cell r="C258" t="str">
            <v>M2</v>
          </cell>
          <cell r="D258">
            <v>29.57</v>
          </cell>
        </row>
        <row r="259">
          <cell r="A259">
            <v>77</v>
          </cell>
          <cell r="B259" t="str">
            <v>MADEIRAMENTO/TELHAMENTO C/ TELHAS CERAMICAS</v>
          </cell>
          <cell r="C259" t="str">
            <v/>
          </cell>
          <cell r="D259" t="str">
            <v/>
          </cell>
        </row>
        <row r="260">
          <cell r="A260">
            <v>72076</v>
          </cell>
          <cell r="B260" t="str">
            <v>ESTRUTURA DE MADEIRA 2A SERRADA NAO APARELHADA, PARA TELHAS CERAMICAS</v>
          </cell>
          <cell r="C260" t="str">
            <v>M2</v>
          </cell>
          <cell r="D260">
            <v>40.33</v>
          </cell>
        </row>
        <row r="261">
          <cell r="A261">
            <v>72077</v>
          </cell>
          <cell r="B261" t="str">
            <v>ESTRUTURA DE MADEIRA DE LEI 1A SERRADA NAO APARELHADA, PARA TELHAS CERAMICAS, VAOS ATE 7M</v>
          </cell>
          <cell r="C261" t="str">
            <v>M2</v>
          </cell>
          <cell r="D261">
            <v>57.57</v>
          </cell>
        </row>
        <row r="262">
          <cell r="A262">
            <v>72078</v>
          </cell>
          <cell r="B262" t="str">
            <v>ESTRUTURA DE MADEIRA DE LEI 1A SERRADA NAO APARELHADA, PARA TELHAS CERAMICAS, VAOS 7M ATE 10 M</v>
          </cell>
          <cell r="C262" t="str">
            <v>M2</v>
          </cell>
          <cell r="D262">
            <v>67.040000000000006</v>
          </cell>
        </row>
        <row r="263">
          <cell r="A263">
            <v>72079</v>
          </cell>
          <cell r="B263" t="str">
            <v>ESTRUTURA DE MADEIRA DE LEI 1A SERRADA NAO APARELHADA, PARA TELHAS CERAMICAS, VAOS 10M ATE 13M</v>
          </cell>
          <cell r="C263" t="str">
            <v>M2</v>
          </cell>
          <cell r="D263">
            <v>71.98</v>
          </cell>
        </row>
        <row r="264">
          <cell r="A264">
            <v>72080</v>
          </cell>
          <cell r="B264" t="str">
            <v>ESTRUTURA DE MADEIRA DE LEI 1A SERRADA NAO APARELHADA, PARA TELHAS CERAMICAS, VAOS 13M ATE 18M</v>
          </cell>
          <cell r="C264" t="str">
            <v>M2</v>
          </cell>
          <cell r="D264">
            <v>82.98</v>
          </cell>
        </row>
        <row r="265">
          <cell r="A265">
            <v>76455</v>
          </cell>
          <cell r="B265" t="str">
            <v>CONSERVACAO COBERTURAS PREDIAIS - PAR</v>
          </cell>
          <cell r="C265" t="str">
            <v/>
          </cell>
          <cell r="D265" t="str">
            <v/>
          </cell>
        </row>
        <row r="266">
          <cell r="A266" t="str">
            <v>76455/001</v>
          </cell>
          <cell r="B266" t="str">
            <v>CONSERVACAO COBERTURA PREDIAL/PAR, DE TELHAS FRANCESAS</v>
          </cell>
          <cell r="C266" t="str">
            <v>M2</v>
          </cell>
          <cell r="D266">
            <v>20.96</v>
          </cell>
        </row>
        <row r="267">
          <cell r="A267" t="str">
            <v>76455/002</v>
          </cell>
          <cell r="B267" t="str">
            <v>CONSERVACAO COBERTURA PREDIAL/PAR, DE TELHAS COLONIAIS</v>
          </cell>
          <cell r="C267" t="str">
            <v>M2</v>
          </cell>
          <cell r="D267">
            <v>23.97</v>
          </cell>
        </row>
        <row r="268">
          <cell r="A268" t="str">
            <v>76455/003</v>
          </cell>
          <cell r="B268" t="str">
            <v>CONSERVACAO COBERTURA PREDIAL/PAR, DE TELHAS ROMANAS</v>
          </cell>
          <cell r="C268" t="str">
            <v>M2</v>
          </cell>
          <cell r="D268">
            <v>22.73</v>
          </cell>
        </row>
        <row r="269">
          <cell r="A269">
            <v>78</v>
          </cell>
          <cell r="B269" t="str">
            <v>MADEIRAMENTO/TELHAMENTO C/ TELHAS FIBROCIMENTO</v>
          </cell>
          <cell r="C269" t="str">
            <v/>
          </cell>
          <cell r="D269" t="str">
            <v/>
          </cell>
        </row>
        <row r="270">
          <cell r="A270">
            <v>72081</v>
          </cell>
          <cell r="B270" t="str">
            <v>ESTRUTURA DE MADEIRA DE LEI 1A SERRADA NAO APARELHADA, PARA TELHAS ONDULADAS, VAOS ATE 7M</v>
          </cell>
          <cell r="C270" t="str">
            <v>M2</v>
          </cell>
          <cell r="D270">
            <v>39.020000000000003</v>
          </cell>
        </row>
        <row r="271">
          <cell r="A271">
            <v>72082</v>
          </cell>
          <cell r="B271" t="str">
            <v>ESTRUTURA DE MADEIRA DE LEI 1A SERRADA NAO APARELHADA, PARA TELHAS ONDULADAS, VAOS DE 7M ATE 10M</v>
          </cell>
          <cell r="C271" t="str">
            <v>M2</v>
          </cell>
          <cell r="D271">
            <v>42.81</v>
          </cell>
        </row>
        <row r="272">
          <cell r="A272">
            <v>72083</v>
          </cell>
          <cell r="B272" t="str">
            <v>ESTRUTURA DE MADEIRA DE LEI 1A SERRADA NAO APARELHADA, PARA TELHAS ONDULADAS, VAOS DE 10M ATE 13M</v>
          </cell>
          <cell r="C272" t="str">
            <v>M2</v>
          </cell>
          <cell r="D272">
            <v>50.61</v>
          </cell>
        </row>
        <row r="273">
          <cell r="A273">
            <v>72084</v>
          </cell>
          <cell r="B273" t="str">
            <v>ESTRUTURA DE MADEIRA DE LEI 1A SERRADA NAO APARELHADA, PARA TELHAS ONDULADAS, VAOS DE 13M ATE 18M</v>
          </cell>
          <cell r="C273" t="str">
            <v>M2</v>
          </cell>
          <cell r="D273">
            <v>60.25</v>
          </cell>
        </row>
        <row r="274">
          <cell r="A274">
            <v>79</v>
          </cell>
          <cell r="B274" t="str">
            <v>CUMEEIRA CERAMICA</v>
          </cell>
          <cell r="C274" t="str">
            <v/>
          </cell>
          <cell r="D274" t="str">
            <v/>
          </cell>
        </row>
        <row r="275">
          <cell r="A275">
            <v>6058</v>
          </cell>
          <cell r="B275" t="str">
            <v>CUMEEIRA COM TELHA CERAMICA EMBOCADA COM ARGAMASSA TRACO 1:2:8 (CIMENTO, CAL HIDRATADA E AREIA)</v>
          </cell>
          <cell r="C275" t="str">
            <v>M</v>
          </cell>
          <cell r="D275">
            <v>12.73</v>
          </cell>
        </row>
        <row r="276">
          <cell r="A276">
            <v>73930</v>
          </cell>
          <cell r="B276" t="str">
            <v>ARREMATE TELHA CERAMICA EMBOCADA C/ARGAMASSA CIMENTO/AREIA/SAIBRO 1:2:3</v>
          </cell>
          <cell r="C276" t="str">
            <v/>
          </cell>
          <cell r="D276" t="str">
            <v/>
          </cell>
        </row>
        <row r="277">
          <cell r="A277" t="str">
            <v>73930/001</v>
          </cell>
          <cell r="B277" t="str">
            <v>CORDAO DE ARREMATE COM TELHA CERAMICA TIPO CANAL EMBOCADA COM ARGAMASSA TRACO 1:3 (CIMENTO E AREIA)</v>
          </cell>
          <cell r="C277" t="str">
            <v>M</v>
          </cell>
          <cell r="D277">
            <v>10.029999999999999</v>
          </cell>
        </row>
        <row r="278">
          <cell r="A278">
            <v>80</v>
          </cell>
          <cell r="B278" t="str">
            <v>CUMEEIRA DE FIBROCIMENTO</v>
          </cell>
          <cell r="C278" t="str">
            <v/>
          </cell>
          <cell r="D278" t="str">
            <v/>
          </cell>
        </row>
        <row r="279">
          <cell r="A279">
            <v>73744</v>
          </cell>
          <cell r="B279" t="str">
            <v>CUMIEIRA DE FIBROCIMENTO</v>
          </cell>
          <cell r="C279" t="str">
            <v/>
          </cell>
          <cell r="D279" t="str">
            <v/>
          </cell>
        </row>
        <row r="280">
          <cell r="A280" t="str">
            <v>73744/001</v>
          </cell>
          <cell r="B280" t="str">
            <v>CUMEEIRA PARA TELHA DE FIBROCIMENTO ESTRUTURAL, INCLUSO ACESSORIOS PARA FIXACAO E VEDACAO</v>
          </cell>
          <cell r="C280" t="str">
            <v>M</v>
          </cell>
          <cell r="D280">
            <v>79</v>
          </cell>
        </row>
        <row r="281">
          <cell r="A281">
            <v>74045</v>
          </cell>
          <cell r="B281" t="str">
            <v>CUMEEIRA FIBROCIMENTO</v>
          </cell>
          <cell r="C281" t="str">
            <v/>
          </cell>
          <cell r="D281" t="str">
            <v/>
          </cell>
        </row>
        <row r="282">
          <cell r="A282" t="str">
            <v>74045/001</v>
          </cell>
          <cell r="B282" t="str">
            <v>CUMEEIRA UNIVERSAL PARA TELHA DE FIBROCIMENTO ONDULADA ESPESSURA 6 MM,INCLUSO JUNTAS DE VEDACAO E ACESSORIOS DE FIXACAO</v>
          </cell>
          <cell r="C282" t="str">
            <v>M</v>
          </cell>
          <cell r="D282">
            <v>47.16</v>
          </cell>
        </row>
        <row r="283">
          <cell r="A283" t="str">
            <v>74045/002</v>
          </cell>
          <cell r="B283" t="str">
            <v>CUMEEIRA TIPO SHED PARA TELHA DE FIBROCIMENTO ONDULADA, INCLUSO JUNTASDE VEDACAO E ACESSORIOS DE FIXACAO</v>
          </cell>
          <cell r="C283" t="str">
            <v>M</v>
          </cell>
          <cell r="D283">
            <v>39.07</v>
          </cell>
        </row>
        <row r="284">
          <cell r="A284">
            <v>84</v>
          </cell>
          <cell r="B284" t="str">
            <v>CALHA METALICA</v>
          </cell>
          <cell r="C284" t="str">
            <v/>
          </cell>
          <cell r="D284" t="str">
            <v/>
          </cell>
        </row>
        <row r="285">
          <cell r="A285">
            <v>72104</v>
          </cell>
          <cell r="B285" t="str">
            <v>CALHA EM CHAPA DE ACO GALVANIZADO N.24, DESENVOLVIMENTO 33CM</v>
          </cell>
          <cell r="C285" t="str">
            <v>M</v>
          </cell>
          <cell r="D285">
            <v>23.37</v>
          </cell>
        </row>
        <row r="286">
          <cell r="A286">
            <v>72105</v>
          </cell>
          <cell r="B286" t="str">
            <v>CALHA EM CHAPA DE ACO GALVANIZADO N.24, DESENVOLVIMENTO 50CM</v>
          </cell>
          <cell r="C286" t="str">
            <v>M</v>
          </cell>
          <cell r="D286">
            <v>34.96</v>
          </cell>
        </row>
        <row r="287">
          <cell r="A287">
            <v>74158</v>
          </cell>
          <cell r="B287" t="str">
            <v>CONSERVACAO DE CALHAS - PAR</v>
          </cell>
          <cell r="C287" t="str">
            <v/>
          </cell>
          <cell r="D287" t="str">
            <v/>
          </cell>
        </row>
        <row r="288">
          <cell r="A288" t="str">
            <v>74158/001</v>
          </cell>
          <cell r="B288" t="str">
            <v>CONSERVACAO DE CALHAS METALICAS</v>
          </cell>
          <cell r="C288" t="str">
            <v>M</v>
          </cell>
          <cell r="D288">
            <v>7.41</v>
          </cell>
        </row>
        <row r="289">
          <cell r="A289">
            <v>86</v>
          </cell>
          <cell r="B289" t="str">
            <v>RUFO METALICO</v>
          </cell>
          <cell r="C289" t="str">
            <v/>
          </cell>
          <cell r="D289" t="str">
            <v/>
          </cell>
        </row>
        <row r="290">
          <cell r="A290">
            <v>72106</v>
          </cell>
          <cell r="B290" t="str">
            <v>RUFO EM CHAPA DE ACO GALVANIZADO N.24, DESENVOLVIMENTO 16CM</v>
          </cell>
          <cell r="C290" t="str">
            <v>M</v>
          </cell>
          <cell r="D290">
            <v>14.6</v>
          </cell>
        </row>
        <row r="291">
          <cell r="A291">
            <v>72107</v>
          </cell>
          <cell r="B291" t="str">
            <v>RUFO EM CHAPA DE ACO GALVANIZADO N.24, DESENVOLVIMENTO 25CM</v>
          </cell>
          <cell r="C291" t="str">
            <v>M</v>
          </cell>
          <cell r="D291">
            <v>17.75</v>
          </cell>
        </row>
        <row r="292">
          <cell r="A292">
            <v>72108</v>
          </cell>
          <cell r="B292" t="str">
            <v>RUFO EM CHAPA DE ACO GALVANIZADO N.24, DESENVOLVIMENTO 33CM</v>
          </cell>
          <cell r="C292" t="str">
            <v>M</v>
          </cell>
          <cell r="D292">
            <v>28.43</v>
          </cell>
        </row>
        <row r="293">
          <cell r="A293">
            <v>72109</v>
          </cell>
          <cell r="B293" t="str">
            <v>RUFO EM CHAPA DE ACO GALVANIZADO N.24, DESENVOLVIMENTO 50CM</v>
          </cell>
          <cell r="C293" t="str">
            <v>M</v>
          </cell>
          <cell r="D293">
            <v>28.91</v>
          </cell>
        </row>
        <row r="294">
          <cell r="A294">
            <v>87</v>
          </cell>
          <cell r="B294" t="str">
            <v>RUFO/ESPIGAO/RINCAO DIVERSOS</v>
          </cell>
          <cell r="C294" t="str">
            <v/>
          </cell>
          <cell r="D294" t="str">
            <v/>
          </cell>
        </row>
        <row r="295">
          <cell r="A295">
            <v>73868</v>
          </cell>
          <cell r="B295" t="str">
            <v>RUFOS PARA COBERTURAS EM TELHAS FIBROCIMENTO</v>
          </cell>
          <cell r="C295" t="str">
            <v/>
          </cell>
          <cell r="D295" t="str">
            <v/>
          </cell>
        </row>
        <row r="296">
          <cell r="A296" t="str">
            <v>73868/001</v>
          </cell>
          <cell r="B296" t="str">
            <v>RUFO EM FIBROCIMENTO, INCLUSO ACESSORIOS DE FIXACAO E VEDACAO</v>
          </cell>
          <cell r="C296" t="str">
            <v>M</v>
          </cell>
          <cell r="D296">
            <v>28.32</v>
          </cell>
        </row>
        <row r="297">
          <cell r="A297">
            <v>88</v>
          </cell>
          <cell r="B297" t="str">
            <v>RUFO EM CONCRETO</v>
          </cell>
          <cell r="C297" t="str">
            <v/>
          </cell>
          <cell r="D297" t="str">
            <v/>
          </cell>
        </row>
        <row r="298">
          <cell r="A298">
            <v>68058</v>
          </cell>
          <cell r="B298" t="str">
            <v>RUFO EM CONCRETO ARMADO, LARGURA 40CM E ESPESSURA 7CM</v>
          </cell>
          <cell r="C298" t="str">
            <v>M</v>
          </cell>
          <cell r="D298">
            <v>41.47</v>
          </cell>
        </row>
        <row r="299">
          <cell r="A299">
            <v>74098</v>
          </cell>
          <cell r="B299" t="str">
            <v>ALGEROZ EM CONCRETO ARMADO (RUFO DE CONCRETO)</v>
          </cell>
          <cell r="C299" t="str">
            <v/>
          </cell>
          <cell r="D299" t="str">
            <v/>
          </cell>
        </row>
        <row r="300">
          <cell r="A300" t="str">
            <v>74098/001</v>
          </cell>
          <cell r="B300" t="str">
            <v>RUFO EM CONCRETO ARMADO, LARGURA 40CM, ESPESSURA 3CM</v>
          </cell>
          <cell r="C300" t="str">
            <v>M</v>
          </cell>
          <cell r="D300">
            <v>18.72</v>
          </cell>
        </row>
        <row r="301">
          <cell r="A301">
            <v>252</v>
          </cell>
          <cell r="B301" t="str">
            <v>TELHAMENTO COM TELHA DE FIBRA DE VIDRO</v>
          </cell>
          <cell r="C301" t="str">
            <v/>
          </cell>
          <cell r="D301" t="str">
            <v/>
          </cell>
        </row>
        <row r="302">
          <cell r="A302">
            <v>41619</v>
          </cell>
          <cell r="B302" t="str">
            <v>COBERTURA COM TELHA DE FIBRA DE VIDRO ONDULADA COLORIDA, ESPESSURA 6MM, INCLUSO ACESSORIOS DE FIXACAO</v>
          </cell>
          <cell r="C302" t="str">
            <v>M2</v>
          </cell>
          <cell r="D302">
            <v>29.22</v>
          </cell>
        </row>
        <row r="303">
          <cell r="A303">
            <v>291</v>
          </cell>
          <cell r="B303" t="str">
            <v>ESTRUTURA METALICA</v>
          </cell>
          <cell r="C303" t="str">
            <v/>
          </cell>
          <cell r="D303" t="str">
            <v/>
          </cell>
        </row>
        <row r="304">
          <cell r="A304">
            <v>72110</v>
          </cell>
          <cell r="B304" t="str">
            <v>ESTRUTURA METALICA EM TESOURAS, VAO 12M</v>
          </cell>
          <cell r="C304" t="str">
            <v>M2</v>
          </cell>
          <cell r="D304">
            <v>50.42</v>
          </cell>
        </row>
        <row r="305">
          <cell r="A305">
            <v>72111</v>
          </cell>
          <cell r="B305" t="str">
            <v>ESTRUTURA METALICA EM TESOURAS, VAO 15M</v>
          </cell>
          <cell r="C305" t="str">
            <v>M2</v>
          </cell>
          <cell r="D305">
            <v>55.09</v>
          </cell>
        </row>
        <row r="306">
          <cell r="A306">
            <v>72112</v>
          </cell>
          <cell r="B306" t="str">
            <v>ESTRUTURA METALICA EM TESOURAS, VAO 20M</v>
          </cell>
          <cell r="C306" t="str">
            <v>M2</v>
          </cell>
          <cell r="D306">
            <v>59.75</v>
          </cell>
        </row>
        <row r="307">
          <cell r="A307">
            <v>72113</v>
          </cell>
          <cell r="B307" t="str">
            <v>ESTRUTURA METALICA EM TESOURAS, VAO 25M</v>
          </cell>
          <cell r="C307" t="str">
            <v>M2</v>
          </cell>
          <cell r="D307">
            <v>67.22</v>
          </cell>
        </row>
        <row r="308">
          <cell r="A308">
            <v>72114</v>
          </cell>
          <cell r="B308" t="str">
            <v>ESTRUTURA METALICA EM TESOURAS, VAO 30M</v>
          </cell>
          <cell r="C308" t="str">
            <v>M2</v>
          </cell>
          <cell r="D308">
            <v>74.69</v>
          </cell>
        </row>
        <row r="309">
          <cell r="A309">
            <v>73970</v>
          </cell>
          <cell r="B309" t="str">
            <v>ESTRUTURAS METALICAS DIVERSAS</v>
          </cell>
          <cell r="C309" t="str">
            <v/>
          </cell>
          <cell r="D309" t="str">
            <v/>
          </cell>
        </row>
        <row r="310">
          <cell r="A310" t="str">
            <v>73970/001</v>
          </cell>
          <cell r="B310" t="str">
            <v>ESTRUTURA METALICA EM ACO ESTRUTURAL PERFIL ”I” 12’’ X 5 1/4’’</v>
          </cell>
          <cell r="C310" t="str">
            <v>KG</v>
          </cell>
          <cell r="D310">
            <v>7.03</v>
          </cell>
        </row>
        <row r="311">
          <cell r="A311" t="str">
            <v>73970/002</v>
          </cell>
          <cell r="B311" t="str">
            <v>ESTRUTURA METALICA EM ACO ESTRUTURAL PERFIL ”I” 6’’ X 3 3/8’’</v>
          </cell>
          <cell r="C311" t="str">
            <v>KG</v>
          </cell>
          <cell r="D311">
            <v>4.8099999999999996</v>
          </cell>
        </row>
        <row r="312">
          <cell r="A312" t="str">
            <v>DROP</v>
          </cell>
          <cell r="B312" t="str">
            <v>DRENAGEM/OBRAS DE CONTENCAO/POCOS DE VISITA E CAIXAS</v>
          </cell>
          <cell r="C312" t="str">
            <v/>
          </cell>
          <cell r="D312" t="str">
            <v/>
          </cell>
        </row>
        <row r="313">
          <cell r="A313">
            <v>26</v>
          </cell>
          <cell r="B313" t="str">
            <v>ESGOTAMENTO COM BOMBA</v>
          </cell>
          <cell r="C313" t="str">
            <v/>
          </cell>
          <cell r="D313" t="str">
            <v/>
          </cell>
        </row>
        <row r="314">
          <cell r="A314">
            <v>73891</v>
          </cell>
          <cell r="B314" t="str">
            <v>ESGOTAMENTO COM BOMBAS</v>
          </cell>
          <cell r="C314" t="str">
            <v/>
          </cell>
          <cell r="D314" t="str">
            <v/>
          </cell>
        </row>
        <row r="315">
          <cell r="A315" t="str">
            <v>73891/001</v>
          </cell>
          <cell r="B315" t="str">
            <v>ESGOTAMENTO COM MOTO-BOMBA AUTOESCOVANTE</v>
          </cell>
          <cell r="C315" t="str">
            <v>H</v>
          </cell>
          <cell r="D315">
            <v>4.53</v>
          </cell>
        </row>
        <row r="316">
          <cell r="A316">
            <v>27</v>
          </cell>
          <cell r="B316" t="str">
            <v>REBAIXAMENTO DO LENCOL FREATICO</v>
          </cell>
          <cell r="C316" t="str">
            <v/>
          </cell>
          <cell r="D316" t="str">
            <v/>
          </cell>
        </row>
        <row r="317">
          <cell r="A317">
            <v>73882</v>
          </cell>
          <cell r="B317" t="str">
            <v>MEIA CANA DE CONCRETO</v>
          </cell>
          <cell r="C317" t="str">
            <v/>
          </cell>
          <cell r="D317" t="str">
            <v/>
          </cell>
        </row>
        <row r="318">
          <cell r="A318" t="str">
            <v>73882/001</v>
          </cell>
          <cell r="B318" t="str">
            <v>CALHA EM CONCRETO SIMPLES, EM MEIA CANA, DIAMETRO 200 MM</v>
          </cell>
          <cell r="C318" t="str">
            <v>M</v>
          </cell>
          <cell r="D318">
            <v>14.3</v>
          </cell>
        </row>
        <row r="319">
          <cell r="A319" t="str">
            <v>73882/002</v>
          </cell>
          <cell r="B319" t="str">
            <v>MEIA CANA DE CONCRETO, DIAMETRO 300 MM</v>
          </cell>
          <cell r="C319" t="str">
            <v>M</v>
          </cell>
          <cell r="D319">
            <v>17.84</v>
          </cell>
        </row>
        <row r="320">
          <cell r="A320" t="str">
            <v>73882/003</v>
          </cell>
          <cell r="B320" t="str">
            <v>MEIA CANA DE CONCRETO, DIAMETRO 400 MM</v>
          </cell>
          <cell r="C320" t="str">
            <v>M</v>
          </cell>
          <cell r="D320">
            <v>22.98</v>
          </cell>
        </row>
        <row r="321">
          <cell r="A321" t="str">
            <v>73882/004</v>
          </cell>
          <cell r="B321" t="str">
            <v>MEIA CANA DE CONCRETO, DIAMETRO 500 MM</v>
          </cell>
          <cell r="C321" t="str">
            <v>M</v>
          </cell>
          <cell r="D321">
            <v>35.57</v>
          </cell>
        </row>
        <row r="322">
          <cell r="A322" t="str">
            <v>73882/005</v>
          </cell>
          <cell r="B322" t="str">
            <v>MEIA CANA DE CONCRETO, DIAMETRO 600 MM</v>
          </cell>
          <cell r="C322" t="str">
            <v>M</v>
          </cell>
          <cell r="D322">
            <v>44.44</v>
          </cell>
        </row>
        <row r="323">
          <cell r="A323">
            <v>73893</v>
          </cell>
          <cell r="B323" t="str">
            <v>REBAIXAMENTO DE LENCOL FREATICO C/POCOS</v>
          </cell>
          <cell r="C323" t="str">
            <v/>
          </cell>
          <cell r="D323" t="str">
            <v/>
          </cell>
        </row>
        <row r="324">
          <cell r="A324" t="str">
            <v>73893/001</v>
          </cell>
          <cell r="B324" t="str">
            <v>REBAIXAMENTO DE LENCOL FREATICO COM TUBO DE CONCRETO CA-1 DN 800</v>
          </cell>
          <cell r="C324" t="str">
            <v>M</v>
          </cell>
          <cell r="D324">
            <v>86.88</v>
          </cell>
        </row>
        <row r="325">
          <cell r="A325">
            <v>28</v>
          </cell>
          <cell r="B325" t="str">
            <v>DRENOS</v>
          </cell>
          <cell r="C325" t="str">
            <v/>
          </cell>
          <cell r="D325" t="str">
            <v/>
          </cell>
        </row>
        <row r="326">
          <cell r="A326">
            <v>73816</v>
          </cell>
          <cell r="B326" t="str">
            <v>DRENAGEM SUBTERRANEA</v>
          </cell>
          <cell r="C326" t="str">
            <v/>
          </cell>
          <cell r="D326" t="str">
            <v/>
          </cell>
        </row>
        <row r="327">
          <cell r="A327" t="str">
            <v>73816/001</v>
          </cell>
          <cell r="B327" t="str">
            <v>EXECUÇÃO DE DRENO COM TUBOS DE PVC CORRUGADO FLEXÍVEL PERFURADO - DN 100</v>
          </cell>
          <cell r="C327" t="str">
            <v>M</v>
          </cell>
          <cell r="D327">
            <v>20.89</v>
          </cell>
        </row>
        <row r="328">
          <cell r="A328" t="str">
            <v>73816/002</v>
          </cell>
          <cell r="B328" t="str">
            <v>DRENO VERTICAL COM PEDRISCO</v>
          </cell>
          <cell r="C328" t="str">
            <v>M</v>
          </cell>
          <cell r="D328">
            <v>11.91</v>
          </cell>
        </row>
        <row r="329">
          <cell r="A329">
            <v>73881</v>
          </cell>
          <cell r="B329" t="str">
            <v>DRENO COM MANTA GEOTEXTIL</v>
          </cell>
          <cell r="C329" t="str">
            <v/>
          </cell>
          <cell r="D329" t="str">
            <v/>
          </cell>
        </row>
        <row r="330">
          <cell r="A330" t="str">
            <v>73881/001</v>
          </cell>
          <cell r="B330" t="str">
            <v>DRENO COM MANTA GEOTEXTIL 200 G/M2</v>
          </cell>
          <cell r="C330" t="str">
            <v>M2</v>
          </cell>
          <cell r="D330">
            <v>5.79</v>
          </cell>
        </row>
        <row r="331">
          <cell r="A331" t="str">
            <v>73881/002</v>
          </cell>
          <cell r="B331" t="str">
            <v>DRENO COM MANTA GEOTEXTIL 300 G/M2</v>
          </cell>
          <cell r="C331" t="str">
            <v>M2</v>
          </cell>
          <cell r="D331">
            <v>8.76</v>
          </cell>
        </row>
        <row r="332">
          <cell r="A332" t="str">
            <v>73881/003</v>
          </cell>
          <cell r="B332" t="str">
            <v>DRENO COM MANTA GEOTEXTIL 400 G/M2</v>
          </cell>
          <cell r="C332" t="str">
            <v>M2</v>
          </cell>
          <cell r="D332">
            <v>10.69</v>
          </cell>
        </row>
        <row r="333">
          <cell r="A333">
            <v>73883</v>
          </cell>
          <cell r="B333" t="str">
            <v>DRENO FRANCES C/MATERIAL FILTRANTE</v>
          </cell>
          <cell r="C333" t="str">
            <v/>
          </cell>
          <cell r="D333" t="str">
            <v/>
          </cell>
        </row>
        <row r="334">
          <cell r="A334" t="str">
            <v>73883/001</v>
          </cell>
          <cell r="B334" t="str">
            <v>DRENO FRANCES COM AREIA</v>
          </cell>
          <cell r="C334" t="str">
            <v>M3</v>
          </cell>
          <cell r="D334">
            <v>62.25</v>
          </cell>
        </row>
        <row r="335">
          <cell r="A335" t="str">
            <v>73883/002</v>
          </cell>
          <cell r="B335" t="str">
            <v>DRENO FRANCES COM BRITA</v>
          </cell>
          <cell r="C335" t="str">
            <v>M3</v>
          </cell>
          <cell r="D335">
            <v>129.86000000000001</v>
          </cell>
        </row>
        <row r="336">
          <cell r="A336" t="str">
            <v>73883/003</v>
          </cell>
          <cell r="B336" t="str">
            <v>DRENO FRANCES COM CASCALHO</v>
          </cell>
          <cell r="C336" t="str">
            <v>M3</v>
          </cell>
          <cell r="D336">
            <v>49.33</v>
          </cell>
        </row>
        <row r="337">
          <cell r="A337">
            <v>73902</v>
          </cell>
          <cell r="B337" t="str">
            <v>CAMADA DRENANTE COM BRITA</v>
          </cell>
          <cell r="C337" t="str">
            <v/>
          </cell>
          <cell r="D337" t="str">
            <v/>
          </cell>
        </row>
        <row r="338">
          <cell r="A338" t="str">
            <v>73902/001</v>
          </cell>
          <cell r="B338" t="str">
            <v>CAMADA DRENANTE COM BRITA NUM 3</v>
          </cell>
          <cell r="C338" t="str">
            <v>M3</v>
          </cell>
          <cell r="D338">
            <v>117.17</v>
          </cell>
        </row>
        <row r="339">
          <cell r="A339">
            <v>73968</v>
          </cell>
          <cell r="B339" t="str">
            <v>COLOCACAO DE MANTA - MMA</v>
          </cell>
          <cell r="C339" t="str">
            <v/>
          </cell>
          <cell r="D339" t="str">
            <v/>
          </cell>
        </row>
        <row r="340">
          <cell r="A340" t="str">
            <v>73968/001</v>
          </cell>
          <cell r="B340" t="str">
            <v>COLOCACAO MANTA IMPERMEABILIZANTE</v>
          </cell>
          <cell r="C340" t="str">
            <v>M2</v>
          </cell>
          <cell r="D340">
            <v>30.88</v>
          </cell>
        </row>
        <row r="341">
          <cell r="A341">
            <v>73969</v>
          </cell>
          <cell r="B341" t="str">
            <v>DRENOS DE CHORUME EM TUBOS DRENANTES - MMA</v>
          </cell>
          <cell r="C341" t="str">
            <v/>
          </cell>
          <cell r="D341" t="str">
            <v/>
          </cell>
        </row>
        <row r="342">
          <cell r="A342" t="str">
            <v>73969/001</v>
          </cell>
          <cell r="B342" t="str">
            <v>DRENOS DE CHORUME EM TUBOS DRENANTES DE CONCRETO, DIAM=200MM,ENVOLTOS EM BRITA E GEOTEXTIL</v>
          </cell>
          <cell r="C342" t="str">
            <v>M</v>
          </cell>
          <cell r="D342">
            <v>53.74</v>
          </cell>
        </row>
        <row r="343">
          <cell r="A343">
            <v>74017</v>
          </cell>
          <cell r="B343" t="str">
            <v>EXECUCAO DE DRENOS DE CHORUME EM TUBOS DRENANTES</v>
          </cell>
          <cell r="C343" t="str">
            <v/>
          </cell>
          <cell r="D343" t="str">
            <v/>
          </cell>
        </row>
        <row r="344">
          <cell r="A344" t="str">
            <v>74017/001</v>
          </cell>
          <cell r="B344" t="str">
            <v>DRENOS DE CHORUME EM TUBOS DRENANTES, PVC, DIAM=100 MM, ENVOLTOSEM BRITA E GEOTEXTIL</v>
          </cell>
          <cell r="C344" t="str">
            <v>M</v>
          </cell>
          <cell r="D344">
            <v>38.44</v>
          </cell>
        </row>
        <row r="345">
          <cell r="A345" t="str">
            <v>74017/002</v>
          </cell>
          <cell r="B345" t="str">
            <v>DRENOS DE CHORUME EM TUBOS DRENANTES, PVC, DIAM=150 MM, ENVOLTOSEM BRITA E GEOTEXTIL</v>
          </cell>
          <cell r="C345" t="str">
            <v>M</v>
          </cell>
          <cell r="D345">
            <v>45.9</v>
          </cell>
        </row>
        <row r="346">
          <cell r="A346">
            <v>74167</v>
          </cell>
          <cell r="B346" t="str">
            <v>FORNECIMENTO/ASSENTAMENTO DE MANTA GEOTEXTIL BIDIM OP-60 EM DRENOS</v>
          </cell>
          <cell r="C346" t="str">
            <v/>
          </cell>
          <cell r="D346" t="str">
            <v/>
          </cell>
        </row>
        <row r="347">
          <cell r="A347" t="str">
            <v>74167/001</v>
          </cell>
          <cell r="B347" t="str">
            <v>FORNECIMENTO/ASSENTAMENTO DE MANTA GEOTEXTIL RT-31 (ANT OP-60) BIDIM</v>
          </cell>
          <cell r="C347" t="str">
            <v>M2</v>
          </cell>
          <cell r="D347">
            <v>17.64</v>
          </cell>
        </row>
        <row r="348">
          <cell r="A348">
            <v>75029</v>
          </cell>
          <cell r="B348" t="str">
            <v>TUBULAÇÃO EM PVC CORRUGADO RIGIDO PERFURADO P/ DRENAGEM</v>
          </cell>
          <cell r="C348" t="str">
            <v/>
          </cell>
          <cell r="D348" t="str">
            <v/>
          </cell>
        </row>
        <row r="349">
          <cell r="A349" t="str">
            <v>75029/001</v>
          </cell>
          <cell r="B349" t="str">
            <v>TUBO PVC CORRUGADO RIGIDO PERFURADO DN 150 PARA DRENAGEM - FORNECIMENTO E INSTALACAO</v>
          </cell>
          <cell r="C349" t="str">
            <v>M</v>
          </cell>
          <cell r="D349">
            <v>21.57</v>
          </cell>
        </row>
        <row r="350">
          <cell r="A350">
            <v>29</v>
          </cell>
          <cell r="B350" t="str">
            <v>ENROCAMENTOS</v>
          </cell>
          <cell r="C350" t="str">
            <v/>
          </cell>
          <cell r="D350" t="str">
            <v/>
          </cell>
        </row>
        <row r="351">
          <cell r="A351">
            <v>6454</v>
          </cell>
          <cell r="B351" t="str">
            <v>FORNECIMENTO E LANCAMENTO DE PEDRA DE MAO</v>
          </cell>
          <cell r="C351" t="str">
            <v>M3</v>
          </cell>
          <cell r="D351">
            <v>131.16999999999999</v>
          </cell>
        </row>
        <row r="352">
          <cell r="A352">
            <v>73611</v>
          </cell>
          <cell r="B352" t="str">
            <v>ENROCAMENTO COM PEDRA ARGAMASSADA TRAÇO 1:4 COM PEDRA DE MÃO</v>
          </cell>
          <cell r="C352" t="str">
            <v>M3</v>
          </cell>
          <cell r="D352">
            <v>254.33</v>
          </cell>
        </row>
        <row r="353">
          <cell r="A353">
            <v>73670</v>
          </cell>
          <cell r="B353" t="str">
            <v>MACIÇO DE ENROCAMENTO COM TOPOGRAFIA, INCLUSIVE TOPOGRAFO</v>
          </cell>
          <cell r="C353" t="str">
            <v>M3</v>
          </cell>
          <cell r="D353">
            <v>137.77000000000001</v>
          </cell>
        </row>
        <row r="354">
          <cell r="A354">
            <v>73697</v>
          </cell>
          <cell r="B354" t="str">
            <v>ENROCAMENTO MANUAL, SEM ARRUMACAO DO MATERIAL</v>
          </cell>
          <cell r="C354" t="str">
            <v>M3</v>
          </cell>
          <cell r="D354">
            <v>133.24</v>
          </cell>
        </row>
        <row r="355">
          <cell r="A355">
            <v>73698</v>
          </cell>
          <cell r="B355" t="str">
            <v>ENROCAMENTO MANUAL, COM ARRUMACAO DO MATERIAL</v>
          </cell>
          <cell r="C355" t="str">
            <v>M3</v>
          </cell>
          <cell r="D355">
            <v>157.88999999999999</v>
          </cell>
        </row>
        <row r="356">
          <cell r="A356">
            <v>30</v>
          </cell>
          <cell r="B356" t="str">
            <v>ENSECADEIRAS</v>
          </cell>
          <cell r="C356" t="str">
            <v/>
          </cell>
          <cell r="D356" t="str">
            <v/>
          </cell>
        </row>
        <row r="357">
          <cell r="A357">
            <v>73890</v>
          </cell>
          <cell r="B357" t="str">
            <v>ENSECADEIRA DE MADEIRA</v>
          </cell>
          <cell r="C357" t="str">
            <v/>
          </cell>
          <cell r="D357" t="str">
            <v/>
          </cell>
        </row>
        <row r="358">
          <cell r="A358" t="str">
            <v>73890/001</v>
          </cell>
          <cell r="B358" t="str">
            <v>ENSECADEIRA DE MADEIRA COM PAREDE SIMPLES</v>
          </cell>
          <cell r="C358" t="str">
            <v>M2</v>
          </cell>
          <cell r="D358">
            <v>68.37</v>
          </cell>
        </row>
        <row r="359">
          <cell r="A359" t="str">
            <v>73890/002</v>
          </cell>
          <cell r="B359" t="str">
            <v>ENSECADEIRA DE MADEIRA COM PAREDE DUPLA</v>
          </cell>
          <cell r="C359" t="str">
            <v>M2</v>
          </cell>
          <cell r="D359">
            <v>173.18</v>
          </cell>
        </row>
        <row r="360">
          <cell r="A360">
            <v>31</v>
          </cell>
          <cell r="B360" t="str">
            <v>GABIOES</v>
          </cell>
          <cell r="C360" t="str">
            <v/>
          </cell>
          <cell r="D360" t="str">
            <v/>
          </cell>
        </row>
        <row r="361">
          <cell r="A361">
            <v>73666</v>
          </cell>
          <cell r="B361" t="str">
            <v>PROTECAO COM GABIOES DE PEDRA DE MÃO EM CAIXA DE MALHA HEXAGONAL 8CM X10CM</v>
          </cell>
          <cell r="C361" t="str">
            <v>M3</v>
          </cell>
          <cell r="D361">
            <v>417.89</v>
          </cell>
        </row>
        <row r="362">
          <cell r="A362">
            <v>73842</v>
          </cell>
          <cell r="B362" t="str">
            <v>GABIAO TIPO COLCHAO RENO</v>
          </cell>
          <cell r="C362" t="str">
            <v/>
          </cell>
          <cell r="D362" t="str">
            <v/>
          </cell>
        </row>
        <row r="363">
          <cell r="A363" t="str">
            <v>73842/001</v>
          </cell>
          <cell r="B363" t="str">
            <v>GABIAO TIPO COLCHAO RENO COM H = 0,17 M</v>
          </cell>
          <cell r="C363" t="str">
            <v>M2</v>
          </cell>
          <cell r="D363">
            <v>73.39</v>
          </cell>
        </row>
        <row r="364">
          <cell r="A364" t="str">
            <v>73842/002</v>
          </cell>
          <cell r="B364" t="str">
            <v>GABIAO TIPO COLCHAO RENO COM H = 0,23 M</v>
          </cell>
          <cell r="C364" t="str">
            <v>M2</v>
          </cell>
          <cell r="D364">
            <v>81.47</v>
          </cell>
        </row>
        <row r="365">
          <cell r="A365" t="str">
            <v>73842/003</v>
          </cell>
          <cell r="B365" t="str">
            <v>GABIAO TIPO COLCHAO RENO COM H = 0,30 M</v>
          </cell>
          <cell r="C365" t="str">
            <v>M2</v>
          </cell>
          <cell r="D365">
            <v>93.04</v>
          </cell>
        </row>
        <row r="366">
          <cell r="A366">
            <v>73889</v>
          </cell>
          <cell r="B366" t="str">
            <v>GABIAO TIPO CAIXA COM DIAFRAGMA</v>
          </cell>
          <cell r="C366" t="str">
            <v/>
          </cell>
          <cell r="D366" t="str">
            <v/>
          </cell>
        </row>
        <row r="367">
          <cell r="A367" t="str">
            <v>73889/001</v>
          </cell>
          <cell r="B367" t="str">
            <v>GABIAO TIPO CAIXA COM DIAFRAGMA GALVANIZADO</v>
          </cell>
          <cell r="C367" t="str">
            <v>M3</v>
          </cell>
          <cell r="D367">
            <v>242.55</v>
          </cell>
        </row>
        <row r="368">
          <cell r="A368" t="str">
            <v>73889/002</v>
          </cell>
          <cell r="B368" t="str">
            <v>GABIAO TIPO CAIXA COM DIAFRAGMA GALVANIZADO PLASTIFICADO</v>
          </cell>
          <cell r="C368" t="str">
            <v>M3</v>
          </cell>
          <cell r="D368">
            <v>242.55</v>
          </cell>
        </row>
        <row r="369">
          <cell r="A369">
            <v>32</v>
          </cell>
          <cell r="B369" t="str">
            <v>MUROS DE ARRIMO</v>
          </cell>
          <cell r="C369" t="str">
            <v/>
          </cell>
          <cell r="D369" t="str">
            <v/>
          </cell>
        </row>
        <row r="370">
          <cell r="A370">
            <v>73843</v>
          </cell>
          <cell r="B370" t="str">
            <v>MURO DE ARRIMO DE CONCRETO</v>
          </cell>
          <cell r="C370" t="str">
            <v/>
          </cell>
          <cell r="D370" t="str">
            <v/>
          </cell>
        </row>
        <row r="371">
          <cell r="A371" t="str">
            <v>73843/001</v>
          </cell>
          <cell r="B371" t="str">
            <v>MURO DE ARRIMO DE CONCRETO CICLOPICO COM 30% DE PEDRA DE MAO</v>
          </cell>
          <cell r="C371" t="str">
            <v>M3</v>
          </cell>
          <cell r="D371">
            <v>261.64999999999998</v>
          </cell>
        </row>
        <row r="372">
          <cell r="A372">
            <v>73844</v>
          </cell>
          <cell r="B372" t="str">
            <v>MURO DE ARRIMO DE ALVENARIA</v>
          </cell>
          <cell r="C372" t="str">
            <v/>
          </cell>
          <cell r="D372" t="str">
            <v/>
          </cell>
        </row>
        <row r="373">
          <cell r="A373" t="str">
            <v>73844/001</v>
          </cell>
          <cell r="B373" t="str">
            <v>MURO DE ARRIMO DE ALVENARIA DE PEDRA ARGAMASSADA</v>
          </cell>
          <cell r="C373" t="str">
            <v>M3</v>
          </cell>
          <cell r="D373">
            <v>320.48</v>
          </cell>
        </row>
        <row r="374">
          <cell r="A374" t="str">
            <v>73844/002</v>
          </cell>
          <cell r="B374" t="str">
            <v>MURO DE ARRIMO DE ALVENARIA DE TIJOLOS</v>
          </cell>
          <cell r="C374" t="str">
            <v>M3</v>
          </cell>
          <cell r="D374">
            <v>258.31</v>
          </cell>
        </row>
        <row r="375">
          <cell r="A375">
            <v>35</v>
          </cell>
          <cell r="B375" t="str">
            <v>CALHAS DE DRENAGEM/ALAS DE GALERIAS (ESTRUT. DE LANCAMENTO)</v>
          </cell>
          <cell r="C375" t="str">
            <v/>
          </cell>
          <cell r="D375" t="str">
            <v/>
          </cell>
        </row>
        <row r="376">
          <cell r="A376">
            <v>74150</v>
          </cell>
          <cell r="B376" t="str">
            <v>VALETA E SAIDAS LATERAIS D AGU</v>
          </cell>
          <cell r="C376" t="str">
            <v/>
          </cell>
          <cell r="D376" t="str">
            <v/>
          </cell>
        </row>
        <row r="377">
          <cell r="A377" t="str">
            <v>74150/001</v>
          </cell>
          <cell r="B377" t="str">
            <v>VALETA E SAIDAS LATERAIS D AGUA (EXECUTADA C/MOTONIVELADORA</v>
          </cell>
          <cell r="C377" t="str">
            <v>M</v>
          </cell>
          <cell r="D377">
            <v>0.71</v>
          </cell>
        </row>
        <row r="378">
          <cell r="A378">
            <v>36</v>
          </cell>
          <cell r="B378" t="str">
            <v>POCOS DE VISITA/BOCAS DE LOBO/CX. DE PASSAGEM/CX. DIVERSAS</v>
          </cell>
          <cell r="C378" t="str">
            <v/>
          </cell>
          <cell r="D378" t="str">
            <v/>
          </cell>
        </row>
        <row r="379">
          <cell r="A379">
            <v>73772</v>
          </cell>
          <cell r="B379" t="str">
            <v>BUEIRO TUBULAR DE CONCRETO ARMADO</v>
          </cell>
          <cell r="C379" t="str">
            <v/>
          </cell>
          <cell r="D379" t="str">
            <v/>
          </cell>
        </row>
        <row r="380">
          <cell r="A380" t="str">
            <v>73772/001</v>
          </cell>
          <cell r="B380" t="str">
            <v>BUEIRO SIMPLES TUBULAÇÃO DE CONCRETO ARMADO DIAM=0,80M ALT=1,50M ASSENTE EM BERCO CONCRETO CICLOPICO INCLUSIVE MATERIAIS ESCAVACAO E REATERRO E TOPOGRAFO, EXCLUSIVE MATERIAL JAZIDA E TRANSPORTE.</v>
          </cell>
          <cell r="C380" t="str">
            <v>M</v>
          </cell>
          <cell r="D380">
            <v>516.1</v>
          </cell>
        </row>
        <row r="381">
          <cell r="A381">
            <v>73799</v>
          </cell>
          <cell r="B381" t="str">
            <v>FORNECIMENTO/ASSENT GRELHAS FF P/CAIXAS DE RALO</v>
          </cell>
          <cell r="C381" t="str">
            <v/>
          </cell>
          <cell r="D381" t="str">
            <v/>
          </cell>
        </row>
        <row r="382">
          <cell r="A382" t="str">
            <v>73799/001</v>
          </cell>
          <cell r="B382" t="str">
            <v>GRELHA EM FERRO FUNDIDO, DIMENSÕES 30X90CM, 85KG PARA CX RALO, FORNECIDA E ASSENTADA COM ARGAMASSA 1:4 CIMENTO:AREIA.</v>
          </cell>
          <cell r="C382" t="str">
            <v>UN</v>
          </cell>
          <cell r="D382">
            <v>223.29</v>
          </cell>
        </row>
        <row r="383">
          <cell r="A383">
            <v>73856</v>
          </cell>
          <cell r="B383" t="str">
            <v>BOCA PARA BUEIRO TUBULAR DE CONCRETO SIMPLES</v>
          </cell>
          <cell r="C383" t="str">
            <v/>
          </cell>
          <cell r="D383" t="str">
            <v/>
          </cell>
        </row>
        <row r="384">
          <cell r="A384" t="str">
            <v>73856/001</v>
          </cell>
          <cell r="B384" t="str">
            <v>BOCA P/BUEIRO SIMPLES TUBULAR D=0,40M EM CONC CICLOP INCL FORMAS ESCA-VACAO REATERRO E MATERIAIS EXCL MATERIAL REATERRO JAZIDA E TRANSPORTE.</v>
          </cell>
          <cell r="C384" t="str">
            <v>UN</v>
          </cell>
          <cell r="D384">
            <v>244.86</v>
          </cell>
        </row>
        <row r="385">
          <cell r="A385" t="str">
            <v>73856/002</v>
          </cell>
          <cell r="B385" t="str">
            <v>BOCA PARA BUEIRO SIMPLES TUBULAR, DIAMETRO =0,60M, EM CONCRETO CICLOPICO, INCLUINDO FORMAS, ESCAVACAO, REATERRO E MATERIAIS, EXCLUINDO MATERIAL REATERRO JAZIDA E TRANSPORTE.</v>
          </cell>
          <cell r="C385" t="str">
            <v>UN</v>
          </cell>
          <cell r="D385">
            <v>414.56</v>
          </cell>
        </row>
        <row r="386">
          <cell r="A386" t="str">
            <v>73856/003</v>
          </cell>
          <cell r="B386" t="str">
            <v>BOCA PARA BUEIRO SIMPLES TUBULAR, DIAMETRO =0,80M, EM CONCRETO CICLOPICO, INCLUINDO FORMAS, ESCAVACAO, REATERRO E MATERIAIS, EXCLUINDO MATERIAL REATERRO JAZIDA E TRANSPORTE.</v>
          </cell>
          <cell r="C386" t="str">
            <v>UN</v>
          </cell>
          <cell r="D386">
            <v>637.28</v>
          </cell>
        </row>
        <row r="387">
          <cell r="A387" t="str">
            <v>73856/004</v>
          </cell>
          <cell r="B387" t="str">
            <v>BOCA PARA BUEIRO SIMPLES TUBULAR, DIAMETRO =1,00M, EM CONCRETO CICLOPICO, INCLUINDO FORMAS, ESCAVACAO, REATERRO E MATERIAIS, EXCLUINDO MATERIAL REATERRO JAZIDA E TRANSPORTE.</v>
          </cell>
          <cell r="C387" t="str">
            <v>UN</v>
          </cell>
          <cell r="D387">
            <v>917.98</v>
          </cell>
        </row>
        <row r="388">
          <cell r="A388" t="str">
            <v>73856/005</v>
          </cell>
          <cell r="B388" t="str">
            <v>BOCA PARA BUEIRO SIMPLES TUBULAR, DIAMETRO =1,20M, EM CONCRETO CICLOPICO, INCLUINDO FORMAS, ESCAVACAO, REATERRO E MATERIAIS, EXCLUINDO MATERIAL REATERRO JAZIDA E TRANSPORTE.</v>
          </cell>
          <cell r="C388" t="str">
            <v>UN</v>
          </cell>
          <cell r="D388">
            <v>1260.53</v>
          </cell>
        </row>
        <row r="389">
          <cell r="A389" t="str">
            <v>73856/006</v>
          </cell>
          <cell r="B389" t="str">
            <v>BOCA PARA BUEIRO DUPLO TUBULAR, DIAMETRO =0,40M, EM CONCRETO CICLOPICO, INCLUINDO FORMAS, ESCAVACAO, REATERRO E MATERIAIS, EXCLUINDO MATERIAL REATERRO JAZIDA E TRANSPORTE.</v>
          </cell>
          <cell r="C389" t="str">
            <v>UN</v>
          </cell>
          <cell r="D389">
            <v>353.37</v>
          </cell>
        </row>
        <row r="390">
          <cell r="A390" t="str">
            <v>73856/007</v>
          </cell>
          <cell r="B390" t="str">
            <v>BOCA PARA BUEIRO DUPLO TUBULAR, DIAMETRO =0,60M, EM CONCRETO CICLOPICO, INCLUINDO FORMAS, ESCAVACAO, REATERRO E MATERIAIS, EXCLUINDO MATERIAL REATERRO JAZIDA E TRANSPORTE.</v>
          </cell>
          <cell r="C390" t="str">
            <v>UN</v>
          </cell>
          <cell r="D390">
            <v>599.88</v>
          </cell>
        </row>
        <row r="391">
          <cell r="A391" t="str">
            <v>73856/008</v>
          </cell>
          <cell r="B391" t="str">
            <v>BOCA PARA BUEIRO DUPLO TUBULAR, DIAMETRO =0,80M, EM CONCRETO CICLOPICO, INCLUINDO FORMAS, ESCAVACAO, REATERRO E MATERIAIS, EXCLUINDO MATERIAL REATERRO JAZIDA E TRANSPORTE.</v>
          </cell>
          <cell r="C391" t="str">
            <v>UN</v>
          </cell>
          <cell r="D391">
            <v>921.12</v>
          </cell>
        </row>
        <row r="392">
          <cell r="A392" t="str">
            <v>73856/009</v>
          </cell>
          <cell r="B392" t="str">
            <v>BOCA PARA BUEIRO DUPLO TUBULAR, DIAMETRO =1,00M, EM CONCRETO CICLOPICO, INCLUINDO FORMAS, ESCAVACAO, REATERRO E MATERIAIS, EXCLUINDO MATERIAL REATERRO JAZIDA E TRANSPORTE.</v>
          </cell>
          <cell r="C392" t="str">
            <v>UN</v>
          </cell>
          <cell r="D392">
            <v>1322.32</v>
          </cell>
        </row>
        <row r="393">
          <cell r="A393" t="str">
            <v>73856/010</v>
          </cell>
          <cell r="B393" t="str">
            <v>BOCA PARA BUEIRO DUPLOTUBULAR, DIAMETRO =1,20M, EM CONCRETO CICLOPICO,INCLUINDO FORMAS, ESCAVACAO, REATERRO E MATERIAIS, EXCLUINDO MATERIALREATERRO JAZIDA E TRANSPORTE.</v>
          </cell>
          <cell r="C393" t="str">
            <v>UN</v>
          </cell>
          <cell r="D393">
            <v>1808.99</v>
          </cell>
        </row>
        <row r="394">
          <cell r="A394" t="str">
            <v>73856/011</v>
          </cell>
          <cell r="B394" t="str">
            <v>BOCA PARA BUEIRO TRIPLO TUBULAR, DIAMETRO =0,40M, EM CONCRETO CICLOPICO, INCLUINDO FORMAS, ESCAVACAO, REATERRO E MATERIAIS, EXCLUINDO MATERIAL REATERRO JAZIDA E TRANSPORTE.</v>
          </cell>
          <cell r="C394" t="str">
            <v>UN</v>
          </cell>
          <cell r="D394">
            <v>461.61</v>
          </cell>
        </row>
        <row r="395">
          <cell r="A395" t="str">
            <v>73856/012</v>
          </cell>
          <cell r="B395" t="str">
            <v>BOCA PARA BUEIRO TRIPLO TUBULAR, DIAMETRO =0,60M, EM CONCRETO CICLOPICO, INCLUINDO FORMAS, ESCAVACAO, REATERRO E MATERIAIS, EXCLUINDO MATERIAL REATERRO JAZIDA E TRANSPORTE.</v>
          </cell>
          <cell r="C395" t="str">
            <v>UN</v>
          </cell>
          <cell r="D395">
            <v>784.94</v>
          </cell>
        </row>
        <row r="396">
          <cell r="A396" t="str">
            <v>73856/013</v>
          </cell>
          <cell r="B396" t="str">
            <v>BOCA PARA BUEIRO TRIPLO TUBULAR, DIAMETRO =0,80M, EM CONCRETO CICLOPICO, INCLUINDO FORMAS, ESCAVACAO, REATERRO E MATERIAIS, EXCLUINDO MATERIAL REATERRO JAZIDA E TRANSPORTE.</v>
          </cell>
          <cell r="C396" t="str">
            <v>UN</v>
          </cell>
          <cell r="D396">
            <v>1204.69</v>
          </cell>
        </row>
        <row r="397">
          <cell r="A397" t="str">
            <v>73856/014</v>
          </cell>
          <cell r="B397" t="str">
            <v>BOCA PARA BUEIRO TRIPLO TUBULAR, DIAMETRO =1,00M, EM CONCRETO CICLOPICO, INCLUINDO FORMAS, ESCAVACAO, REATERRO E MATERIAIS, EXCLUINDO MATERIAL REATERRO JAZIDA E TRANSPORTE.</v>
          </cell>
          <cell r="C397" t="str">
            <v>UN</v>
          </cell>
          <cell r="D397">
            <v>1726.93</v>
          </cell>
        </row>
        <row r="398">
          <cell r="A398" t="str">
            <v>73856/015</v>
          </cell>
          <cell r="B398" t="str">
            <v>BOCA PARA BUEIRO TRIPLO TUBULAR, DIAMETRO =1,20M, EM CONCRETO CICLOPICO, INCLUINDO FORMAS, ESCAVACAO, REATERRO E MATERIAIS, EXCLUINDO MATERIAL REATERRO JAZIDA E TRANSPORTE.</v>
          </cell>
          <cell r="C398" t="str">
            <v>UN</v>
          </cell>
          <cell r="D398">
            <v>2357.44</v>
          </cell>
        </row>
        <row r="399">
          <cell r="A399">
            <v>73950</v>
          </cell>
          <cell r="B399" t="str">
            <v>CAIXA RALO "BOCA DE LOBO" EM ALVENARIA C/GRELHA FERRO</v>
          </cell>
          <cell r="C399" t="str">
            <v/>
          </cell>
          <cell r="D399" t="str">
            <v/>
          </cell>
        </row>
        <row r="400">
          <cell r="A400" t="str">
            <v>73950/001</v>
          </cell>
          <cell r="B400" t="str">
            <v>CAIXA TIPO ”BOCA LOBO” 30X90X90CM, EM ALV TIJ MACICO 1 VEZ, REVESTIDACOM ARGAMASSA 1:4 CIMENTO:AREIA, SOBRE BASE DE CONCRETO SIMPLES FCK=10MPA, COM GRELHA FOFO 135KG, INCLUINDO ESCAVACAO E REATERRO.</v>
          </cell>
          <cell r="C400" t="str">
            <v>UN</v>
          </cell>
          <cell r="D400">
            <v>690.83</v>
          </cell>
        </row>
        <row r="401">
          <cell r="A401">
            <v>73963</v>
          </cell>
          <cell r="B401" t="str">
            <v>POCO VISITA ANEL CONCRETO P/COLETOR ESGOTO SANITARIO</v>
          </cell>
          <cell r="C401" t="str">
            <v/>
          </cell>
          <cell r="D401" t="str">
            <v/>
          </cell>
        </row>
        <row r="402">
          <cell r="A402" t="str">
            <v>73963/001</v>
          </cell>
          <cell r="B402" t="str">
            <v>POCO DE VISITA PARA REDE DE ESG. SANIT., EM ANEIS DE CONCRETO, DIÂMETRO = 60CM, PROF=80CM, INCLUINDO DEGRAU, EXCLUINDO TAMPAO FERRO FUNDIDO.</v>
          </cell>
          <cell r="C402" t="str">
            <v>UN</v>
          </cell>
          <cell r="D402">
            <v>199.71</v>
          </cell>
        </row>
        <row r="403">
          <cell r="A403" t="str">
            <v>73963/002</v>
          </cell>
          <cell r="B403" t="str">
            <v>POCO DE VISITA PARA REDE DE ESG. SANIT., EM ANEIS DE CONCRETO, DIÂMETRO = 60CM, PROF = 100CM, INCLUINDO DEGRAU, EXCLUINDO TAMPAO FERRO FUNDIDO.</v>
          </cell>
          <cell r="C403" t="str">
            <v>UN</v>
          </cell>
          <cell r="D403">
            <v>247.9</v>
          </cell>
        </row>
        <row r="404">
          <cell r="A404" t="str">
            <v>73963/003</v>
          </cell>
          <cell r="B404" t="str">
            <v>POCO DE VISITA PARA REDE DE ESG. SANIT., EM ANEIS DE CONCRETO, DIÂMETRO = 60CM, PROF = 60CM, INCLUINDO DEGRAU, EXCLUINDO TAMPAO FERRO FUNDIDO.</v>
          </cell>
          <cell r="C404" t="str">
            <v>UN</v>
          </cell>
          <cell r="D404">
            <v>175.41</v>
          </cell>
        </row>
        <row r="405">
          <cell r="A405" t="str">
            <v>73963/004</v>
          </cell>
          <cell r="B405" t="str">
            <v>POCO DE VISITA PARA REDE DE ESG. SANIT., EM ANEIS DE CONCRETO, DIÂMETRO = 60CM E 110CM, PROF = 105CM, INCLUINDO DEGRAU, EXCLUINDO TAMPAO FERRO FUNDIDO.</v>
          </cell>
          <cell r="C405" t="str">
            <v>UN</v>
          </cell>
          <cell r="D405">
            <v>759.26</v>
          </cell>
        </row>
        <row r="406">
          <cell r="A406" t="str">
            <v>73963/005</v>
          </cell>
          <cell r="B406" t="str">
            <v>POCO DE VISITA PARA REDE DE ESG. SANIT., EM ANEIS DE CONCRETO, DIÂMETRO = 60CM E 110CM, PROF = 120CM, INCLUINDO DEGRAU, EXCLUINDO TAMPAO FERRO FUNDIDO.</v>
          </cell>
          <cell r="C406" t="str">
            <v>UN</v>
          </cell>
          <cell r="D406">
            <v>830.68</v>
          </cell>
        </row>
        <row r="407">
          <cell r="A407" t="str">
            <v>73963/006</v>
          </cell>
          <cell r="B407" t="str">
            <v>POCO DE VISITA PARA REDE DE ESG. SANIT., EM ANEIS DE CONCRETO, DIÂMETRO = 60CM E 110CM, PROF = 140CM, INCLUINDO DEGRAU, EXCLUINDO TAMPAO FERRO FUNDIDO.</v>
          </cell>
          <cell r="C407" t="str">
            <v>UN</v>
          </cell>
          <cell r="D407">
            <v>938.93</v>
          </cell>
        </row>
        <row r="408">
          <cell r="A408" t="str">
            <v>73963/007</v>
          </cell>
          <cell r="B408" t="str">
            <v>POCO DE VISITA PARA REDE DE ESG. SANIT., EM ANEIS DE CONCRETO, DIÂMETRO = 60CM E 110CM, PROF = 150CM, INCLUINDO DEGRAU, EXCLUINDO TAMPAO FERRO FUNDIDO.</v>
          </cell>
          <cell r="C408" t="str">
            <v>UN</v>
          </cell>
          <cell r="D408">
            <v>993.14</v>
          </cell>
        </row>
        <row r="409">
          <cell r="A409" t="str">
            <v>73963/008</v>
          </cell>
          <cell r="B409" t="str">
            <v>POCO DE VISITA PARA REDE DE ESG. SANIT., EM ANEIS DE CONCRETO, DIÂMETRO = 60CM E 110CM, PROF = 160CM, INCLUINDO DEGRAU, EXCLUINDO TAMPAO FERRO FUNDIDO.</v>
          </cell>
          <cell r="C409" t="str">
            <v>UN</v>
          </cell>
          <cell r="D409">
            <v>997.97</v>
          </cell>
        </row>
        <row r="410">
          <cell r="A410" t="str">
            <v>73963/009</v>
          </cell>
          <cell r="B410" t="str">
            <v>POCO DE VISITA PARA REDE DE ESG. SANIT., EM ANEIS DE CONCRETO, DIÂMETRO = 110CM, PROF = 170CM, INCLUINDO DEGRAU, EXCLUINDO TAMPAO FERRO FUNDIDO.</v>
          </cell>
          <cell r="C410" t="str">
            <v>UN</v>
          </cell>
          <cell r="D410">
            <v>1069.17</v>
          </cell>
        </row>
        <row r="411">
          <cell r="A411" t="str">
            <v>73963/010</v>
          </cell>
          <cell r="B411" t="str">
            <v>POCO DE VISITA PARA REDE DE ESG. SANIT., EM ANEIS DE CONCRETO, DIÂMETRO = 60CM E 110CM, PROF = 200CM, INCLUINDO DEGRAU, EXCLUINDO TAMPAO FERRO FUNDIDO.</v>
          </cell>
          <cell r="C411" t="str">
            <v>UN</v>
          </cell>
          <cell r="D411">
            <v>1133.19</v>
          </cell>
        </row>
        <row r="412">
          <cell r="A412" t="str">
            <v>73963/011</v>
          </cell>
          <cell r="B412" t="str">
            <v>POCO DE VISITA PARA REDE DE ESG. SANIT., EM ANEIS DE CONCRETO, DIÂMETRO = 60CM E 110CM, PROF = 230CM, INCLUINDO DEGRAU, EXCLUINDO TAMPAO FERRO FUNDIDO.</v>
          </cell>
          <cell r="C412" t="str">
            <v>UN</v>
          </cell>
          <cell r="D412">
            <v>1217.47</v>
          </cell>
        </row>
        <row r="413">
          <cell r="A413" t="str">
            <v>73963/012</v>
          </cell>
          <cell r="B413" t="str">
            <v>POCO DE VISITA PARA REDE DE ESG. SANIT., EM ANEIS DE CONCRETO, DIÂMETRO = 60CM E 110CM, PROF = 260CM, INCLUINDO DEGRAU, EXCLUINDO TAMPAO FERRO FUNDIDO.</v>
          </cell>
          <cell r="C413" t="str">
            <v>UN</v>
          </cell>
          <cell r="D413">
            <v>1347.61</v>
          </cell>
        </row>
        <row r="414">
          <cell r="A414" t="str">
            <v>73963/013</v>
          </cell>
          <cell r="B414" t="str">
            <v>POCO DE VISITA PARA REDE DE ESG. SANIT., EM ANEIS DE CONCRETO, DIÂMETRO = 60CM E 110CM, PROF = 290CM, INCLUINDO DEGRAU, EXCLUINDO TAMPAO FERRO FUNDIDO.</v>
          </cell>
          <cell r="C414" t="str">
            <v>UN</v>
          </cell>
          <cell r="D414">
            <v>1473.31</v>
          </cell>
        </row>
        <row r="415">
          <cell r="A415" t="str">
            <v>73963/014</v>
          </cell>
          <cell r="B415" t="str">
            <v>POCO DE VISITA PARA REDE DE ESG. SANIT., EM ANEIS DE CONCRETO, DIÂMETRO = 60CM E 110CM, PROF = 320CM, INCLUINDO DEGRAU, EXCLUINDO TAMPAO FERRO FUNDIDO.</v>
          </cell>
          <cell r="C415" t="str">
            <v>UN</v>
          </cell>
          <cell r="D415">
            <v>1544.95</v>
          </cell>
        </row>
        <row r="416">
          <cell r="A416" t="str">
            <v>73963/015</v>
          </cell>
          <cell r="B416" t="str">
            <v>POCO DE VISITA PARA REDE DE ESG. SANIT., EM ANEIS DE CONCRETO, DIÂMETRO = 60CM E 110CM, PROF = 350CM, INCLUINDO DEGRAU, EXCLUINDO TAMPAO FERRO FUNDIDO.</v>
          </cell>
          <cell r="C416" t="str">
            <v>UN</v>
          </cell>
          <cell r="D416">
            <v>1679.55</v>
          </cell>
        </row>
        <row r="417">
          <cell r="A417" t="str">
            <v>73963/016</v>
          </cell>
          <cell r="B417" t="str">
            <v>POCO DE VISITA PARA REDE DE ESG. SANIT., EM ANEIS DE CONCRETO, DIÂMETRO = 60CM E 110CM, PROF = 380CM, INCLUINDO DEGRAU, EXCLUINDO TAMPAO FERRO FUNDIDO.</v>
          </cell>
          <cell r="C417" t="str">
            <v>UN</v>
          </cell>
          <cell r="D417">
            <v>1796.47</v>
          </cell>
        </row>
        <row r="418">
          <cell r="A418" t="str">
            <v>73963/017</v>
          </cell>
          <cell r="B418" t="str">
            <v>POCO DE VISITA PARA REDE DE ESG. SANIT., EM ANEIS DE CONCRETO, DIÂMETRO = 60CM E 110CM, PROF = 410CM, INCLUINDO DEGRAU, EXCLUINDO TAMPAO FERRO FUNDIDO.</v>
          </cell>
          <cell r="C418" t="str">
            <v>UN</v>
          </cell>
          <cell r="D418">
            <v>1931.45</v>
          </cell>
        </row>
        <row r="419">
          <cell r="A419" t="str">
            <v>73963/018</v>
          </cell>
          <cell r="B419" t="str">
            <v>POCO DE VISITA PARA REDE DE ESG. SANIT., EM ANEIS DE CONCRETO, DIÂMETRO = 60CM E 110CM, PROF = 440CM, INCLUINDO DEGRAU, EXCLUINDO TAMPAO FERRO FUNDIDO.</v>
          </cell>
          <cell r="C419" t="str">
            <v>UN</v>
          </cell>
          <cell r="D419">
            <v>2025.01</v>
          </cell>
        </row>
        <row r="420">
          <cell r="A420" t="str">
            <v>73963/019</v>
          </cell>
          <cell r="B420" t="str">
            <v>POCO DE VISITA PARA REDE DE ESG. SANIT., EM ANEIS DE CONCRETO, DIÂMETRO = 60CM E 110CM, PROF = 470CM, INCLUINDO DEGRAU, EXCLUINDO TAMPAO FERRO FUNDIDO.</v>
          </cell>
          <cell r="C420" t="str">
            <v>UN</v>
          </cell>
          <cell r="D420">
            <v>2150.9299999999998</v>
          </cell>
        </row>
        <row r="421">
          <cell r="A421" t="str">
            <v>73963/020</v>
          </cell>
          <cell r="B421" t="str">
            <v>POCO DE VISITA PARA REDE DE ESG. SANIT., EM ANEIS DE CONCRETO, DIÂMETRO = 60CM E 110CM, PROF = 500CM, INCLUINDO DEGRAU, EXCLUINDO TAMPAO FERRO FUNDIDO.</v>
          </cell>
          <cell r="C421" t="str">
            <v>UN</v>
          </cell>
          <cell r="D421">
            <v>2276.48</v>
          </cell>
        </row>
        <row r="422">
          <cell r="A422" t="str">
            <v>73963/021</v>
          </cell>
          <cell r="B422" t="str">
            <v>POCO DE VISITA PARA REDE DE ESG. SANIT., EM ANEIS DE CONCRETO, DIÂMETRO = 60CM E 110CM, PROF = 530CM, INCLUINDO DEGRAU, EXCLUINDO TAMPAO FERRO FUNDIDO.</v>
          </cell>
          <cell r="C422" t="str">
            <v>UN</v>
          </cell>
          <cell r="D422">
            <v>2409.54</v>
          </cell>
        </row>
        <row r="423">
          <cell r="A423" t="str">
            <v>73963/022</v>
          </cell>
          <cell r="B423" t="str">
            <v>POCO DE VISITA PARA REDE DE ESG. SANIT., EM ANEIS DE CONCRETO, DIÂMETRO = 60CM E 110CM, PROF = 560CM, INCLUINDO DEGRAU, EXCLUINDO TAMPAO FERRO FUNDIDO.</v>
          </cell>
          <cell r="C423" t="str">
            <v>UN</v>
          </cell>
          <cell r="D423">
            <v>2535.1</v>
          </cell>
        </row>
        <row r="424">
          <cell r="A424" t="str">
            <v>73963/023</v>
          </cell>
          <cell r="B424" t="str">
            <v>POCO DE VISITA PARA REDE DE ESG. SANIT., EM ANEIS DE CONCRETO, DIÂMETRO = 60CM E 110CM, PROF = 590CM, INCLUINDO DEGRAU, EXCLUINDO TAMPAO FERRO FUNDIDO.</v>
          </cell>
          <cell r="C424" t="str">
            <v>UN</v>
          </cell>
          <cell r="D424">
            <v>2660.65</v>
          </cell>
        </row>
        <row r="425">
          <cell r="A425" t="str">
            <v>73963/024</v>
          </cell>
          <cell r="B425" t="str">
            <v>POCO DE VISITA PARA REDE DE ESG. SANIT., EM ANEIS DE CONCRETO, DIÂMETRO = 60CM E 110CM, PROF = 690CM, INCLUINDO DEGRAU, EXCLUINDO TAMPAO FERRO FUNDIDO.</v>
          </cell>
          <cell r="C425" t="str">
            <v>UN</v>
          </cell>
          <cell r="D425">
            <v>2786.83</v>
          </cell>
        </row>
        <row r="426">
          <cell r="A426" t="str">
            <v>73963/025</v>
          </cell>
          <cell r="B426" t="str">
            <v>POCO DE VISITA PARA REDE DE ESG. SANIT., EM ANEIS DE CONCRETO, DIÂMETRO = 60CM E 110CM, PROF = 650CM, INCLUINDO DEGRAU, EXCLUINDO TAMPAO FERRO FUNDIDO.</v>
          </cell>
          <cell r="C426" t="str">
            <v>UN</v>
          </cell>
          <cell r="D426">
            <v>2912.38</v>
          </cell>
        </row>
        <row r="427">
          <cell r="A427" t="str">
            <v>73963/026</v>
          </cell>
          <cell r="B427" t="str">
            <v>POCO DE VISITA PARA REDE DE ESG. SANIT., EM ANEIS DE CONCRETO, DIÂMETRO = 60CM E 110CM, PROF = 680CM, INCLUINDO DEGRAU, EXCLUINDO TAMPAO FERRO FUNDIDO.</v>
          </cell>
          <cell r="C427" t="str">
            <v>UN</v>
          </cell>
          <cell r="D427">
            <v>3038.3</v>
          </cell>
        </row>
        <row r="428">
          <cell r="A428" t="str">
            <v>73963/027</v>
          </cell>
          <cell r="B428" t="str">
            <v>POCO DE VISITA PARA REDE DE ESG. SANIT., EM ANEIS DE CONCRETO, DIÂMETRO = 60CM E 110CM, PROF = 710CM, INCLUINDO DEGRAU, EXCLUINDO TAMPAO FERRO FUNDIDO.</v>
          </cell>
          <cell r="C428" t="str">
            <v>UN</v>
          </cell>
          <cell r="D428">
            <v>3163.86</v>
          </cell>
        </row>
        <row r="429">
          <cell r="A429" t="str">
            <v>73963/028</v>
          </cell>
          <cell r="B429" t="str">
            <v>POCO VISITA ESG SANIT ANEL CONC PRE-MOLD PROF=1,20M C/TAMPAOFF TIPO MEDIO(AD)D=60CM 125KG/DEGRAUS FF/REJUNTAMENTO ANEIS/REVEST LISO CALHA INTERNA C/ARG CIM/AREIA 1:4. BASE/BANQUETAEM CONCR FCK=10MPA</v>
          </cell>
          <cell r="C429" t="str">
            <v>UN</v>
          </cell>
          <cell r="D429">
            <v>981.69</v>
          </cell>
        </row>
        <row r="430">
          <cell r="A430" t="str">
            <v>73963/029</v>
          </cell>
          <cell r="B430" t="str">
            <v>POCO VISITA ESG SANIT ANEL CONC PRE-MOLD PROF=1,40M C/TAMPAOFF TIPO MEDIO(AD)D=60CM 125KG/DEGRAUS FF/REJUNTAMENTO ANEIS/REVEST LISO CALHA INTERNA C/ARG CIM/AREIA 1:4. BASE/BANQUETAEM CONCR FCK=10MPA</v>
          </cell>
          <cell r="C430" t="str">
            <v>UN</v>
          </cell>
          <cell r="D430">
            <v>1066.23</v>
          </cell>
        </row>
        <row r="431">
          <cell r="A431" t="str">
            <v>73963/030</v>
          </cell>
          <cell r="B431" t="str">
            <v>POCO VISITA ESG SANIT ANEL CONC PRE-MOLD PROF=1,50M C/TAMPAOFF TIPO MEDIO(AD)D=60CM 125KG/DEGRAUS FF/REJUNTAMENTO ANEIS/REVEST LISO CALHA INTERNA C/ARG CIM/AREIA 1:4. BASE/BANQUETAEM CONCR FCK=10MPA</v>
          </cell>
          <cell r="C431" t="str">
            <v>UN</v>
          </cell>
          <cell r="D431">
            <v>1156.57</v>
          </cell>
        </row>
        <row r="432">
          <cell r="A432" t="str">
            <v>73963/031</v>
          </cell>
          <cell r="B432" t="str">
            <v>POCO VISITA ESG SANIT ANEL CONC PRE-MOLD PROF=1,60M C/TAMPAOFF TIPO MEDIO(AD)D=60CM 125KG/DEGRAUS FF/REJUNTAMENTO ANEIS/REVEST LISO CALHA INTERNA C/ARG CIM/AREIA 1:4. BASE/BANQUETAEM CONCR FCK=10MPA</v>
          </cell>
          <cell r="C432" t="str">
            <v>UN</v>
          </cell>
          <cell r="D432">
            <v>1161.99</v>
          </cell>
        </row>
        <row r="433">
          <cell r="A433" t="str">
            <v>73963/032</v>
          </cell>
          <cell r="B433" t="str">
            <v>POCO VISITA ESG SANIT ANEL CONC PRE-MOLD PROF=1,70M C/TAMPAOFF TIPO MEDIO(AD)D=60CM 125KG/DEGRAUS FF/REJUNTAMENTO ANEIS/REVEST LISO CALHA INTERNA C/ARG CIM/AREIA 1:4. BASE/BANQUETAEM CONCR FCK=10MPA</v>
          </cell>
          <cell r="C433" t="str">
            <v>UN</v>
          </cell>
          <cell r="D433">
            <v>1179.1199999999999</v>
          </cell>
        </row>
        <row r="434">
          <cell r="A434" t="str">
            <v>73963/033</v>
          </cell>
          <cell r="B434" t="str">
            <v>POCO VISITA ESG SANIT ANEL CONC PRE-MOLD PROF=2,00M C/TAMPAOFF TIPO MEDIO(AD)D=60CM 125KG/DEGRAUS FF/REJUNTAMENTO ANEIS/REVEST LISO CALHA INTERNA C/ARG CIM/AREIA 1:4. BASE/BANQUETAEM CONCR FCK=10MPA</v>
          </cell>
          <cell r="C434" t="str">
            <v>UN</v>
          </cell>
          <cell r="D434">
            <v>1305.81</v>
          </cell>
        </row>
        <row r="435">
          <cell r="A435" t="str">
            <v>73963/034</v>
          </cell>
          <cell r="B435" t="str">
            <v>POCO VISITA ESG SANIT ANEL CONC PRE MOLD PROF=2,30M C/TAMPAOFF TIPO MEDIO(AD)D=60CM 125KG/DEGRAUS FF/REJUNTAMENTO ANEIS/REVEST LISO CALHA INTERNA C/ARG CIM/AREIA 1:4. BASE/BANQUETAEM CONCR FCK=10MPA</v>
          </cell>
          <cell r="C435" t="str">
            <v>UN</v>
          </cell>
          <cell r="D435">
            <v>1378.88</v>
          </cell>
        </row>
        <row r="436">
          <cell r="A436" t="str">
            <v>73963/035</v>
          </cell>
          <cell r="B436" t="str">
            <v>POCO VISITA ESG SANIT ANEL CONC PRE-MOLD PROF=2,60M C/TAMPAOFF TIPO MEDIO(AD)D=60CM 125KG/DEGRAUS FF/REJUNTAMENTO ANEIS/REVEST LISO CALHA INTERNA C/ARG CIM/AREIA 1:4. BASE/BANQUETAEM CONCR FCK=10MPA</v>
          </cell>
          <cell r="C436" t="str">
            <v>UN</v>
          </cell>
          <cell r="D436">
            <v>1505.57</v>
          </cell>
        </row>
        <row r="437">
          <cell r="A437" t="str">
            <v>73963/036</v>
          </cell>
          <cell r="B437" t="str">
            <v>POCO VISITA ESG SANIT ANEL CONC PRE-MOLD PROF=2,90M C/TAMPAOFF TIPO MEDIO(AD) D=60CM 125KG/DEGRAUS FF/REJUNTAMENTO ANEIS/REVEST LISO CALHA INTERNA C/ARG CIM/AREIA 1:4. BASE/BANQUETAEM CONCR FCK=10MPA</v>
          </cell>
          <cell r="C437" t="str">
            <v>UN</v>
          </cell>
          <cell r="D437">
            <v>1632.26</v>
          </cell>
        </row>
        <row r="438">
          <cell r="A438" t="str">
            <v>73963/037</v>
          </cell>
          <cell r="B438" t="str">
            <v>POCO VISITA ESG SANIT ANEL CONC PRE-MOLD PROF=3,20M C/TAMPAOFF TIPO MEDIO(AD)D=60CM 125KG/DEGRAUS FF/REJUNTAMENTOANEIS/REVEST LISO CALHA INTERNA C/ARG CIM/AREIA 1:4. BASE/BANQUETAEM CONCR FCK=10MPA</v>
          </cell>
          <cell r="C438" t="str">
            <v>UN</v>
          </cell>
          <cell r="D438">
            <v>1726.95</v>
          </cell>
        </row>
        <row r="439">
          <cell r="A439" t="str">
            <v>73963/038</v>
          </cell>
          <cell r="B439" t="str">
            <v>POCO VISITA ESG SANIT ANEL CONC PRE-MOLD PROF=3,50M C/TAMPAOFF TIPO MEDIO(AD)D=60CM 125KG/DEGRAUS FF/REJUNTAMENTO/ANEIS/REVEST LISO CALHA INTERNA C/ARG CIM/AREIA 1:4. BASE/BANQUETAEM CONCR FCK=10MPA</v>
          </cell>
          <cell r="C439" t="str">
            <v>UN</v>
          </cell>
          <cell r="D439">
            <v>1853.98</v>
          </cell>
        </row>
        <row r="440">
          <cell r="A440" t="str">
            <v>73963/039</v>
          </cell>
          <cell r="B440" t="str">
            <v>POCO VISITA ESG SANIT ANEL CONC PRE-MOLD PROF=3,80M C/TAMPAOFF TIPO MEDIO(AD)D=60CM 125KG/DEGRAUS FF/REJUNTAMENTO ANEIS/REVEST LISO CALHA INTERNA C/ARG CIM/AREIA 1:4. BASE/BANQUETAEM CONCR FCK=10MPA</v>
          </cell>
          <cell r="C440" t="str">
            <v>UN</v>
          </cell>
          <cell r="D440">
            <v>1980.89</v>
          </cell>
        </row>
        <row r="441">
          <cell r="A441" t="str">
            <v>73963/040</v>
          </cell>
          <cell r="B441" t="str">
            <v>POCO VISITA ESG SANIT ANEL CONC PRE-MOLD PROF=4,10M C/TAMPAOFF TIPO MEDIO(AD)D=60CM 125KG/DEGRAUS FF/REJUNTAMENTO ANEIS/REVEST LISO CALHA INTERNA C/ARG CIM/AREIA 1:4. BASE/BANQUETAEM CONCR FCK=10MPA</v>
          </cell>
          <cell r="C441" t="str">
            <v>UN</v>
          </cell>
          <cell r="D441">
            <v>2073.0500000000002</v>
          </cell>
        </row>
        <row r="442">
          <cell r="A442" t="str">
            <v>73963/041</v>
          </cell>
          <cell r="B442" t="str">
            <v>POCO VISITA ESG SANIT ANEL CONC PRE MOLD PROF=4,40M C/TAMPAOFF TIPO MEDIO(AD)D=60CM 125KG/DEGRAUS FF/REJUNTAMENTO ANEIS/REVEST LISO CALHA INTERNA C/ARG CIM/AREIA 1:4. BASE/BANQUETAEM CONCR FCK=10MPA</v>
          </cell>
          <cell r="C442" t="str">
            <v>UN</v>
          </cell>
          <cell r="D442">
            <v>2198.75</v>
          </cell>
        </row>
        <row r="443">
          <cell r="A443" t="str">
            <v>73963/042</v>
          </cell>
          <cell r="B443" t="str">
            <v>POCO VISITA ESG SANIT ANEL CONC PRE-MOLD PROF=4,70M C/TAMPAOFF TIPO MEDIO(AD)D=60CM 125KG/DEGRAUS FF/REJUNTAMENTO ANEIS/REVEST LISO CALHA INTERNA C/ARG CIM/AREIA 1:4. BASE/BANQUETAEM CONCR FCK=10MPA</v>
          </cell>
          <cell r="C443" t="str">
            <v>UN</v>
          </cell>
          <cell r="D443">
            <v>2297.2199999999998</v>
          </cell>
        </row>
        <row r="444">
          <cell r="A444" t="str">
            <v>73963/043</v>
          </cell>
          <cell r="B444" t="str">
            <v>POCO VISITA ESG SANIT ANEL CONC PRE-MOLD PROF=5,00M C/TAMPAOFF TIPO MEDIO(AD)D=60CM 125KG/DEGRAUS FF/REJUNTAMENTO ANEIS/REVEST LISO CALHA INTERNA C/ARG CIM/AREIA 1:4. BASE/BANQUETAEM CONCR FCK=10MPA</v>
          </cell>
          <cell r="C444" t="str">
            <v>UN</v>
          </cell>
          <cell r="D444">
            <v>2404.92</v>
          </cell>
        </row>
        <row r="445">
          <cell r="A445" t="str">
            <v>73963/044</v>
          </cell>
          <cell r="B445" t="str">
            <v>POCO VISITA ESG SANIT ANEL CONC PRE-MOLD PROF=0,80M C/TAMPAOFF TIPO MEDIO(AD)D=60CM 125KG/DEGRAUS FF/REJUNTAMENTO ANEIS/REVEST LISO CALHA INTERNA C/ARG CIM/AREIA 1:4. BASE/BANQUETAEM CONCR FCK=10MPA</v>
          </cell>
          <cell r="C445" t="str">
            <v>UN</v>
          </cell>
          <cell r="D445">
            <v>430.9</v>
          </cell>
        </row>
        <row r="446">
          <cell r="A446" t="str">
            <v>73963/045</v>
          </cell>
          <cell r="B446" t="str">
            <v>POCO DE VISITA PARA REDE DE ESG. SANIT., EM ANEIS DE CONCRETO, DIÂMETRO = 60CM E 110CM, PROF = 240CM, INCLUINDO DEGRAU, EXCLUINDO TAMPAO FERRO FUNDIDO.</v>
          </cell>
          <cell r="C446" t="str">
            <v>UN</v>
          </cell>
          <cell r="D446">
            <v>1269.5999999999999</v>
          </cell>
        </row>
        <row r="447">
          <cell r="A447" t="str">
            <v>73963/046</v>
          </cell>
          <cell r="B447" t="str">
            <v>POCO DE VISITA PARA REDE DE ESG. SANIT., EM ANEIS DE CONCRETO, DIÂMETRO = 60CM E 110CM, PROF = 250CM, INCLUINDO DEGRAU, EXCLUINDO TAMPAO FERRO FUNDIDO.</v>
          </cell>
          <cell r="C447" t="str">
            <v>UN</v>
          </cell>
          <cell r="D447">
            <v>1304.23</v>
          </cell>
        </row>
        <row r="448">
          <cell r="A448" t="str">
            <v>73963/047</v>
          </cell>
          <cell r="B448" t="str">
            <v>POCO DE VISITA PARA REDE DE ESG. SANIT., EM ANEIS DE CONCRETO, DIÂMETRO = 60CM E 110CM, PROF = 280CM, INCLUINDO DEGRAU, EXCLUINDO TAMPAO FERRO FUNDIDO.</v>
          </cell>
          <cell r="C448" t="str">
            <v>UN</v>
          </cell>
          <cell r="D448">
            <v>1431.41</v>
          </cell>
        </row>
        <row r="449">
          <cell r="A449" t="str">
            <v>73963/048</v>
          </cell>
          <cell r="B449" t="str">
            <v>POCO DE VISITA PARA REDE DE ESG. SANIT., EM ANEIS DE CONCRETO, DIÂMETRO = 60CM E 110CM, PROF = 310CM, INCLUINDO DEGRAU, EXCLUINDO TAMPAO FERRO FUNDIDO.</v>
          </cell>
          <cell r="C449" t="str">
            <v>UN</v>
          </cell>
          <cell r="D449">
            <v>1521.07</v>
          </cell>
        </row>
        <row r="450">
          <cell r="A450">
            <v>74124</v>
          </cell>
          <cell r="B450" t="str">
            <v>POCO VISITA CONCRETO ARMADO P/COLETOR AGUAS PLUVIAIS</v>
          </cell>
          <cell r="C450" t="str">
            <v/>
          </cell>
          <cell r="D450" t="str">
            <v/>
          </cell>
        </row>
        <row r="451">
          <cell r="A451" t="str">
            <v>74124/001</v>
          </cell>
          <cell r="B451" t="str">
            <v>POCO VISITA AG PLUV:CONC ARM 1X1X1,40M COLETOR D=40 A 50CMPAREDE E=15CM BASE CONC FCK=10MPA REVEST C/ARG CIM/AREIA 1:4DEGRAUS FF INCL FORN TODOS MATERIAIS</v>
          </cell>
          <cell r="C451" t="str">
            <v>UN</v>
          </cell>
          <cell r="D451">
            <v>1188.5</v>
          </cell>
        </row>
        <row r="452">
          <cell r="A452" t="str">
            <v>74124/002</v>
          </cell>
          <cell r="B452" t="str">
            <v>POCO VISITA AG PLUV:CONC ARM 1,10X1,10X1,40M COLETOR D=60CMPAREDE E=15CM BASE CONC FCK=10MPA REVEST C/ARG CIM/AREIA 1:4DEGRAUS FF INCL FORN TODOS MATERIAIS</v>
          </cell>
          <cell r="C452" t="str">
            <v>UN</v>
          </cell>
          <cell r="D452">
            <v>1383.59</v>
          </cell>
        </row>
        <row r="453">
          <cell r="A453" t="str">
            <v>74124/003</v>
          </cell>
          <cell r="B453" t="str">
            <v>POCO VISITA AG PLUV:CONC ARM 1,20X1,20X1,40M COLETOR D=70CMPAREDE E=15CM BASE CONC FCK=10MPA REVEST C/ARG CIM/AREIA 1:4DEGRAUS FF INCL FORN TODOS MATERIAIS</v>
          </cell>
          <cell r="C453" t="str">
            <v>UN</v>
          </cell>
          <cell r="D453">
            <v>1496.85</v>
          </cell>
        </row>
        <row r="454">
          <cell r="A454" t="str">
            <v>74124/004</v>
          </cell>
          <cell r="B454" t="str">
            <v>POCO VISITA AG PLUV:CONC ARM 1,30X1,30X1,40M COLETOR D=80CMPAREDE E=15CM BASE CONC FCK=10MPA REVEST C/ARG CIM/AREIA 1:4DEGRAUS FF INCL FORN TODOS MATERIAIS</v>
          </cell>
          <cell r="C454" t="str">
            <v>UN</v>
          </cell>
          <cell r="D454">
            <v>1673.87</v>
          </cell>
        </row>
        <row r="455">
          <cell r="A455" t="str">
            <v>74124/005</v>
          </cell>
          <cell r="B455" t="str">
            <v>POCO VISITA CONCRETO ARMADO P/AG PLUV 1,40X1,40X1,50M COLETOR D=90CMPAREDE E=15CM BASE CONCRETO FCK=10MPA REVESTIDO C/ARG CIM/AREIA 1:4DEGRAUS FF INCL FORN TODOS MATERIAIS</v>
          </cell>
          <cell r="C455" t="str">
            <v>UN</v>
          </cell>
          <cell r="D455">
            <v>1962.32</v>
          </cell>
        </row>
        <row r="456">
          <cell r="A456" t="str">
            <v>74124/006</v>
          </cell>
          <cell r="B456" t="str">
            <v>POCO VISITA AG PLUV:CONC ARM 1,50X1,50X1,60M COLETOR D=1M PAREDE E=15CM BASE CONC FCK=10MPA REVEST C/ARG CIM/AREIA 1:4DEGRAUS FF INCL FORN TODOS MATERIAIS</v>
          </cell>
          <cell r="C456" t="str">
            <v>UN</v>
          </cell>
          <cell r="D456">
            <v>2154.94</v>
          </cell>
        </row>
        <row r="457">
          <cell r="A457" t="str">
            <v>74124/007</v>
          </cell>
          <cell r="B457" t="str">
            <v>POCO VISITA AG PLUV:CONC ARM 1,60X1,60X1,70M COLETOR D=1,10MPAREDE E=15CM BASE CONC FCK=10MPA REVEST C/ARG CIM/AREIA 1:4DEGRAUS FF INCL FORN TODOS MATERIAIS</v>
          </cell>
          <cell r="C457" t="str">
            <v>UN</v>
          </cell>
          <cell r="D457">
            <v>2344.4499999999998</v>
          </cell>
        </row>
        <row r="458">
          <cell r="A458" t="str">
            <v>74124/008</v>
          </cell>
          <cell r="B458" t="str">
            <v>POCO VISITA AG PLUV:CONC ARM 1,70X1,70X1,80M COLETOR D=1,20MPAREDE E=15CM BASE CONC FCK=10MPA REVEST C/ARG CIM/AREIA 1:4DEGRAUS FF INCL FORN TODOS MATERIAIS</v>
          </cell>
          <cell r="C458" t="str">
            <v>UN</v>
          </cell>
          <cell r="D458">
            <v>2530.2800000000002</v>
          </cell>
        </row>
        <row r="459">
          <cell r="A459">
            <v>74162</v>
          </cell>
          <cell r="B459" t="str">
            <v>CAIXA DE ALVENARIA P/ PROTECAO DE REGISTRO</v>
          </cell>
          <cell r="C459" t="str">
            <v/>
          </cell>
          <cell r="D459" t="str">
            <v/>
          </cell>
        </row>
        <row r="460">
          <cell r="A460" t="str">
            <v>74162/001</v>
          </cell>
          <cell r="B460" t="str">
            <v>CAIXA DE CONCRETO, ALTURA = 1,00 METRO, DIAMETRO REGISTRO &lt; 150 MM</v>
          </cell>
          <cell r="C460" t="str">
            <v>UN</v>
          </cell>
          <cell r="D460">
            <v>65.06</v>
          </cell>
        </row>
        <row r="461">
          <cell r="A461">
            <v>74206</v>
          </cell>
          <cell r="B461" t="str">
            <v>CAIXAS COLETORAS</v>
          </cell>
          <cell r="C461" t="str">
            <v/>
          </cell>
          <cell r="D461" t="str">
            <v/>
          </cell>
        </row>
        <row r="462">
          <cell r="A462" t="str">
            <v>74206/001</v>
          </cell>
          <cell r="B462" t="str">
            <v>CAIXA COLETORA, 1,20X1,20X1,50M, COM FUNDO E TAMPA DE CONCRETO E PAREDES EM ALVENARIA</v>
          </cell>
          <cell r="C462" t="str">
            <v>UN</v>
          </cell>
          <cell r="D462">
            <v>851.38</v>
          </cell>
        </row>
        <row r="463">
          <cell r="A463" t="str">
            <v>74206/002</v>
          </cell>
          <cell r="B463" t="str">
            <v>CAIXA COLETORA, 0,25 X 0,85 X 1,0 M (REF.DR-01/OBRAS RE)</v>
          </cell>
          <cell r="C463" t="str">
            <v>UN</v>
          </cell>
          <cell r="D463">
            <v>410.64</v>
          </cell>
        </row>
        <row r="464">
          <cell r="A464">
            <v>74212</v>
          </cell>
          <cell r="B464" t="str">
            <v>MODULO TIPO &gt; POCO DE INSPECAO EM ALVENARIACOMPREENDE: - ESCAVACAO EM QQ TERRENO, EXCETO ROCHA, TRANSPORTE,CARGA,DESCARGA E ESPALHAMENTO DO MATERIAL EXCEDENTE EM BOTA -FORA.</v>
          </cell>
          <cell r="C464" t="str">
            <v/>
          </cell>
          <cell r="D464" t="str">
            <v/>
          </cell>
        </row>
        <row r="465">
          <cell r="A465" t="str">
            <v>74212/001</v>
          </cell>
          <cell r="B465" t="str">
            <v>MÓDULO TÍPICO &gt; POÇO DE VISITA EM ALVENARIA PARA REDE DE ESGOTO SANITÁRIO, DIAMETRO 0,60 M - PROFUNDIDADE 1,60 METROS</v>
          </cell>
          <cell r="C465" t="str">
            <v>UN</v>
          </cell>
          <cell r="D465">
            <v>1880.85</v>
          </cell>
        </row>
        <row r="466">
          <cell r="A466">
            <v>74214</v>
          </cell>
          <cell r="B466" t="str">
            <v>MODULO TIPO &gt; PV EM ALVENARIA P/ REDE COLETORACOMPREENDE: - ESCAVACAO EM QQ TERRENO, EXCETO ROCHA, TRANSPORTE,CARGA,DESCARGA E ESPALHAMENTO DO MATERIAL EXCEDENTE EM BOTA-FORA.</v>
          </cell>
          <cell r="C466" t="str">
            <v/>
          </cell>
          <cell r="D466" t="str">
            <v/>
          </cell>
        </row>
        <row r="467">
          <cell r="A467" t="str">
            <v>74214/001</v>
          </cell>
          <cell r="B467" t="str">
            <v>MÓDULO TÍPICO &gt; POÇO DE VISITA EM ALVENARIA PARA REDE DE ESGOTO SANITÁRIO, DIAMETRO 1,20 M - PROFUNDIDADE ATE 2,00 METROS</v>
          </cell>
          <cell r="C467" t="str">
            <v>UN</v>
          </cell>
          <cell r="D467">
            <v>3234.98</v>
          </cell>
        </row>
        <row r="468">
          <cell r="A468" t="str">
            <v>74214/002</v>
          </cell>
          <cell r="B468" t="str">
            <v>MÓDULO TÍPICO &gt; POÇO DE VISITA EM ALVENARIA PARA REDE DE ESGOTO SANITÁRIO, DIAMETRO 1,20 M - PROFUNDIDADE ATE 4,00 METROS.</v>
          </cell>
          <cell r="C468" t="str">
            <v>UN</v>
          </cell>
          <cell r="D468">
            <v>4611.6899999999996</v>
          </cell>
        </row>
        <row r="469">
          <cell r="A469">
            <v>74224</v>
          </cell>
          <cell r="B469" t="str">
            <v>POCO DE VISITA - DRENAGEM PLUVIAL - EM CONCRETO ESTRUTURAL</v>
          </cell>
          <cell r="C469" t="str">
            <v/>
          </cell>
          <cell r="D469" t="str">
            <v/>
          </cell>
        </row>
        <row r="470">
          <cell r="A470" t="str">
            <v>74224/001</v>
          </cell>
          <cell r="B470" t="str">
            <v>POÇO DE VISITA EM CONCRETO ESTRUTURAL - DRENAGEM PLUVIAL, DIMENSÕES INTERNAS DE 90X150X80CM (LARGXCOMPXALT.)”, PARA REDE DE 600 MM, EXCLUSOTAMPÃO E CHAMINÉ.</v>
          </cell>
          <cell r="C470" t="str">
            <v>UN</v>
          </cell>
          <cell r="D470">
            <v>1239.9000000000001</v>
          </cell>
        </row>
        <row r="471">
          <cell r="A471">
            <v>37</v>
          </cell>
          <cell r="B471" t="str">
            <v>MEIO FIO, LINHA D'AGUA E SARJERTA</v>
          </cell>
          <cell r="C471" t="str">
            <v/>
          </cell>
          <cell r="D471" t="str">
            <v/>
          </cell>
        </row>
        <row r="472">
          <cell r="A472">
            <v>73763</v>
          </cell>
          <cell r="B472" t="str">
            <v>SARJETA E MEIO FIO CONJUGADOS</v>
          </cell>
          <cell r="C472" t="str">
            <v/>
          </cell>
          <cell r="D472" t="str">
            <v/>
          </cell>
        </row>
        <row r="473">
          <cell r="A473" t="str">
            <v>73763/001</v>
          </cell>
          <cell r="B473" t="str">
            <v>MEIO-FIO E SARJETA DE CONCRETO MOLDADO NO LOCAL, USINADO 15 MPA, COM 0,65 M BASE X 0,30 M ALTURA, REJUNTE EM ARGAMASSA TRACO 1:3,5 (CIMENTOE AREIA)</v>
          </cell>
          <cell r="C473" t="str">
            <v>M</v>
          </cell>
          <cell r="D473">
            <v>59.62</v>
          </cell>
        </row>
        <row r="474">
          <cell r="A474" t="str">
            <v>73763/002</v>
          </cell>
          <cell r="B474" t="str">
            <v>MEIO-FIO E SARJETA DE CONCRETO MOLDADO NO LOCAL, USINADO 15 MPA, COM 0,45 M BASE X 0,30 M ALTURA, REJUNTE EM ARGAMASSA TRACO 1:3,5 (CIMENTOE AREIA)</v>
          </cell>
          <cell r="C474" t="str">
            <v>M</v>
          </cell>
          <cell r="D474">
            <v>43.85</v>
          </cell>
        </row>
        <row r="475">
          <cell r="A475" t="str">
            <v>73763/003</v>
          </cell>
          <cell r="B475" t="str">
            <v>MEIO-FIO E SARJETA CONJUGADOS DE CONCRETO 15 MPA, 47 CM BASE X 30 CM ALTURA, MOLDADO "IN LOCO" COM EXTRUSORA</v>
          </cell>
          <cell r="C475" t="str">
            <v>M</v>
          </cell>
          <cell r="D475">
            <v>38.03</v>
          </cell>
        </row>
        <row r="476">
          <cell r="A476" t="str">
            <v>73763/004</v>
          </cell>
          <cell r="B476" t="str">
            <v>MEIO-FIO E SARJETA CONJUGADOS DE CONCRETO 15 MPA, 35 CM BASE X 30 CM ALTURA, MOLDADO "IN LOCO" COM EXTRUSORA</v>
          </cell>
          <cell r="C476" t="str">
            <v>M</v>
          </cell>
          <cell r="D476">
            <v>31.88</v>
          </cell>
        </row>
        <row r="477">
          <cell r="A477" t="str">
            <v>73763/005</v>
          </cell>
          <cell r="B477" t="str">
            <v>MEIO-FIO E SARJETA CONJUGADOS DE CONCRETO 15 MPA, 30 CM BASE X 26 CM ALTURA, MOLDADO "IN LOCO" COM EXTRUSORA</v>
          </cell>
          <cell r="C477" t="str">
            <v>M</v>
          </cell>
          <cell r="D477">
            <v>23.23</v>
          </cell>
        </row>
        <row r="478">
          <cell r="A478">
            <v>73789</v>
          </cell>
          <cell r="B478" t="str">
            <v>MEIO FIO CONCRETO</v>
          </cell>
          <cell r="C478" t="str">
            <v/>
          </cell>
          <cell r="D478" t="str">
            <v/>
          </cell>
        </row>
        <row r="479">
          <cell r="A479" t="str">
            <v>73789/001</v>
          </cell>
          <cell r="B479" t="str">
            <v>MEIO-FIO DE CONCRETO MOLDADO NO LOCAL, USINADO 15 MPA, COM 0,45 M ALTURA X 0,15 M BASE, REJUNTE EM ARGAMASSA TRACO 1:3,5 (CIMENTO E AREIA)</v>
          </cell>
          <cell r="C479" t="str">
            <v>M</v>
          </cell>
          <cell r="D479">
            <v>36.130000000000003</v>
          </cell>
        </row>
        <row r="480">
          <cell r="A480" t="str">
            <v>73789/002</v>
          </cell>
          <cell r="B480" t="str">
            <v>MEIO-FIO DE CONCRETO MOLDADO NO LOCAL, USINADO 15 MPA, COM 0,30 M ALTURA X 0,15 M BASE, REJUNTE EM ARGAMASSA TRACO 1:3,5 (CIMENTO E AREIA)</v>
          </cell>
          <cell r="C480" t="str">
            <v>M</v>
          </cell>
          <cell r="D480">
            <v>24.9</v>
          </cell>
        </row>
        <row r="481">
          <cell r="A481">
            <v>74012</v>
          </cell>
          <cell r="B481" t="str">
            <v>SARJETA - CONCRETO ESTRUTURAL</v>
          </cell>
          <cell r="C481" t="str">
            <v/>
          </cell>
          <cell r="D481" t="str">
            <v/>
          </cell>
        </row>
        <row r="482">
          <cell r="A482" t="str">
            <v>74012/001</v>
          </cell>
          <cell r="B482" t="str">
            <v>SARJETA EM CONCRETO, PREPARO MANUAL, COM SEIXO ROLADO, ESPESSURA = 8CM, LARGURA = 40CM.</v>
          </cell>
          <cell r="C482" t="str">
            <v>M</v>
          </cell>
          <cell r="D482">
            <v>27.25</v>
          </cell>
        </row>
        <row r="483">
          <cell r="A483">
            <v>74208</v>
          </cell>
          <cell r="B483" t="str">
            <v>CONSTRUCAO DE MEIO-FIO E LINHA D AGU</v>
          </cell>
          <cell r="C483" t="str">
            <v/>
          </cell>
          <cell r="D483" t="str">
            <v/>
          </cell>
        </row>
        <row r="484">
          <cell r="A484" t="str">
            <v>74208/001</v>
          </cell>
          <cell r="B484" t="str">
            <v>CONSTRUCAO DE MEIO-FIO DE PEDRAS GRANITICAS, REJUNTADO C/ ARGAMASSA DECIMENTO E AREIA 1:2 E LINHA D AGUA DE PARALELEPIPEDOS,ASSENTADOS SOBREMISTURA DE CIMENTO E AREIA 1:6, C/ 6,0 CM DE ESPESSURA E REJUNTADOS C/ARGAMASSA DE CIMENTO E AREIA 1:2, INCLUSIV</v>
          </cell>
          <cell r="C484" t="str">
            <v>M</v>
          </cell>
          <cell r="D484">
            <v>47.19</v>
          </cell>
        </row>
        <row r="485">
          <cell r="A485">
            <v>74211</v>
          </cell>
          <cell r="B485" t="str">
            <v>LINHA D AGUA EM PARALELEPIPEDOS GRANITICO</v>
          </cell>
          <cell r="C485" t="str">
            <v/>
          </cell>
          <cell r="D485" t="str">
            <v/>
          </cell>
        </row>
        <row r="486">
          <cell r="A486" t="str">
            <v>74211/001</v>
          </cell>
          <cell r="B486" t="str">
            <v>LINHA D AGUA EM PARALELEPIPEDOS GRANITICOS, REJUNTADOS C/ ARCIMENTO E AREIA TRACO 1:3</v>
          </cell>
          <cell r="C486" t="str">
            <v>M</v>
          </cell>
          <cell r="D486">
            <v>23.49</v>
          </cell>
        </row>
        <row r="487">
          <cell r="A487">
            <v>74223</v>
          </cell>
          <cell r="B487" t="str">
            <v>MEIO-FIO</v>
          </cell>
          <cell r="C487" t="str">
            <v/>
          </cell>
          <cell r="D487" t="str">
            <v/>
          </cell>
        </row>
        <row r="488">
          <cell r="A488" t="str">
            <v>74223/001</v>
          </cell>
          <cell r="B488" t="str">
            <v>MEIO-FIO (GUIA) DE CONCRETO PRE-MOLDADO, DIMENSÕES 12X15X30X100CM (FACE SUPERIORXFACE INFERIORXALTURAXCOMPRIMENTO),REJUNTADO C/ARGAMASSA 1:4CIMENTO:AREIA, INCLUINDO ESCAVAÇÃO E REATERRO.</v>
          </cell>
          <cell r="C488" t="str">
            <v>M</v>
          </cell>
          <cell r="D488">
            <v>28.39</v>
          </cell>
        </row>
        <row r="489">
          <cell r="A489" t="str">
            <v>74223/002</v>
          </cell>
          <cell r="B489" t="str">
            <v>MEIO-FIO EM PEDRA GRANITICA, REJUNTADO C/ARGAMASSA CIMENTO E AREIA 1:3</v>
          </cell>
          <cell r="C489" t="str">
            <v>M</v>
          </cell>
          <cell r="D489">
            <v>22.58</v>
          </cell>
        </row>
        <row r="490">
          <cell r="A490">
            <v>74237</v>
          </cell>
          <cell r="B490" t="str">
            <v>MEIO-FIO COM SARJETA, EXECUTADO COM EXTRUSORA</v>
          </cell>
          <cell r="C490" t="str">
            <v/>
          </cell>
          <cell r="D490" t="str">
            <v/>
          </cell>
        </row>
        <row r="491">
          <cell r="A491" t="str">
            <v>74237/001</v>
          </cell>
          <cell r="B491" t="str">
            <v>MEIO-FIO COM SARJETA, EXECUTADO C/EXTRUSORA (SARJETA 30X8CMMEIO-FIO 15X10CM X H=23CM), INCLUI ESC.E ACERTO FAIXA 0,45M</v>
          </cell>
          <cell r="C491" t="str">
            <v>M</v>
          </cell>
          <cell r="D491">
            <v>21.68</v>
          </cell>
        </row>
        <row r="492">
          <cell r="A492">
            <v>317</v>
          </cell>
          <cell r="B492" t="str">
            <v>BUEIROS</v>
          </cell>
          <cell r="C492" t="str">
            <v/>
          </cell>
          <cell r="D492" t="str">
            <v/>
          </cell>
        </row>
        <row r="493">
          <cell r="A493">
            <v>74239</v>
          </cell>
          <cell r="B493" t="str">
            <v>CONSTRUCAO DE SUMIDOURO</v>
          </cell>
          <cell r="C493" t="str">
            <v/>
          </cell>
          <cell r="D493" t="str">
            <v/>
          </cell>
        </row>
        <row r="494">
          <cell r="A494" t="str">
            <v>74239/001</v>
          </cell>
          <cell r="B494" t="str">
            <v>P/EFLUENTE LIQUIDO DA FOSSA SEPTICA, D INT = 300CM / H INT = 660 CM</v>
          </cell>
          <cell r="C494" t="str">
            <v>UN</v>
          </cell>
          <cell r="D494">
            <v>12380.75</v>
          </cell>
        </row>
        <row r="495">
          <cell r="A495">
            <v>74240</v>
          </cell>
          <cell r="B495" t="str">
            <v>CONSTRUCAO DE FOSSA SEPTICA TIPO OMS</v>
          </cell>
          <cell r="C495" t="str">
            <v/>
          </cell>
          <cell r="D495" t="str">
            <v/>
          </cell>
        </row>
        <row r="496">
          <cell r="A496" t="str">
            <v>74240/001</v>
          </cell>
          <cell r="B496" t="str">
            <v>D INT = 200 CM, H INT = 240 CM</v>
          </cell>
          <cell r="C496" t="str">
            <v>UN</v>
          </cell>
          <cell r="D496">
            <v>2936.8</v>
          </cell>
        </row>
        <row r="497">
          <cell r="A497" t="str">
            <v>ESCO</v>
          </cell>
          <cell r="B497" t="str">
            <v>ESCORAMENTO</v>
          </cell>
          <cell r="C497" t="str">
            <v/>
          </cell>
          <cell r="D497" t="str">
            <v/>
          </cell>
        </row>
        <row r="498">
          <cell r="A498">
            <v>24</v>
          </cell>
          <cell r="B498" t="str">
            <v>ESCORAMENTO METALICO EM VALAS OU POCOS</v>
          </cell>
          <cell r="C498" t="str">
            <v/>
          </cell>
          <cell r="D498" t="str">
            <v/>
          </cell>
        </row>
        <row r="499">
          <cell r="A499">
            <v>73877</v>
          </cell>
          <cell r="B499" t="str">
            <v>ESCORAMENTO DE VALAS COM PRANCHOES METALICOS E QUADROS UTILIZANDO LON-GARINAS DE MADEIRA DE 3X5", INCLUSIVE POSTERIOR RETIRADA</v>
          </cell>
          <cell r="C499" t="str">
            <v/>
          </cell>
          <cell r="D499" t="str">
            <v/>
          </cell>
        </row>
        <row r="500">
          <cell r="A500" t="str">
            <v>73877/001</v>
          </cell>
          <cell r="B500" t="str">
            <v>ESCORAMENTO DE VALAS COM PRANCHOES METALICOS - AREA CRAVADA</v>
          </cell>
          <cell r="C500" t="str">
            <v>M2</v>
          </cell>
          <cell r="D500">
            <v>32.619999999999997</v>
          </cell>
        </row>
        <row r="501">
          <cell r="A501" t="str">
            <v>73877/002</v>
          </cell>
          <cell r="B501" t="str">
            <v>ESCORAMENTO DE VALAS COM PRANCHOES METALICOS - AREA NAO CRAVADA</v>
          </cell>
          <cell r="C501" t="str">
            <v>M2</v>
          </cell>
          <cell r="D501">
            <v>20.76</v>
          </cell>
        </row>
        <row r="502">
          <cell r="A502" t="str">
            <v>ESQV</v>
          </cell>
          <cell r="B502" t="str">
            <v>ESQUADRIAS/FERRAGENS/VIDROS</v>
          </cell>
          <cell r="C502" t="str">
            <v/>
          </cell>
          <cell r="D502" t="str">
            <v/>
          </cell>
        </row>
        <row r="503">
          <cell r="A503">
            <v>89</v>
          </cell>
          <cell r="B503" t="str">
            <v>PORTA DE MADEIRA</v>
          </cell>
          <cell r="C503" t="str">
            <v/>
          </cell>
          <cell r="D503" t="str">
            <v/>
          </cell>
        </row>
        <row r="504">
          <cell r="A504">
            <v>7100</v>
          </cell>
          <cell r="B504" t="str">
            <v>LAMINADO MELAMINICO TEXTURIZADO COLADO EM COMPENSADO ESPESSURA 1,3MM</v>
          </cell>
          <cell r="C504" t="str">
            <v>M2</v>
          </cell>
          <cell r="D504">
            <v>29.55</v>
          </cell>
        </row>
        <row r="505">
          <cell r="A505">
            <v>7101</v>
          </cell>
          <cell r="B505" t="str">
            <v>LAMINADO MELAMINICO LISO FOSCO E=1,3MM COLADO EM COMPENSA*</v>
          </cell>
          <cell r="C505" t="str">
            <v>M2</v>
          </cell>
          <cell r="D505">
            <v>28.32</v>
          </cell>
        </row>
        <row r="506">
          <cell r="A506">
            <v>72141</v>
          </cell>
          <cell r="B506" t="str">
            <v>FAIXA BATE MACA EM LAMINADO MELAMINICO TEXTURIZADO ESPESSURA 1,3MM PARA PORTA DE MADEIRA</v>
          </cell>
          <cell r="C506" t="str">
            <v>M2</v>
          </cell>
          <cell r="D506">
            <v>25.61</v>
          </cell>
        </row>
        <row r="507">
          <cell r="A507">
            <v>72142</v>
          </cell>
          <cell r="B507" t="str">
            <v>RETIRADA DE FOLHAS DE PORTA DE PASSAGEM OU JANELA</v>
          </cell>
          <cell r="C507" t="str">
            <v>UN</v>
          </cell>
          <cell r="D507">
            <v>4.5</v>
          </cell>
        </row>
        <row r="508">
          <cell r="A508">
            <v>72143</v>
          </cell>
          <cell r="B508" t="str">
            <v>RETIRADA DE BATENTES DE MADEIRA</v>
          </cell>
          <cell r="C508" t="str">
            <v>UN</v>
          </cell>
          <cell r="D508">
            <v>21.61</v>
          </cell>
        </row>
        <row r="509">
          <cell r="A509">
            <v>72144</v>
          </cell>
          <cell r="B509" t="str">
            <v>RECOLOCACAO DE FOLHAS DE PORTA DE PASSAGEM OU JANELA, CONSIDERANDO REAPROVEITAMENTO DO MATERIAL</v>
          </cell>
          <cell r="C509" t="str">
            <v>UN</v>
          </cell>
          <cell r="D509">
            <v>34.89</v>
          </cell>
        </row>
        <row r="510">
          <cell r="A510">
            <v>72146</v>
          </cell>
          <cell r="B510" t="str">
            <v>RECOLOCACAO DE BATENTES DE MADEIRA, CONSIDERANDO REAPROVEITAMENTO DE MATERIAL</v>
          </cell>
          <cell r="C510" t="str">
            <v>UN</v>
          </cell>
          <cell r="D510">
            <v>21.92</v>
          </cell>
        </row>
        <row r="511">
          <cell r="A511">
            <v>73880</v>
          </cell>
          <cell r="B511" t="str">
            <v>PORTA DE MADEIRA ALMOFADADA</v>
          </cell>
          <cell r="C511" t="str">
            <v/>
          </cell>
          <cell r="D511" t="str">
            <v/>
          </cell>
        </row>
        <row r="512">
          <cell r="A512" t="str">
            <v>73880/002</v>
          </cell>
          <cell r="B512" t="str">
            <v>PORTA DE MADEIRA ALMOFADADA SEMI-OCA 1A 0,80 A 2,10 INCLUSO ADUELA, ALIZAR, DOBRADIÇA E FECHADURA EXTERNA PADRÃO POPULAR</v>
          </cell>
          <cell r="C512" t="str">
            <v>UN</v>
          </cell>
          <cell r="D512">
            <v>443.71</v>
          </cell>
        </row>
        <row r="513">
          <cell r="A513">
            <v>73905</v>
          </cell>
          <cell r="B513" t="str">
            <v>BANDEIRA EM VENEZIANA MAD REGIONAL 1A 100X40CM FIXA C/ADUELA E ALIZAR</v>
          </cell>
          <cell r="C513" t="str">
            <v/>
          </cell>
          <cell r="D513" t="str">
            <v/>
          </cell>
        </row>
        <row r="514">
          <cell r="A514" t="str">
            <v>73905/001</v>
          </cell>
          <cell r="B514" t="str">
            <v>BANDEIRA PARA VIDRO EM MADEIRA 1A FIXA SEM ADUELA E ALIZAR, 40X60CM</v>
          </cell>
          <cell r="C514" t="str">
            <v>UN</v>
          </cell>
          <cell r="D514">
            <v>42.67</v>
          </cell>
        </row>
        <row r="515">
          <cell r="A515" t="str">
            <v>73905/002</v>
          </cell>
          <cell r="B515" t="str">
            <v>BANDEIRA PARA VIDRO EM MADEIRA 2A FIXA SEM ADUELA E ALIZAR, 40X60CM</v>
          </cell>
          <cell r="C515" t="str">
            <v>UN</v>
          </cell>
          <cell r="D515">
            <v>35.61</v>
          </cell>
        </row>
        <row r="516">
          <cell r="A516">
            <v>73906</v>
          </cell>
          <cell r="B516" t="str">
            <v>PORTA MADEIRA VENEZIANA</v>
          </cell>
          <cell r="C516" t="str">
            <v/>
          </cell>
          <cell r="D516" t="str">
            <v/>
          </cell>
        </row>
        <row r="517">
          <cell r="A517" t="str">
            <v>73906/001</v>
          </cell>
          <cell r="B517" t="str">
            <v>PORTA DE MADEIRA TIPO VENEZIANA, 70X210X3,5CM, INCLUSO ADUELA 1A, ALIZAR 1A E DOBRADICA COM ANEIS</v>
          </cell>
          <cell r="C517" t="str">
            <v>UN</v>
          </cell>
          <cell r="D517">
            <v>456.49</v>
          </cell>
        </row>
        <row r="518">
          <cell r="A518" t="str">
            <v>73906/002</v>
          </cell>
          <cell r="B518" t="str">
            <v>PORTA DE MADEIRA TIPO VENEZIANA 70X210X3,5CM C/MARCO 1A 7X3,5CM C/DOBRADICA LATAO CROMADO C/ANEIS</v>
          </cell>
          <cell r="C518" t="str">
            <v>UN</v>
          </cell>
          <cell r="D518">
            <v>386.48</v>
          </cell>
        </row>
        <row r="519">
          <cell r="A519" t="str">
            <v>73906/003</v>
          </cell>
          <cell r="B519" t="str">
            <v>PORTA DE MADEIRA TIPO VENEZIANA, 80X210X3CM, INCLUSO ADUELA 1A, ALIZAR1A E DOBRADICA COM ANEIS</v>
          </cell>
          <cell r="C519" t="str">
            <v>UN</v>
          </cell>
          <cell r="D519">
            <v>600.27</v>
          </cell>
        </row>
        <row r="520">
          <cell r="A520" t="str">
            <v>73906/004</v>
          </cell>
          <cell r="B520" t="str">
            <v>PORTA DE MADEIRA TIPO VENEZIANA, 120X210X3CM, 2 FOLHAS, INCLUSO ADUELA1A, ALIZAR 1A E DOBRADICA COM ANEIS</v>
          </cell>
          <cell r="C520" t="str">
            <v>UN</v>
          </cell>
          <cell r="D520">
            <v>816.94</v>
          </cell>
        </row>
        <row r="521">
          <cell r="A521" t="str">
            <v>73906/005</v>
          </cell>
          <cell r="B521" t="str">
            <v>PORTA DE MADEIRA TIPO VENEZIANA, 140X210X3CM, 2 FOLHAS, INCLUSO ADUELA1A, ALIZAR 1A E DOBRADICA COM ANEIS</v>
          </cell>
          <cell r="C521" t="str">
            <v>UN</v>
          </cell>
          <cell r="D521">
            <v>849.27</v>
          </cell>
        </row>
        <row r="522">
          <cell r="A522" t="str">
            <v>73906/006</v>
          </cell>
          <cell r="B522" t="str">
            <v>PORTA DE MADEIRA TIPO VENEZIANA, 60X210X3CM, INCLUSO ADUELA 1A, ALIZAR1A E DOBRADICA COM ANEIS</v>
          </cell>
          <cell r="C522" t="str">
            <v>UN</v>
          </cell>
          <cell r="D522">
            <v>482.73</v>
          </cell>
        </row>
        <row r="523">
          <cell r="A523">
            <v>73910</v>
          </cell>
          <cell r="B523" t="str">
            <v>PORTA DE MADEIRA COMPENSADA LISA</v>
          </cell>
          <cell r="C523" t="str">
            <v/>
          </cell>
          <cell r="D523" t="str">
            <v/>
          </cell>
        </row>
        <row r="524">
          <cell r="A524" t="str">
            <v>73910/001</v>
          </cell>
          <cell r="B524" t="str">
            <v>PORTA DE MADEIRA COMPENSADA LISA PARA PINTURA, 0,60X2,10M, INCLUSO ADUELA 2A, ALIZAR 2A E DOBRADICA</v>
          </cell>
          <cell r="C524" t="str">
            <v>UN</v>
          </cell>
          <cell r="D524">
            <v>189.87</v>
          </cell>
        </row>
        <row r="525">
          <cell r="A525" t="str">
            <v>73910/002</v>
          </cell>
          <cell r="B525" t="str">
            <v>PORTA DE MADEIRA COMPENSADA LISA PARA CERA/VERNIZ, 0,60X2,10M, INCLUSOADUELA 1A, ALIZAR 1A E DOBRADICA COM ANEL</v>
          </cell>
          <cell r="C525" t="str">
            <v>UN</v>
          </cell>
          <cell r="D525">
            <v>277.92</v>
          </cell>
        </row>
        <row r="526">
          <cell r="A526" t="str">
            <v>73910/003</v>
          </cell>
          <cell r="B526" t="str">
            <v>PORTA DE MADEIRA COMPENSADA LISA PARA PINTURA, 0,70X2,10M, INCLUSO ADUELA 2A, ALIZAR 2A E DOBRADICA</v>
          </cell>
          <cell r="C526" t="str">
            <v>UN</v>
          </cell>
          <cell r="D526">
            <v>192.18</v>
          </cell>
        </row>
        <row r="527">
          <cell r="A527" t="str">
            <v>73910/004</v>
          </cell>
          <cell r="B527" t="str">
            <v>PORTA DE MADEIRA COMPENSADA LISA PARA CERA/VERNIZ, 0,70X2,10M, INCLUSOADUELA 1A, ALIZAR 1A E DOBRADICA COM ANEL</v>
          </cell>
          <cell r="C527" t="str">
            <v>UN</v>
          </cell>
          <cell r="D527">
            <v>282.52</v>
          </cell>
        </row>
        <row r="528">
          <cell r="A528" t="str">
            <v>73910/005</v>
          </cell>
          <cell r="B528" t="str">
            <v>PORTA DE MADEIRA COMPENSADA LISA PARA PINTURA, 0,80X2,10M, INCLUSO ADUELA 2A, ALIZAR 2A E DOBRADICA</v>
          </cell>
          <cell r="C528" t="str">
            <v>UN</v>
          </cell>
          <cell r="D528">
            <v>194.75</v>
          </cell>
        </row>
        <row r="529">
          <cell r="A529" t="str">
            <v>73910/006</v>
          </cell>
          <cell r="B529" t="str">
            <v>PORTA DE MADEIRA COMPENSADA LISA PARA CERA/VERNIZ, 0,80X2,10M, INCLUSOADUELA 1A, ALIZAR 1A E DOBRADICA COM ANEL</v>
          </cell>
          <cell r="C529" t="str">
            <v>UN</v>
          </cell>
          <cell r="D529">
            <v>288.31</v>
          </cell>
        </row>
        <row r="530">
          <cell r="A530" t="str">
            <v>73910/007</v>
          </cell>
          <cell r="B530" t="str">
            <v>PORTA DE MADEIRA COMPENSADA LISA PARA CERA/VERNIZ, 0,90X2,10M, INCLUSOADUELA 1A, ALIZAR 1A E DOBRADICA COM ANEL</v>
          </cell>
          <cell r="C530" t="str">
            <v>UN</v>
          </cell>
          <cell r="D530">
            <v>301.93</v>
          </cell>
        </row>
        <row r="531">
          <cell r="A531" t="str">
            <v>73910/008</v>
          </cell>
          <cell r="B531" t="str">
            <v>PORTA DE MADEIRA COMPENSADA LISA PARA PINTURA, 1,20X2,10M, 2 FOLHAS, INCLUSO ADUELA 2A, ALIZAR 2A E DOBRADICA</v>
          </cell>
          <cell r="C531" t="str">
            <v>UN</v>
          </cell>
          <cell r="D531">
            <v>280.87</v>
          </cell>
        </row>
        <row r="532">
          <cell r="A532" t="str">
            <v>73910/009</v>
          </cell>
          <cell r="B532" t="str">
            <v>PORTA DE MADEIRA COMPENSADA LISA PARA CERA/VERNIZ, 1,20X2,10M, 2 FOLHAS, INCLUSO ADUELA 1A, ALIZAR 1A E DOBRADICA COM ANEL</v>
          </cell>
          <cell r="C532" t="str">
            <v>UN</v>
          </cell>
          <cell r="D532">
            <v>405.29</v>
          </cell>
        </row>
        <row r="533">
          <cell r="A533" t="str">
            <v>73910/010</v>
          </cell>
          <cell r="B533" t="str">
            <v>PORTA DE MADEIRA COMPENSADA LISA PARA PINTURA, 0,90X2,10M, INCLUSO ADUELA 2A, ALIZAR 2A E DOBRADICA</v>
          </cell>
          <cell r="C533" t="str">
            <v>UN</v>
          </cell>
          <cell r="D533">
            <v>211.02</v>
          </cell>
        </row>
        <row r="534">
          <cell r="A534" t="str">
            <v>73910/011</v>
          </cell>
          <cell r="B534" t="str">
            <v>PORTA DE MADEIRA COMPENSADA LISA PARA PINTURA, 1,60X2,10M, 2 FOLHAS, INCLUSO ADUELA 2A, ALIZAR 2A E DOBRADICA</v>
          </cell>
          <cell r="C534" t="str">
            <v>UN</v>
          </cell>
          <cell r="D534">
            <v>292.83</v>
          </cell>
        </row>
        <row r="535">
          <cell r="A535">
            <v>73934</v>
          </cell>
          <cell r="B535" t="str">
            <v>PORTA DURADOOR 60X210X3,5CM C/ADUELA 13CM E ALIZAR DE 3A C/DOBRADICA LATAO CROMADO</v>
          </cell>
          <cell r="C535" t="str">
            <v/>
          </cell>
          <cell r="D535" t="str">
            <v/>
          </cell>
        </row>
        <row r="536">
          <cell r="A536" t="str">
            <v>73934/001</v>
          </cell>
          <cell r="B536" t="str">
            <v>PORTA EM CHAPA DE FIBRA DE EUCALIPTO LISA PARA PINTURA, 0,80X2,10 M, INCLUSO ADUELA 3A, ALIZAR 3A E DOBRADICA</v>
          </cell>
          <cell r="C536" t="str">
            <v>UN</v>
          </cell>
          <cell r="D536">
            <v>210.82</v>
          </cell>
        </row>
        <row r="537">
          <cell r="A537" t="str">
            <v>73934/002</v>
          </cell>
          <cell r="B537" t="str">
            <v>PORTA EM CHAPA DE FIBRA DE EUCALIPTO LISA PARA PINTURA, 0,70X2,10 M, INCLUSO ADUELA 3A, ALIZAR 3A E DOBRADICA</v>
          </cell>
          <cell r="C537" t="str">
            <v>UN</v>
          </cell>
          <cell r="D537">
            <v>251.17</v>
          </cell>
        </row>
        <row r="538">
          <cell r="A538" t="str">
            <v>73934/003</v>
          </cell>
          <cell r="B538" t="str">
            <v>PORTA EM CHAPA DE FIBRA DE EUCALIPTO LISA PARA PINTURA, 0,60X2,10 M, INCLUSO ADUELA 3A, ALIZAR 3A E DOBRADICA</v>
          </cell>
          <cell r="C538" t="str">
            <v>UN</v>
          </cell>
          <cell r="D538">
            <v>246.39</v>
          </cell>
        </row>
        <row r="539">
          <cell r="A539">
            <v>74139</v>
          </cell>
          <cell r="B539" t="str">
            <v>PORTA P/SANITARIO C/LAMINADO, MARCO E FERRAGENS</v>
          </cell>
          <cell r="C539" t="str">
            <v/>
          </cell>
          <cell r="D539" t="str">
            <v/>
          </cell>
        </row>
        <row r="540">
          <cell r="A540" t="str">
            <v>74139/001</v>
          </cell>
          <cell r="B540" t="str">
            <v>PORTA DE MADEIRA PARA BANHEIRO EM COMPENSADO COM LAMINADO TEXTURIZADO0,80X1,60M, INCLUSO MARCO, DOBRADICAS E TARJETA TIPO LIVRE/OCUPADO</v>
          </cell>
          <cell r="C540" t="str">
            <v>UN</v>
          </cell>
          <cell r="D540">
            <v>186.76</v>
          </cell>
        </row>
        <row r="541">
          <cell r="A541" t="str">
            <v>74139/002</v>
          </cell>
          <cell r="B541" t="str">
            <v>PORTA DE MADEIRA PARA BANHEIRO EM COMPENSADO COM LAMINADO TEXTURIZADO0,60X1,60M, INCLUSO MARCO, DOBRADICAS E TARJETA TIPO LIVRE/OCUPADO</v>
          </cell>
          <cell r="C541" t="str">
            <v>UN</v>
          </cell>
          <cell r="D541">
            <v>162.44</v>
          </cell>
        </row>
        <row r="542">
          <cell r="A542">
            <v>90</v>
          </cell>
          <cell r="B542" t="str">
            <v>JANELA DE MADEIRA</v>
          </cell>
          <cell r="C542" t="str">
            <v/>
          </cell>
          <cell r="D542" t="str">
            <v/>
          </cell>
        </row>
        <row r="543">
          <cell r="A543">
            <v>73773</v>
          </cell>
          <cell r="B543" t="str">
            <v>DIVERSOS</v>
          </cell>
          <cell r="C543" t="str">
            <v/>
          </cell>
          <cell r="D543" t="str">
            <v/>
          </cell>
        </row>
        <row r="544">
          <cell r="A544" t="str">
            <v>73773/001</v>
          </cell>
          <cell r="B544" t="str">
            <v>QUADRO DE MADEIRA PARA APARELHO DE AR-CONDICIONADO COM ALIZAR, FIXADOEM TACO DE MADEIRA</v>
          </cell>
          <cell r="C544" t="str">
            <v>UN</v>
          </cell>
          <cell r="D544">
            <v>53.93</v>
          </cell>
        </row>
        <row r="545">
          <cell r="A545">
            <v>73813</v>
          </cell>
          <cell r="B545" t="str">
            <v>JANELA DE MADEIRA</v>
          </cell>
          <cell r="C545" t="str">
            <v/>
          </cell>
          <cell r="D545" t="str">
            <v/>
          </cell>
        </row>
        <row r="546">
          <cell r="A546" t="str">
            <v>73813/001</v>
          </cell>
          <cell r="B546" t="str">
            <v>JANELA DE ABRIR DE MADEIRA 1A COM ALMOFADA, 1,5X1,5M, INCLUSO GUARNICOES E DOBRADICAS</v>
          </cell>
          <cell r="C546" t="str">
            <v>UN</v>
          </cell>
          <cell r="D546">
            <v>640.73</v>
          </cell>
        </row>
        <row r="547">
          <cell r="A547">
            <v>91</v>
          </cell>
          <cell r="B547" t="str">
            <v>GUARDA-CORPO DE MADEIRA</v>
          </cell>
          <cell r="C547" t="str">
            <v/>
          </cell>
          <cell r="D547" t="str">
            <v/>
          </cell>
        </row>
        <row r="548">
          <cell r="A548">
            <v>73668</v>
          </cell>
          <cell r="B548" t="str">
            <v>GUARDA CORPO EM MADEIRA 1A SERRADA APARELHADA</v>
          </cell>
          <cell r="C548" t="str">
            <v>M</v>
          </cell>
          <cell r="D548">
            <v>71.83</v>
          </cell>
        </row>
        <row r="549">
          <cell r="A549">
            <v>92</v>
          </cell>
          <cell r="B549" t="str">
            <v>PORTA E/OU TAMPA DE FERRO</v>
          </cell>
          <cell r="C549" t="str">
            <v/>
          </cell>
          <cell r="D549" t="str">
            <v/>
          </cell>
        </row>
        <row r="550">
          <cell r="A550">
            <v>40678</v>
          </cell>
          <cell r="B550" t="str">
            <v>PORTA DE ABRIR PARA ABRIGO DE MEDIDORES E BOTIJOES, EM FERRO QUADRICULADO, COM GUARNICOES</v>
          </cell>
          <cell r="C550" t="str">
            <v>M2</v>
          </cell>
          <cell r="D550">
            <v>118.93</v>
          </cell>
        </row>
        <row r="551">
          <cell r="A551">
            <v>72140</v>
          </cell>
          <cell r="B551" t="str">
            <v>PORTA DE FERRO PARA LIXEIRA, DE ABRIR, TIPO CHAPA, 0,70X2,10M , COM GUARNICOES</v>
          </cell>
          <cell r="C551" t="str">
            <v>UN</v>
          </cell>
          <cell r="D551">
            <v>151.24</v>
          </cell>
        </row>
        <row r="552">
          <cell r="A552">
            <v>73632</v>
          </cell>
          <cell r="B552" t="str">
            <v>PORTA CORTA-FOGO 0,90X2,10X0,04M</v>
          </cell>
          <cell r="C552" t="str">
            <v>UN</v>
          </cell>
          <cell r="D552">
            <v>409.34</v>
          </cell>
        </row>
        <row r="553">
          <cell r="A553">
            <v>73933</v>
          </cell>
          <cell r="B553" t="str">
            <v>PORTA DE FERRO DE ABRIR</v>
          </cell>
          <cell r="C553" t="str">
            <v/>
          </cell>
          <cell r="D553" t="str">
            <v/>
          </cell>
        </row>
        <row r="554">
          <cell r="A554" t="str">
            <v>73933/001</v>
          </cell>
          <cell r="B554" t="str">
            <v>PORTA DE FERRO ABRIR TIPO GRADE COM CHAPA 0,87X2,10M, INCLUSO GUARNICOES</v>
          </cell>
          <cell r="C554" t="str">
            <v>M2</v>
          </cell>
          <cell r="D554">
            <v>160.21</v>
          </cell>
        </row>
        <row r="555">
          <cell r="A555" t="str">
            <v>73933/002</v>
          </cell>
          <cell r="B555" t="str">
            <v>PORTA DE FERRO ABRIR TIPO CHAPA LISA 0,87X2,10M, INCLUSO GUARNICOES</v>
          </cell>
          <cell r="C555" t="str">
            <v>M2</v>
          </cell>
          <cell r="D555">
            <v>188.36</v>
          </cell>
        </row>
        <row r="556">
          <cell r="A556" t="str">
            <v>73933/003</v>
          </cell>
          <cell r="B556" t="str">
            <v>PORTA DE FERRO, DE ABRIR, VENEZIANA SEM BANDEIRA SEM FERRAGENS</v>
          </cell>
          <cell r="C556" t="str">
            <v>M2</v>
          </cell>
          <cell r="D556">
            <v>170.45</v>
          </cell>
        </row>
        <row r="557">
          <cell r="A557" t="str">
            <v>73933/004</v>
          </cell>
          <cell r="B557" t="str">
            <v>PORTA DE FERRO, DE ABRIR, BARRA CHATA COM REQUADRO E GUARNIÇÃO</v>
          </cell>
          <cell r="C557" t="str">
            <v>M2</v>
          </cell>
          <cell r="D557">
            <v>151.66999999999999</v>
          </cell>
        </row>
        <row r="558">
          <cell r="A558">
            <v>74073</v>
          </cell>
          <cell r="B558" t="str">
            <v>ALÇAPÃO DE FERRO</v>
          </cell>
          <cell r="C558" t="str">
            <v/>
          </cell>
          <cell r="D558" t="str">
            <v/>
          </cell>
        </row>
        <row r="559">
          <cell r="A559" t="str">
            <v>74073/001</v>
          </cell>
          <cell r="B559" t="str">
            <v>ALCAPAO EM FERRO 0,6MX0,6M, INCLUSO FERRAGENS</v>
          </cell>
          <cell r="C559" t="str">
            <v>UN</v>
          </cell>
          <cell r="D559">
            <v>51.88</v>
          </cell>
        </row>
        <row r="560">
          <cell r="A560" t="str">
            <v>74073/002</v>
          </cell>
          <cell r="B560" t="str">
            <v>ALCAPAO EM FERRO 0,7MX0,7M, INCLUSO FERRAGENS</v>
          </cell>
          <cell r="C560" t="str">
            <v>UN</v>
          </cell>
          <cell r="D560">
            <v>60.22</v>
          </cell>
        </row>
        <row r="561">
          <cell r="A561">
            <v>74136</v>
          </cell>
          <cell r="B561" t="str">
            <v>PORTA DE AÇO DE ENROLAR</v>
          </cell>
          <cell r="C561" t="str">
            <v/>
          </cell>
          <cell r="D561" t="str">
            <v/>
          </cell>
        </row>
        <row r="562">
          <cell r="A562" t="str">
            <v>74136/001</v>
          </cell>
          <cell r="B562" t="str">
            <v>PORTA DE ACO DE ENROLAR TIPO GRADE, CHAPA 14</v>
          </cell>
          <cell r="C562" t="str">
            <v>M2</v>
          </cell>
          <cell r="D562">
            <v>495.18</v>
          </cell>
        </row>
        <row r="563">
          <cell r="A563" t="str">
            <v>74136/002</v>
          </cell>
          <cell r="B563" t="str">
            <v>PORTA DE ACO DE ENROLAR TIPO TIJOLINHO, VAZADA, CHAPA 24 RAIADA LARGA</v>
          </cell>
          <cell r="C563" t="str">
            <v>M2</v>
          </cell>
          <cell r="D563">
            <v>547.38</v>
          </cell>
        </row>
        <row r="564">
          <cell r="A564" t="str">
            <v>74136/003</v>
          </cell>
          <cell r="B564" t="str">
            <v>PORTA DE ACO DE ENROLAR ONDULADA CHAPA 24 RAIADA LARGA</v>
          </cell>
          <cell r="C564" t="str">
            <v>M2</v>
          </cell>
          <cell r="D564">
            <v>335.68</v>
          </cell>
        </row>
        <row r="565">
          <cell r="A565">
            <v>74232</v>
          </cell>
          <cell r="B565" t="str">
            <v>PORTA DE FERRO, DE ABRIR, CHAPA DOBRADA</v>
          </cell>
          <cell r="C565" t="str">
            <v/>
          </cell>
          <cell r="D565" t="str">
            <v/>
          </cell>
        </row>
        <row r="566">
          <cell r="A566" t="str">
            <v>74232/001</v>
          </cell>
          <cell r="B566" t="str">
            <v>PORTA DE CHAPA DE ACO PRE-ZINCADA, DE ABRIR, 0,87X2,1CM, COM POSTIGOPARA VIDRO</v>
          </cell>
          <cell r="C566" t="str">
            <v>UN</v>
          </cell>
          <cell r="D566">
            <v>390.2</v>
          </cell>
        </row>
        <row r="567">
          <cell r="A567">
            <v>93</v>
          </cell>
          <cell r="B567" t="str">
            <v>JANELA DE FERRO</v>
          </cell>
          <cell r="C567" t="str">
            <v/>
          </cell>
          <cell r="D567" t="str">
            <v/>
          </cell>
        </row>
        <row r="568">
          <cell r="A568">
            <v>6103</v>
          </cell>
          <cell r="B568" t="str">
            <v>JANELA BASCULANTE DE FERRO EM CANTONEIRA 5/8"X1/8", LINHA POPULAR</v>
          </cell>
          <cell r="C568" t="str">
            <v>M2</v>
          </cell>
          <cell r="D568">
            <v>277.47000000000003</v>
          </cell>
        </row>
        <row r="569">
          <cell r="A569">
            <v>6104</v>
          </cell>
          <cell r="B569" t="str">
            <v>JANELA BASCULANTE EM CHAPA DE ACO</v>
          </cell>
          <cell r="C569" t="str">
            <v>M2</v>
          </cell>
          <cell r="D569">
            <v>219.92</v>
          </cell>
        </row>
        <row r="570">
          <cell r="A570">
            <v>6126</v>
          </cell>
          <cell r="B570" t="str">
            <v>JANELA DE CORRER EM CHAPA DE ACO, COM 02 FOLHAS PARA VIDRO</v>
          </cell>
          <cell r="C570" t="str">
            <v>M2</v>
          </cell>
          <cell r="D570">
            <v>266.31</v>
          </cell>
        </row>
        <row r="571">
          <cell r="A571">
            <v>72148</v>
          </cell>
          <cell r="B571" t="str">
            <v>RETIRADA DE BATENTES METALICOS</v>
          </cell>
          <cell r="C571" t="str">
            <v>UN</v>
          </cell>
          <cell r="D571">
            <v>19.03</v>
          </cell>
        </row>
        <row r="572">
          <cell r="A572">
            <v>72149</v>
          </cell>
          <cell r="B572" t="str">
            <v>RECOLOCACAO DE BATENTES METALICOS, CONSIDERANDO REAPROVEITAMENTO DO MATERIAL</v>
          </cell>
          <cell r="C572" t="str">
            <v>UN</v>
          </cell>
          <cell r="D572">
            <v>20.62</v>
          </cell>
        </row>
        <row r="573">
          <cell r="A573">
            <v>73940</v>
          </cell>
          <cell r="B573" t="str">
            <v>JANELA DE CORRER, EM CHAPA DOBRADA, AÇO COM ADIÇÃO DE COBRE PRÉ-ZINCADO</v>
          </cell>
          <cell r="C573" t="str">
            <v/>
          </cell>
          <cell r="D573" t="str">
            <v/>
          </cell>
        </row>
        <row r="574">
          <cell r="A574" t="str">
            <v>73940/001</v>
          </cell>
          <cell r="B574" t="str">
            <v>JANELA DE CORRER EM CHAPA DE ACO DOBRADA, QUATRO FOLHAS, SEM DIVISAO HORIZONTAL, PARA VIDRO, 1,50X1,20M</v>
          </cell>
          <cell r="C574" t="str">
            <v>UN</v>
          </cell>
          <cell r="D574">
            <v>276.42</v>
          </cell>
        </row>
        <row r="575">
          <cell r="A575">
            <v>73945</v>
          </cell>
          <cell r="B575" t="str">
            <v>JANELA DE FERRO, DE CORRER, PARA VIDRO</v>
          </cell>
          <cell r="C575" t="str">
            <v/>
          </cell>
          <cell r="D575" t="str">
            <v/>
          </cell>
        </row>
        <row r="576">
          <cell r="A576" t="str">
            <v>73945/001</v>
          </cell>
          <cell r="B576" t="str">
            <v>JANELA DE CHAPA DOBRADA ACO DE CORRER, DUAS FOLHAS, DIVISAO HORIZONTAL</v>
          </cell>
          <cell r="C576" t="str">
            <v>M2</v>
          </cell>
          <cell r="D576">
            <v>264.44</v>
          </cell>
        </row>
        <row r="577">
          <cell r="A577">
            <v>73961</v>
          </cell>
          <cell r="B577" t="str">
            <v>JANELA MAXIM AIR</v>
          </cell>
          <cell r="C577" t="str">
            <v/>
          </cell>
          <cell r="D577" t="str">
            <v/>
          </cell>
        </row>
        <row r="578">
          <cell r="A578" t="str">
            <v>73961/001</v>
          </cell>
          <cell r="B578" t="str">
            <v>JANELA MAXIM AIR CHAPA DOBRADA</v>
          </cell>
          <cell r="C578" t="str">
            <v>M2</v>
          </cell>
          <cell r="D578">
            <v>293.24</v>
          </cell>
        </row>
        <row r="579">
          <cell r="A579">
            <v>73984</v>
          </cell>
          <cell r="B579" t="str">
            <v>JANELA DE FERRO, DE CORRER (SEM VIDRO E PINTURA)</v>
          </cell>
          <cell r="C579" t="str">
            <v/>
          </cell>
          <cell r="D579" t="str">
            <v/>
          </cell>
        </row>
        <row r="580">
          <cell r="A580" t="str">
            <v>73984/001</v>
          </cell>
          <cell r="B580" t="str">
            <v>JANELA DE CORRER EM CHAPA DE ACO, COM 04 FOLHAS PARA VIDRO, COM DIVISAO HORIZONTAL</v>
          </cell>
          <cell r="C580" t="str">
            <v>M2</v>
          </cell>
          <cell r="D580">
            <v>254.71</v>
          </cell>
        </row>
        <row r="581">
          <cell r="A581" t="str">
            <v>73984/002</v>
          </cell>
          <cell r="B581" t="str">
            <v>JANELA DE CORRER EM FERRO TIPO VENEZIANA, 02 FOLHAS, LINHA POPULAR</v>
          </cell>
          <cell r="C581" t="str">
            <v>M2</v>
          </cell>
          <cell r="D581">
            <v>427.5</v>
          </cell>
        </row>
        <row r="582">
          <cell r="A582">
            <v>94</v>
          </cell>
          <cell r="B582" t="str">
            <v>GRADE DE FERRO</v>
          </cell>
          <cell r="C582" t="str">
            <v/>
          </cell>
          <cell r="D582" t="str">
            <v/>
          </cell>
        </row>
        <row r="583">
          <cell r="A583">
            <v>73932</v>
          </cell>
          <cell r="B583" t="str">
            <v>GRADE DE FERRO, BARRA CHATA</v>
          </cell>
          <cell r="C583" t="str">
            <v/>
          </cell>
          <cell r="D583" t="str">
            <v/>
          </cell>
        </row>
        <row r="584">
          <cell r="A584" t="str">
            <v>73932/001</v>
          </cell>
          <cell r="B584" t="str">
            <v>GRADE DE FERRO EM BARRA CHATA 3/16"</v>
          </cell>
          <cell r="C584" t="str">
            <v>M2</v>
          </cell>
          <cell r="D584">
            <v>231.55</v>
          </cell>
        </row>
        <row r="585">
          <cell r="A585">
            <v>95</v>
          </cell>
          <cell r="B585" t="str">
            <v>GUARDA-CORPO DE FERRO</v>
          </cell>
          <cell r="C585" t="str">
            <v/>
          </cell>
          <cell r="D585" t="str">
            <v/>
          </cell>
        </row>
        <row r="586">
          <cell r="A586">
            <v>73631</v>
          </cell>
          <cell r="B586" t="str">
            <v>GUARDA-CORPO EM TUBO DE ACO GALVANIZADO 1 1/2"</v>
          </cell>
          <cell r="C586" t="str">
            <v>M2</v>
          </cell>
          <cell r="D586">
            <v>197.03</v>
          </cell>
        </row>
        <row r="587">
          <cell r="A587">
            <v>74195</v>
          </cell>
          <cell r="B587" t="str">
            <v>GUARDA-CORPO</v>
          </cell>
          <cell r="C587" t="str">
            <v/>
          </cell>
          <cell r="D587" t="str">
            <v/>
          </cell>
        </row>
        <row r="588">
          <cell r="A588" t="str">
            <v>74195/001</v>
          </cell>
          <cell r="B588" t="str">
            <v>GUARDA-CORPO COM CORRIMAO EM FERRO BARRA CHATA 3/16"</v>
          </cell>
          <cell r="C588" t="str">
            <v>M</v>
          </cell>
          <cell r="D588">
            <v>270.79000000000002</v>
          </cell>
        </row>
        <row r="589">
          <cell r="A589">
            <v>97</v>
          </cell>
          <cell r="B589" t="str">
            <v>ESCADAS/CORRIMAOS</v>
          </cell>
          <cell r="C589" t="str">
            <v/>
          </cell>
          <cell r="D589" t="str">
            <v/>
          </cell>
        </row>
        <row r="590">
          <cell r="A590">
            <v>73665</v>
          </cell>
          <cell r="B590" t="str">
            <v>ESCADA TIPO MARINHEIRO EM ACO CA-50 9,52MM, INCLUSO PINTURA COM FUNDOANTI-OXIDANTE</v>
          </cell>
          <cell r="C590" t="str">
            <v>M</v>
          </cell>
          <cell r="D590">
            <v>32.56</v>
          </cell>
        </row>
        <row r="591">
          <cell r="A591">
            <v>73669</v>
          </cell>
          <cell r="B591" t="str">
            <v>CORRIMAO EM MADEIRA 1A 2,5X30CM</v>
          </cell>
          <cell r="C591" t="str">
            <v>M</v>
          </cell>
          <cell r="D591">
            <v>39.950000000000003</v>
          </cell>
        </row>
        <row r="592">
          <cell r="A592">
            <v>74072</v>
          </cell>
          <cell r="B592" t="str">
            <v>CORRIMÃO DE FERRO</v>
          </cell>
          <cell r="C592" t="str">
            <v/>
          </cell>
          <cell r="D592" t="str">
            <v/>
          </cell>
        </row>
        <row r="593">
          <cell r="A593" t="str">
            <v>74072/001</v>
          </cell>
          <cell r="B593" t="str">
            <v>CORRIMAO EM TUBO ACO GALVANIZADO 3/4" COM BRACADEIRA</v>
          </cell>
          <cell r="C593" t="str">
            <v>M</v>
          </cell>
          <cell r="D593">
            <v>37.57</v>
          </cell>
        </row>
        <row r="594">
          <cell r="A594" t="str">
            <v>74072/002</v>
          </cell>
          <cell r="B594" t="str">
            <v>CORRIMAO EM TUBO ACO GALVANIZADO 2 1/2" COM BRACADEIRA</v>
          </cell>
          <cell r="C594" t="str">
            <v>M</v>
          </cell>
          <cell r="D594">
            <v>73.19</v>
          </cell>
        </row>
        <row r="595">
          <cell r="A595" t="str">
            <v>74072/003</v>
          </cell>
          <cell r="B595" t="str">
            <v>CORRIMAO EM TUBO ACO GALVANIZADO 1 1/4" COM BRACADEIRA</v>
          </cell>
          <cell r="C595" t="str">
            <v>M</v>
          </cell>
          <cell r="D595">
            <v>48.74</v>
          </cell>
        </row>
        <row r="596">
          <cell r="A596">
            <v>74103</v>
          </cell>
          <cell r="B596" t="str">
            <v>ESCADA MARINHEIRO EM FERRO CA-50, D=1/2" (12.5MM), L=0,3M, SEM PROTEÇÃO, INCLUINDO PINTURA ANTI-CORROSIVA (INCLUSIVE FORNECIMENTO E INSTALAÇÃO)</v>
          </cell>
          <cell r="C596" t="str">
            <v/>
          </cell>
          <cell r="D596" t="str">
            <v/>
          </cell>
        </row>
        <row r="597">
          <cell r="A597" t="str">
            <v>74103/001</v>
          </cell>
          <cell r="B597" t="str">
            <v>ESCADA TIPO MARINHEIRO EM ACO CA-50 12,5", INCLUSO PINTURA COM FUNDOANTI-OXIDANTE</v>
          </cell>
          <cell r="C597" t="str">
            <v>M</v>
          </cell>
          <cell r="D597">
            <v>40.15</v>
          </cell>
        </row>
        <row r="598">
          <cell r="A598">
            <v>74194</v>
          </cell>
          <cell r="B598" t="str">
            <v>ESCADA MARINHEIRO</v>
          </cell>
          <cell r="C598" t="str">
            <v/>
          </cell>
          <cell r="D598" t="str">
            <v/>
          </cell>
        </row>
        <row r="599">
          <cell r="A599" t="str">
            <v>74194/001</v>
          </cell>
          <cell r="B599" t="str">
            <v>ESCADA TIPO MARINHEIRO EM TUBO ACO GALVANIZADO 1 1/2" 5 DEGRAUS</v>
          </cell>
          <cell r="C599" t="str">
            <v>M</v>
          </cell>
          <cell r="D599">
            <v>156.35</v>
          </cell>
        </row>
        <row r="600">
          <cell r="A600">
            <v>98</v>
          </cell>
          <cell r="B600" t="str">
            <v>PORTA E/OU TAMPA DE ALUMINIO</v>
          </cell>
          <cell r="C600" t="str">
            <v/>
          </cell>
          <cell r="D600" t="str">
            <v/>
          </cell>
        </row>
        <row r="601">
          <cell r="A601">
            <v>68050</v>
          </cell>
          <cell r="B601" t="str">
            <v>PORTA DE CORRER EM ALUMINIO, PERFIL SERIE 25, COM 02 FOLHAS PARA VIDRO</v>
          </cell>
          <cell r="C601" t="str">
            <v>M2</v>
          </cell>
          <cell r="D601">
            <v>274.33</v>
          </cell>
        </row>
        <row r="602">
          <cell r="A602">
            <v>74071</v>
          </cell>
          <cell r="B602" t="str">
            <v>PORTA DE ALUMÍNIO, DE ABRIR</v>
          </cell>
          <cell r="C602" t="str">
            <v/>
          </cell>
          <cell r="D602" t="str">
            <v/>
          </cell>
        </row>
        <row r="603">
          <cell r="A603" t="str">
            <v>74071/001</v>
          </cell>
          <cell r="B603" t="str">
            <v>PORTA DE ABRIR EM ALUMINIO TIPO CHAPA CORRUGADA, PERFIL SERIE 25, COMGUARNICOES</v>
          </cell>
          <cell r="C603" t="str">
            <v>M2</v>
          </cell>
          <cell r="D603">
            <v>354.74</v>
          </cell>
        </row>
        <row r="604">
          <cell r="A604" t="str">
            <v>74071/002</v>
          </cell>
          <cell r="B604" t="str">
            <v>PORTA DE ABRIR EM ALUMINIO TIPO VENEZIANA, PERFIL SERIE 25, COM GUARNICOES</v>
          </cell>
          <cell r="C604" t="str">
            <v>M2</v>
          </cell>
          <cell r="D604">
            <v>356.23</v>
          </cell>
        </row>
        <row r="605">
          <cell r="A605">
            <v>99</v>
          </cell>
          <cell r="B605" t="str">
            <v>GUARDA-CORPO/GRADE DE ALUMINIO</v>
          </cell>
          <cell r="C605" t="str">
            <v/>
          </cell>
          <cell r="D605" t="str">
            <v/>
          </cell>
        </row>
        <row r="606">
          <cell r="A606">
            <v>73737</v>
          </cell>
          <cell r="B606" t="str">
            <v>GRADIL ALUMINIO P/VARANDA</v>
          </cell>
          <cell r="C606" t="str">
            <v/>
          </cell>
          <cell r="D606" t="str">
            <v/>
          </cell>
        </row>
        <row r="607">
          <cell r="A607" t="str">
            <v>73737/001</v>
          </cell>
          <cell r="B607" t="str">
            <v>GRADIL DE ALUMINIO ANODIZADO TIPO BARRA CHATA PARA VARANDAS, ALTURA 0,4M</v>
          </cell>
          <cell r="C607" t="str">
            <v>M</v>
          </cell>
          <cell r="D607">
            <v>128.49</v>
          </cell>
        </row>
        <row r="608">
          <cell r="A608" t="str">
            <v>73737/002</v>
          </cell>
          <cell r="B608" t="str">
            <v>GRADIL DE ALUMINIO ANODIZADO TIPO BARRA CHATA PARA VARANDAS, ALTURA 1,0M</v>
          </cell>
          <cell r="C608" t="str">
            <v>M</v>
          </cell>
          <cell r="D608">
            <v>291.39999999999998</v>
          </cell>
        </row>
        <row r="609">
          <cell r="A609" t="str">
            <v>73737/003</v>
          </cell>
          <cell r="B609" t="str">
            <v>GRADIL DE ALUMINIO ANODIZADO TIPO BARRA CHATA PARA VARANDAS, ALTURA 1,2M</v>
          </cell>
          <cell r="C609" t="str">
            <v>M</v>
          </cell>
          <cell r="D609">
            <v>343.82</v>
          </cell>
        </row>
        <row r="610">
          <cell r="A610">
            <v>100</v>
          </cell>
          <cell r="B610" t="str">
            <v>FERRAGENS PARA PORTAS</v>
          </cell>
          <cell r="C610" t="str">
            <v/>
          </cell>
          <cell r="D610" t="str">
            <v/>
          </cell>
        </row>
        <row r="611">
          <cell r="A611">
            <v>73736</v>
          </cell>
          <cell r="B611" t="str">
            <v>FORNECIMENTO E ASSENTAMENTO DE FERRAGENS</v>
          </cell>
          <cell r="C611" t="str">
            <v/>
          </cell>
          <cell r="D611" t="str">
            <v/>
          </cell>
        </row>
        <row r="612">
          <cell r="A612" t="str">
            <v>73736/001</v>
          </cell>
          <cell r="B612" t="str">
            <v>DOBRADICA TIPO VAI E VEM EM LATAO POLIDO 3"</v>
          </cell>
          <cell r="C612" t="str">
            <v>UN</v>
          </cell>
          <cell r="D612">
            <v>25.86</v>
          </cell>
        </row>
        <row r="613">
          <cell r="A613">
            <v>74068</v>
          </cell>
          <cell r="B613" t="str">
            <v>CONJUNTO FERRAGENS CILINDRO 330/ROSETA 303/MACANETA TIPO ALAVANCA LATAO CROMADO LA FONTE</v>
          </cell>
          <cell r="C613" t="str">
            <v/>
          </cell>
          <cell r="D613" t="str">
            <v/>
          </cell>
        </row>
        <row r="614">
          <cell r="A614" t="str">
            <v>74068/001</v>
          </cell>
          <cell r="B614" t="str">
            <v>CONJUNTO FERRAGENS CILINDRO 330/ROSETA 303/MACANETA TIPO ALAVANCA LATAO CROMADO LA FONTE</v>
          </cell>
          <cell r="C614" t="str">
            <v>UN</v>
          </cell>
          <cell r="D614">
            <v>383.8</v>
          </cell>
        </row>
        <row r="615">
          <cell r="A615" t="str">
            <v>74068/002</v>
          </cell>
          <cell r="B615" t="str">
            <v>FECHADURA DE EMBUTIR COMPLETA, PARA PORTAS EXTERNAS, PADRAO DE ACABAMENTO POPULAR</v>
          </cell>
          <cell r="C615" t="str">
            <v>UN</v>
          </cell>
          <cell r="D615">
            <v>51.85</v>
          </cell>
        </row>
        <row r="616">
          <cell r="A616" t="str">
            <v>74068/003</v>
          </cell>
          <cell r="B616" t="str">
            <v>FECHADURA DE EMBUTIR COMPLETA, PARA PORTAS EXTERNAS, PADRAO DE ACABAMENTO SUPERIOR</v>
          </cell>
          <cell r="C616" t="str">
            <v>UN</v>
          </cell>
          <cell r="D616">
            <v>189.82</v>
          </cell>
        </row>
        <row r="617">
          <cell r="A617" t="str">
            <v>74068/004</v>
          </cell>
          <cell r="B617" t="str">
            <v>FECHADURA DE EMBUTIR COMPLETA, PARA PORTAS EXTERNAS 2 FOLHAS, PADRAO DE ACABAMENTO POPULAR</v>
          </cell>
          <cell r="C617" t="str">
            <v>UN</v>
          </cell>
          <cell r="D617">
            <v>142.16999999999999</v>
          </cell>
        </row>
        <row r="618">
          <cell r="A618" t="str">
            <v>74068/005</v>
          </cell>
          <cell r="B618" t="str">
            <v>FECHADURA DE SOBREPOR PARA PORTAS EXTERNAS, FERRO PINTADO COM MACANETA</v>
          </cell>
          <cell r="C618" t="str">
            <v>UN</v>
          </cell>
          <cell r="D618">
            <v>52.27</v>
          </cell>
        </row>
        <row r="619">
          <cell r="A619" t="str">
            <v>74068/006</v>
          </cell>
          <cell r="B619" t="str">
            <v>FECHADURA DE EMBUTIR COMPLETA, PARA PORTAS EXTERNAS, PADRAO DE ACABAMENTO MEDIO</v>
          </cell>
          <cell r="C619" t="str">
            <v>UN</v>
          </cell>
          <cell r="D619">
            <v>110.29</v>
          </cell>
        </row>
        <row r="620">
          <cell r="A620">
            <v>74069</v>
          </cell>
          <cell r="B620" t="str">
            <v>CONJUNTO FERRAGENS LATAO CROMADO TRANQUETA COMPLETA LINHA LUXO</v>
          </cell>
          <cell r="C620" t="str">
            <v/>
          </cell>
          <cell r="D620" t="str">
            <v/>
          </cell>
        </row>
        <row r="621">
          <cell r="A621" t="str">
            <v>74069/001</v>
          </cell>
          <cell r="B621" t="str">
            <v>FECHADURA DE EMBUTIR COMPLETA, PARA PORTAS DE BANHEIRO, PADRAO DE ACABAMENTO POPULAR</v>
          </cell>
          <cell r="C621" t="str">
            <v>UN</v>
          </cell>
          <cell r="D621">
            <v>44.67</v>
          </cell>
        </row>
        <row r="622">
          <cell r="A622" t="str">
            <v>74069/002</v>
          </cell>
          <cell r="B622" t="str">
            <v>FECHADURA DE EMBUTIR COMPLETA, PARA PORTAS DE BANHEIRO, PADRAO DE ACABAMENTO SUPERIOR</v>
          </cell>
          <cell r="C622" t="str">
            <v>UN</v>
          </cell>
          <cell r="D622">
            <v>160.31</v>
          </cell>
        </row>
        <row r="623">
          <cell r="A623">
            <v>74070</v>
          </cell>
          <cell r="B623" t="str">
            <v>CONJUNTO FERRAGEM GORGES COMPLETA LINHA MEDIA</v>
          </cell>
          <cell r="C623" t="str">
            <v/>
          </cell>
          <cell r="D623" t="str">
            <v/>
          </cell>
        </row>
        <row r="624">
          <cell r="A624" t="str">
            <v>74070/001</v>
          </cell>
          <cell r="B624" t="str">
            <v>FECHADURA DE EMBUTIR COMPLETA, PARA PORTAS INTERNAS, PADRAO DE ACABAMENTO SUPERIOR</v>
          </cell>
          <cell r="C624" t="str">
            <v>UN</v>
          </cell>
          <cell r="D624">
            <v>136.72999999999999</v>
          </cell>
        </row>
        <row r="625">
          <cell r="A625" t="str">
            <v>74070/003</v>
          </cell>
          <cell r="B625" t="str">
            <v>FECHADURA DE EMBUTIR COMPLETA, PARA PORTAS INTERNAS, PADRAO DE ACABAMENTO POPULAR</v>
          </cell>
          <cell r="C625" t="str">
            <v>UN</v>
          </cell>
          <cell r="D625">
            <v>44.17</v>
          </cell>
        </row>
        <row r="626">
          <cell r="A626" t="str">
            <v>74070/004</v>
          </cell>
          <cell r="B626" t="str">
            <v>FECHADURA DE EMBUTIR COMPLETA, PARA PORTAS INTERNAS, PADRAO DE ACABAMENTO MEDIO</v>
          </cell>
          <cell r="C626" t="str">
            <v>UN</v>
          </cell>
          <cell r="D626">
            <v>75.150000000000006</v>
          </cell>
        </row>
        <row r="627">
          <cell r="A627">
            <v>102</v>
          </cell>
          <cell r="B627" t="str">
            <v>FERRAGENS DIVERSAS</v>
          </cell>
          <cell r="C627" t="str">
            <v/>
          </cell>
          <cell r="D627" t="str">
            <v/>
          </cell>
        </row>
        <row r="628">
          <cell r="A628">
            <v>74046</v>
          </cell>
          <cell r="B628" t="str">
            <v>TARJETA</v>
          </cell>
          <cell r="C628" t="str">
            <v/>
          </cell>
          <cell r="D628" t="str">
            <v/>
          </cell>
        </row>
        <row r="629">
          <cell r="A629" t="str">
            <v>74046/001</v>
          </cell>
          <cell r="B629" t="str">
            <v>TARJETA DE FERRO CROMADO DE SOBREPOR 2"</v>
          </cell>
          <cell r="C629" t="str">
            <v>UN</v>
          </cell>
          <cell r="D629">
            <v>5.38</v>
          </cell>
        </row>
        <row r="630">
          <cell r="A630" t="str">
            <v>74046/002</v>
          </cell>
          <cell r="B630" t="str">
            <v>TARJETA TIPO LIVRE/OCUPADO PARA PORTA DE BANHEIRO</v>
          </cell>
          <cell r="C630" t="str">
            <v>UN</v>
          </cell>
          <cell r="D630">
            <v>25.75</v>
          </cell>
        </row>
        <row r="631">
          <cell r="A631">
            <v>74047</v>
          </cell>
          <cell r="B631" t="str">
            <v>DOBRADICA</v>
          </cell>
          <cell r="C631" t="str">
            <v/>
          </cell>
          <cell r="D631" t="str">
            <v/>
          </cell>
        </row>
        <row r="632">
          <cell r="A632" t="str">
            <v>74047/001</v>
          </cell>
          <cell r="B632" t="str">
            <v>DOBRADICA EM FERRO CROMADO 3X3", SEM ANEIS</v>
          </cell>
          <cell r="C632" t="str">
            <v>UN</v>
          </cell>
          <cell r="D632">
            <v>7.38</v>
          </cell>
        </row>
        <row r="633">
          <cell r="A633" t="str">
            <v>74047/002</v>
          </cell>
          <cell r="B633" t="str">
            <v>DOBRADICA EM ACO ZINCADO 3X3", SEM ANEIS</v>
          </cell>
          <cell r="C633" t="str">
            <v>UN</v>
          </cell>
          <cell r="D633">
            <v>7.41</v>
          </cell>
        </row>
        <row r="634">
          <cell r="A634" t="str">
            <v>74047/003</v>
          </cell>
          <cell r="B634" t="str">
            <v>DOBRADICA EM LATAO CROMADO 3X3", COM ANEIS</v>
          </cell>
          <cell r="C634" t="str">
            <v>UN</v>
          </cell>
          <cell r="D634">
            <v>13.43</v>
          </cell>
        </row>
        <row r="635">
          <cell r="A635" t="str">
            <v>74047/004</v>
          </cell>
          <cell r="B635" t="str">
            <v>DOBRADICA LATAO CROMADO 3 X 2 1/2"</v>
          </cell>
          <cell r="C635" t="str">
            <v>UN</v>
          </cell>
          <cell r="D635">
            <v>9.49</v>
          </cell>
        </row>
        <row r="636">
          <cell r="A636" t="str">
            <v>74047/005</v>
          </cell>
          <cell r="B636" t="str">
            <v>DOBRADICA EM FERRO GALVANIZADO 1 3/4 X2", COM ANEIS</v>
          </cell>
          <cell r="C636" t="str">
            <v>UN</v>
          </cell>
          <cell r="D636">
            <v>5.51</v>
          </cell>
        </row>
        <row r="637">
          <cell r="A637" t="str">
            <v>74047/006</v>
          </cell>
          <cell r="B637" t="str">
            <v>DOBRADICA EM FERRO CROMADO 2X1", COM ANEIS</v>
          </cell>
          <cell r="C637" t="str">
            <v>UN</v>
          </cell>
          <cell r="D637">
            <v>7</v>
          </cell>
        </row>
        <row r="638">
          <cell r="A638" t="str">
            <v>74047/007</v>
          </cell>
          <cell r="B638" t="str">
            <v>DOBRADICA EM FERRO CROMADO 3X2 1/2", SEM ANEIS</v>
          </cell>
          <cell r="C638" t="str">
            <v>UN</v>
          </cell>
          <cell r="D638">
            <v>6.87</v>
          </cell>
        </row>
        <row r="639">
          <cell r="A639" t="str">
            <v>74047/008</v>
          </cell>
          <cell r="B639" t="str">
            <v>DOBRADICA EM FERRO GALVANIZADO 4X3", COM ANEIS</v>
          </cell>
          <cell r="C639" t="str">
            <v>UN</v>
          </cell>
          <cell r="D639">
            <v>7.1</v>
          </cell>
        </row>
        <row r="640">
          <cell r="A640">
            <v>74084</v>
          </cell>
          <cell r="B640" t="str">
            <v>PORTA CADEADO</v>
          </cell>
          <cell r="C640" t="str">
            <v/>
          </cell>
          <cell r="D640" t="str">
            <v/>
          </cell>
        </row>
        <row r="641">
          <cell r="A641" t="str">
            <v>74084/001</v>
          </cell>
          <cell r="B641" t="str">
            <v>PORTA CADEADO COM CADEADO DE ACO 45MM</v>
          </cell>
          <cell r="C641" t="str">
            <v>UN</v>
          </cell>
          <cell r="D641">
            <v>30.59</v>
          </cell>
        </row>
        <row r="642">
          <cell r="A642">
            <v>103</v>
          </cell>
          <cell r="B642" t="str">
            <v>VIDROS/ESPELHOS</v>
          </cell>
          <cell r="C642" t="str">
            <v/>
          </cell>
          <cell r="D642" t="str">
            <v/>
          </cell>
        </row>
        <row r="643">
          <cell r="A643">
            <v>72116</v>
          </cell>
          <cell r="B643" t="str">
            <v>VIDRO LISO COMUM TRANSPARENTE, ESPESSURA 3MM</v>
          </cell>
          <cell r="C643" t="str">
            <v>M2</v>
          </cell>
          <cell r="D643">
            <v>66.84</v>
          </cell>
        </row>
        <row r="644">
          <cell r="A644">
            <v>72117</v>
          </cell>
          <cell r="B644" t="str">
            <v>VIDRO LISO COMUM TRANSPARENTE, ESPESSURA 4MM</v>
          </cell>
          <cell r="C644" t="str">
            <v>M2</v>
          </cell>
          <cell r="D644">
            <v>86.34</v>
          </cell>
        </row>
        <row r="645">
          <cell r="A645">
            <v>72118</v>
          </cell>
          <cell r="B645" t="str">
            <v>VIDRO TEMPERADO INCOLOR, ESPESSURA 6MM</v>
          </cell>
          <cell r="C645" t="str">
            <v>M2</v>
          </cell>
          <cell r="D645">
            <v>143.16999999999999</v>
          </cell>
        </row>
        <row r="646">
          <cell r="A646">
            <v>72119</v>
          </cell>
          <cell r="B646" t="str">
            <v>VIDRO TEMPERADO INCOLOR, ESPESSURA 8MM</v>
          </cell>
          <cell r="C646" t="str">
            <v>M2</v>
          </cell>
          <cell r="D646">
            <v>169.32</v>
          </cell>
        </row>
        <row r="647">
          <cell r="A647">
            <v>72120</v>
          </cell>
          <cell r="B647" t="str">
            <v>VIDRO TEMPERADO INCOLOR, ESPESSURA 10MM</v>
          </cell>
          <cell r="C647" t="str">
            <v>M2</v>
          </cell>
          <cell r="D647">
            <v>198.77</v>
          </cell>
        </row>
        <row r="648">
          <cell r="A648">
            <v>72121</v>
          </cell>
          <cell r="B648" t="str">
            <v>VIDRO TEMPERADO COLORIDO, ESPESSURA 10MM</v>
          </cell>
          <cell r="C648" t="str">
            <v>M2</v>
          </cell>
          <cell r="D648">
            <v>235.84</v>
          </cell>
        </row>
        <row r="649">
          <cell r="A649">
            <v>72122</v>
          </cell>
          <cell r="B649" t="str">
            <v>VIDRO FANTASIA TIPO CANELADO, ESPESSURA 4MM</v>
          </cell>
          <cell r="C649" t="str">
            <v>M2</v>
          </cell>
          <cell r="D649">
            <v>67.64</v>
          </cell>
        </row>
        <row r="650">
          <cell r="A650">
            <v>72123</v>
          </cell>
          <cell r="B650" t="str">
            <v>VIDRO ARAMADO, ESPESSURA 7MM</v>
          </cell>
          <cell r="C650" t="str">
            <v>M2</v>
          </cell>
          <cell r="D650">
            <v>223.47</v>
          </cell>
        </row>
        <row r="651">
          <cell r="A651">
            <v>73838</v>
          </cell>
          <cell r="B651" t="str">
            <v>PORTA DE VIDRO TEMPERADO</v>
          </cell>
          <cell r="C651" t="str">
            <v/>
          </cell>
          <cell r="D651" t="str">
            <v/>
          </cell>
        </row>
        <row r="652">
          <cell r="A652" t="str">
            <v>73838/001</v>
          </cell>
          <cell r="B652" t="str">
            <v>PORTA DE VIDRO TEMPERADO, 0,9X2,10M, ESPESSURA 10MM, INCLUSIVE ACESSORIOS</v>
          </cell>
          <cell r="C652" t="str">
            <v>UN</v>
          </cell>
          <cell r="D652">
            <v>1387.51</v>
          </cell>
        </row>
        <row r="653">
          <cell r="A653">
            <v>74125</v>
          </cell>
          <cell r="B653" t="str">
            <v>ESPELHO C/MOLDURA</v>
          </cell>
          <cell r="C653" t="str">
            <v/>
          </cell>
          <cell r="D653" t="str">
            <v/>
          </cell>
        </row>
        <row r="654">
          <cell r="A654" t="str">
            <v>74125/001</v>
          </cell>
          <cell r="B654" t="str">
            <v>ESPELHO CRISTAL ESPESSURA 4MM, COM MOLDURA DE MADEIRA</v>
          </cell>
          <cell r="C654" t="str">
            <v>M2</v>
          </cell>
          <cell r="D654">
            <v>230.16</v>
          </cell>
        </row>
        <row r="655">
          <cell r="A655" t="str">
            <v>74125/002</v>
          </cell>
          <cell r="B655" t="str">
            <v>ESPELHO CRISTAL ESPESSURA 4MM, COM MOLDURA EM ALUMINIO E COMPENSADO 6MM PLASTIFICADO COLADO</v>
          </cell>
          <cell r="C655" t="str">
            <v>M2</v>
          </cell>
          <cell r="D655">
            <v>293.19</v>
          </cell>
        </row>
        <row r="656">
          <cell r="A656">
            <v>105</v>
          </cell>
          <cell r="B656" t="str">
            <v>PORTOES DE MADEIRA/FERRO/ALUMINIO</v>
          </cell>
          <cell r="C656" t="str">
            <v/>
          </cell>
          <cell r="D656" t="str">
            <v/>
          </cell>
        </row>
        <row r="657">
          <cell r="A657">
            <v>68054</v>
          </cell>
          <cell r="B657" t="str">
            <v>PORTAO DE FERRO EM CHAPA PLANA 14"</v>
          </cell>
          <cell r="C657" t="str">
            <v>M2</v>
          </cell>
          <cell r="D657">
            <v>137.91999999999999</v>
          </cell>
        </row>
        <row r="658">
          <cell r="A658">
            <v>74100</v>
          </cell>
          <cell r="B658" t="str">
            <v>PE-A.43 - PORTÃO DE FERRO COM FERRAGENS SEM PINTURA</v>
          </cell>
          <cell r="C658" t="str">
            <v/>
          </cell>
          <cell r="D658" t="str">
            <v/>
          </cell>
        </row>
        <row r="659">
          <cell r="A659" t="str">
            <v>74100/001</v>
          </cell>
          <cell r="B659" t="str">
            <v>PORTAO DE FERRO COM VARA 1/2", COM REQUADRO</v>
          </cell>
          <cell r="C659" t="str">
            <v>M2</v>
          </cell>
          <cell r="D659">
            <v>126.19</v>
          </cell>
        </row>
        <row r="660">
          <cell r="A660">
            <v>74238</v>
          </cell>
          <cell r="B660" t="str">
            <v>FABRICACAO E INSTALACAO DE PORTAO PARA ENTRADA DE VEICULOS - MMA</v>
          </cell>
          <cell r="C660" t="str">
            <v/>
          </cell>
          <cell r="D660" t="str">
            <v/>
          </cell>
        </row>
        <row r="661">
          <cell r="A661" t="str">
            <v>74238/001</v>
          </cell>
          <cell r="B661" t="str">
            <v>PORTAO EM TELA RIGIDA E MOLDURA EM ACO COM DUAS FOLHAS DE ABRIR 2X3,50MX1,80M, INCLUSO CADEADO, FUNDO OXIDO FERRO/ZARCAO UMA DEMAO E PINTURAESMALTE DUAS DEMAOS</v>
          </cell>
          <cell r="C661" t="str">
            <v>UN</v>
          </cell>
          <cell r="D661">
            <v>2053.4899999999998</v>
          </cell>
        </row>
        <row r="662">
          <cell r="A662" t="str">
            <v>74238/002</v>
          </cell>
          <cell r="B662" t="str">
            <v>PORTAO EM TELA ARAME GALVANIZADO N.12 MALHA 2" E MOLDURA EM TUBOS DE ACO COM DUAS FOLHAS DE ABRIR, INCLUSO FERRAGENS</v>
          </cell>
          <cell r="C662" t="str">
            <v>M2</v>
          </cell>
          <cell r="D662">
            <v>509.57</v>
          </cell>
        </row>
        <row r="663">
          <cell r="A663">
            <v>222</v>
          </cell>
          <cell r="B663" t="str">
            <v>JANELA DE ALUMINIO</v>
          </cell>
          <cell r="C663" t="str">
            <v/>
          </cell>
          <cell r="D663" t="str">
            <v/>
          </cell>
        </row>
        <row r="664">
          <cell r="A664">
            <v>68052</v>
          </cell>
          <cell r="B664" t="str">
            <v>JANELA ALUMINIO, BASCULANTE, SERIE 25</v>
          </cell>
          <cell r="C664" t="str">
            <v>M2</v>
          </cell>
          <cell r="D664">
            <v>548.9</v>
          </cell>
        </row>
        <row r="665">
          <cell r="A665">
            <v>73809</v>
          </cell>
          <cell r="B665" t="str">
            <v>JANELA DE ALUMINIO, TIPO CORRER OU MAXIMAR, CONVENCIONAL, INCLUSIVE ASSENTAMENTO</v>
          </cell>
          <cell r="C665" t="str">
            <v/>
          </cell>
          <cell r="D665" t="str">
            <v/>
          </cell>
        </row>
        <row r="666">
          <cell r="A666" t="str">
            <v>73809/001</v>
          </cell>
          <cell r="B666" t="str">
            <v>JANELA DE ALUMINIO TIPO MAXIM-AIR, SERIE 25</v>
          </cell>
          <cell r="C666" t="str">
            <v>M2</v>
          </cell>
          <cell r="D666">
            <v>590.97</v>
          </cell>
        </row>
        <row r="667">
          <cell r="A667">
            <v>74067</v>
          </cell>
          <cell r="B667" t="str">
            <v>JANELA DE ALUMÍNIO, DE CORRER</v>
          </cell>
          <cell r="C667" t="str">
            <v/>
          </cell>
          <cell r="D667" t="str">
            <v/>
          </cell>
        </row>
        <row r="668">
          <cell r="A668" t="str">
            <v>74067/001</v>
          </cell>
          <cell r="B668" t="str">
            <v>JANELA ALUMINIO DE CORRER, 2 FOLHAS PARA VIDRO, SEM BANDEIRA, LINHA 25</v>
          </cell>
          <cell r="C668" t="str">
            <v>M2</v>
          </cell>
          <cell r="D668">
            <v>546.01</v>
          </cell>
        </row>
        <row r="669">
          <cell r="A669" t="str">
            <v>74067/002</v>
          </cell>
          <cell r="B669" t="str">
            <v>JANELA ALUMINIO DE CORRER, 2 FOLHAS PARA VIDRO, COM BANDEIRA, LINHA 25</v>
          </cell>
          <cell r="C669" t="str">
            <v>M2</v>
          </cell>
          <cell r="D669">
            <v>686.73</v>
          </cell>
        </row>
        <row r="670">
          <cell r="A670" t="str">
            <v>74067/003</v>
          </cell>
          <cell r="B670" t="str">
            <v>JANELA ALUMINIO DE CORRER, VENEZIANA, COM BANDEIRA, LINHA 25</v>
          </cell>
          <cell r="C670" t="str">
            <v>M2</v>
          </cell>
          <cell r="D670">
            <v>832.89</v>
          </cell>
        </row>
        <row r="671">
          <cell r="A671" t="str">
            <v>74067/004</v>
          </cell>
          <cell r="B671" t="str">
            <v>JANELA ALUMINIO DE CORRER, VENEZIANA, SEM BANDEIRA, LINHA 25</v>
          </cell>
          <cell r="C671" t="str">
            <v>M2</v>
          </cell>
          <cell r="D671">
            <v>721.6</v>
          </cell>
        </row>
        <row r="672">
          <cell r="A672">
            <v>304</v>
          </cell>
          <cell r="B672" t="str">
            <v>PERFIL/CANTONEIRA/BARRA</v>
          </cell>
          <cell r="C672" t="str">
            <v/>
          </cell>
          <cell r="D672" t="str">
            <v/>
          </cell>
        </row>
        <row r="673">
          <cell r="A673">
            <v>73908</v>
          </cell>
          <cell r="B673" t="str">
            <v>CANTONEIRA DE ALUMÍNIO</v>
          </cell>
          <cell r="C673" t="str">
            <v/>
          </cell>
          <cell r="D673" t="str">
            <v/>
          </cell>
        </row>
        <row r="674">
          <cell r="A674" t="str">
            <v>73908/001</v>
          </cell>
          <cell r="B674" t="str">
            <v>CANTONEIRA DE ALUMINIO 2X2”, PARA PROTECAO DE QUINA DE PAREDE</v>
          </cell>
          <cell r="C674" t="str">
            <v>M</v>
          </cell>
          <cell r="D674">
            <v>27.6</v>
          </cell>
        </row>
        <row r="675">
          <cell r="A675" t="str">
            <v>73908/002</v>
          </cell>
          <cell r="B675" t="str">
            <v>CANTONEIRA DE ALUMINIO 1X1" , PARA PROTECAO DE QUINA DE PAREDE</v>
          </cell>
          <cell r="C675" t="str">
            <v>M</v>
          </cell>
          <cell r="D675">
            <v>18.440000000000001</v>
          </cell>
        </row>
        <row r="676">
          <cell r="A676" t="str">
            <v>FOMA</v>
          </cell>
          <cell r="B676" t="str">
            <v>FORNECIMENTO DE MATERIAIS E EQUIPAMENTOS</v>
          </cell>
          <cell r="C676" t="str">
            <v/>
          </cell>
          <cell r="D676" t="str">
            <v/>
          </cell>
        </row>
        <row r="677">
          <cell r="A677">
            <v>284</v>
          </cell>
          <cell r="B677" t="str">
            <v>FORNEC. DE MAT. BRITADO C/OU S/CARGA, DESCARGA E TRANSPORTE</v>
          </cell>
          <cell r="C677" t="str">
            <v/>
          </cell>
          <cell r="D677" t="str">
            <v/>
          </cell>
        </row>
        <row r="678">
          <cell r="A678">
            <v>6515</v>
          </cell>
          <cell r="B678" t="str">
            <v>FORNECIMENTO E LANCAMENTO DE BRITA N. 4 P/ENVOLTORIA INTERNA DO SUMIDOURO P/ O EFLUENTE LIQUIDO DA FOSSA SEPTICA, D INT = 300 CM / H INT = 660 CM (P/ COMP.11516/1)</v>
          </cell>
          <cell r="C678" t="str">
            <v>M3</v>
          </cell>
          <cell r="D678">
            <v>2341</v>
          </cell>
        </row>
        <row r="679">
          <cell r="A679">
            <v>74119</v>
          </cell>
          <cell r="B679" t="str">
            <v>FORNECIMENTO E ASSENTAMENTO DE BRITA 2 EM DRENOS E FILTROS</v>
          </cell>
          <cell r="C679" t="str">
            <v/>
          </cell>
          <cell r="D679" t="str">
            <v/>
          </cell>
        </row>
        <row r="680">
          <cell r="A680" t="str">
            <v>74119/001</v>
          </cell>
          <cell r="B680" t="str">
            <v>FORNECIMENTO E ASSENTAMENTO DE BRITA 2-DRENOS E FILTROS MM</v>
          </cell>
          <cell r="C680" t="str">
            <v>M3</v>
          </cell>
          <cell r="D680">
            <v>112.91</v>
          </cell>
        </row>
        <row r="681">
          <cell r="A681" t="str">
            <v>FUES</v>
          </cell>
          <cell r="B681" t="str">
            <v>FUNDACOES E ESTRUTURAS</v>
          </cell>
          <cell r="C681" t="str">
            <v/>
          </cell>
          <cell r="D681" t="str">
            <v/>
          </cell>
        </row>
        <row r="682">
          <cell r="A682">
            <v>38</v>
          </cell>
          <cell r="B682" t="str">
            <v>TUBULOES</v>
          </cell>
          <cell r="C682" t="str">
            <v/>
          </cell>
          <cell r="D682" t="str">
            <v/>
          </cell>
        </row>
        <row r="683">
          <cell r="A683">
            <v>73761</v>
          </cell>
          <cell r="B683" t="str">
            <v>ARRASAMENTO DE TUBULAO DE CONCRETO ARMADO</v>
          </cell>
          <cell r="C683" t="str">
            <v/>
          </cell>
          <cell r="D683" t="str">
            <v/>
          </cell>
        </row>
        <row r="684">
          <cell r="A684" t="str">
            <v>73761/001</v>
          </cell>
          <cell r="B684" t="str">
            <v>ARRASAMENTO DE TUBULAO DE CONCRETO D=0,80M.</v>
          </cell>
          <cell r="C684" t="str">
            <v>UN</v>
          </cell>
          <cell r="D684">
            <v>190.55</v>
          </cell>
        </row>
        <row r="685">
          <cell r="A685" t="str">
            <v>73761/002</v>
          </cell>
          <cell r="B685" t="str">
            <v>ARRASAMENTO DE TUBULAO DE CONCRETO D=1,25 A 1,40M.</v>
          </cell>
          <cell r="C685" t="str">
            <v>UN</v>
          </cell>
          <cell r="D685">
            <v>330.28</v>
          </cell>
        </row>
        <row r="686">
          <cell r="A686" t="str">
            <v>73761/003</v>
          </cell>
          <cell r="B686" t="str">
            <v>ARRASAMENTO DE TUBULAO DE CONCRETO D=1,45 A 1,60M.</v>
          </cell>
          <cell r="C686" t="str">
            <v>UN</v>
          </cell>
          <cell r="D686">
            <v>381.09</v>
          </cell>
        </row>
        <row r="687">
          <cell r="A687" t="str">
            <v>73761/004</v>
          </cell>
          <cell r="B687" t="str">
            <v>ARRASAMENTO DE TUBULAO DE CONCRETO D=1,65 A 2,00M.</v>
          </cell>
          <cell r="C687" t="str">
            <v>UN</v>
          </cell>
          <cell r="D687">
            <v>476.37</v>
          </cell>
        </row>
        <row r="688">
          <cell r="A688" t="str">
            <v>73761/005</v>
          </cell>
          <cell r="B688" t="str">
            <v>ARRASAMENTO DE TUBULAO DE CONCRETO D=2,10 A 2,50M.</v>
          </cell>
          <cell r="C688" t="str">
            <v>UN</v>
          </cell>
          <cell r="D688">
            <v>590.70000000000005</v>
          </cell>
        </row>
        <row r="689">
          <cell r="A689">
            <v>73852</v>
          </cell>
          <cell r="B689" t="str">
            <v>TUBULAO DE CONCRETO COM CAMISA DE ACO EXCL ESCAVACAO</v>
          </cell>
          <cell r="C689" t="str">
            <v/>
          </cell>
          <cell r="D689" t="str">
            <v/>
          </cell>
        </row>
        <row r="690">
          <cell r="A690" t="str">
            <v>73852/002</v>
          </cell>
          <cell r="B690" t="str">
            <v>TUBULAO CONCRETO C/CAMISA ACO INCORPORADA D=1,00M ESPES 1/4 PLANO INFERIOR DA BASE ATE 10,00M DA COTA DE ARRASAMENTO A CEU ABERTO TERRENO 1A CAT EXCL ESCAVACAO E ARMACAO DO FUSTE INCL FERRAGEM DE TRANSICAO A BASE E AOS BLOCOS DE FUNDACAO E O CONCRETO DE</v>
          </cell>
          <cell r="C690" t="str">
            <v>M</v>
          </cell>
          <cell r="D690">
            <v>3260.58</v>
          </cell>
        </row>
        <row r="691">
          <cell r="A691" t="str">
            <v>73852/003</v>
          </cell>
          <cell r="B691" t="str">
            <v>TUBULAO CONCRETO C/CAMISA ACO INCORPORADA D=1,25M ESPES 1/4 PLAN0 INFERIOR DA BASE ATE 10,00M DA COTA DE ARRASAMENTO A CEU ABERTO EM TERRENO 1A CAT EXCL ESCAVACAO E ARMACAO DO FUSTE INCL FERRAGEM DE TRANSICAOABASE E AOS BLOCOS DE FUNDACAO E O CONCRETOD</v>
          </cell>
          <cell r="C691" t="str">
            <v>M</v>
          </cell>
          <cell r="D691">
            <v>4325.1000000000004</v>
          </cell>
        </row>
        <row r="692">
          <cell r="A692" t="str">
            <v>73852/004</v>
          </cell>
          <cell r="B692" t="str">
            <v>TUBULAO CONCRETO C/CAMISA ACO INCORPORADA D=1,50M ESPES 1/4 PLANO INFERIOR DA BASE ATE 10,00M DA COTA DE ARRASAMENTO A CEU ABERTO EM TERRENO 1A CAT EXCL ESCAVACAO E ARMACAO DO FUSTE INCL FERRAGEM DE TRANSICAOABASE E AOS BLOCOS DE FUNDACAO E O CONCRETOD</v>
          </cell>
          <cell r="C692" t="str">
            <v>M</v>
          </cell>
          <cell r="D692">
            <v>7086.34</v>
          </cell>
        </row>
        <row r="693">
          <cell r="A693">
            <v>39</v>
          </cell>
          <cell r="B693" t="str">
            <v>ESTACAS</v>
          </cell>
          <cell r="C693" t="str">
            <v/>
          </cell>
          <cell r="D693" t="str">
            <v/>
          </cell>
        </row>
        <row r="694">
          <cell r="A694">
            <v>72819</v>
          </cell>
          <cell r="B694" t="str">
            <v>ESTACA A TRADO (BROCA) DIAMETRO 30CM EM CONCRETO ARMADO MOLDADA IN-LOCO, 20 MPA</v>
          </cell>
          <cell r="C694" t="str">
            <v>M</v>
          </cell>
          <cell r="D694">
            <v>55.31</v>
          </cell>
        </row>
        <row r="695">
          <cell r="A695">
            <v>72820</v>
          </cell>
          <cell r="B695" t="str">
            <v>CORTE E REPARO EM CABECA DE ESTACA</v>
          </cell>
          <cell r="C695" t="str">
            <v>UN</v>
          </cell>
          <cell r="D695">
            <v>19.39</v>
          </cell>
        </row>
        <row r="696">
          <cell r="A696">
            <v>73755</v>
          </cell>
          <cell r="B696" t="str">
            <v>ARMADURA P/PAREDE DIAFRAGMA E PLACA ACO CONTRAPUNCAO</v>
          </cell>
          <cell r="C696" t="str">
            <v/>
          </cell>
          <cell r="D696" t="str">
            <v/>
          </cell>
        </row>
        <row r="697">
          <cell r="A697" t="str">
            <v>73755/001</v>
          </cell>
          <cell r="B697" t="str">
            <v>GAIOLA ARMADURA P/PAREDE DIAFRAGMA ACO CA-50 INCL FORNECIMENTO PERDASCORTE DOBRAGEM MONTAGEM E SOLDAS.</v>
          </cell>
          <cell r="C697" t="str">
            <v>KG</v>
          </cell>
          <cell r="D697">
            <v>6.76</v>
          </cell>
        </row>
        <row r="698">
          <cell r="A698">
            <v>74122</v>
          </cell>
          <cell r="B698" t="str">
            <v>ESTACA PRE-MOLDADA</v>
          </cell>
          <cell r="C698" t="str">
            <v/>
          </cell>
          <cell r="D698" t="str">
            <v/>
          </cell>
        </row>
        <row r="699">
          <cell r="A699" t="str">
            <v>74122/001</v>
          </cell>
          <cell r="B699" t="str">
            <v>FORNECIMENTO E EXECUÇÃO DE ESTACA PRE-MOLDADA - 20 TONELADAS</v>
          </cell>
          <cell r="C699" t="str">
            <v>M</v>
          </cell>
          <cell r="D699">
            <v>65.849999999999994</v>
          </cell>
        </row>
        <row r="700">
          <cell r="A700">
            <v>74156</v>
          </cell>
          <cell r="B700" t="str">
            <v>BROCAS (ESTACAS A TRADO) MOLDADA IN-LOCO</v>
          </cell>
          <cell r="C700" t="str">
            <v/>
          </cell>
          <cell r="D700" t="str">
            <v/>
          </cell>
        </row>
        <row r="701">
          <cell r="A701" t="str">
            <v>74156/001</v>
          </cell>
          <cell r="B701" t="str">
            <v>ESTACA A TRADO(BROCA) D=25CM C/CONCRETO FCK=15MPA+20KG ACO/M3 MOLD.IN-LOCO</v>
          </cell>
          <cell r="C701" t="str">
            <v>M</v>
          </cell>
          <cell r="D701">
            <v>36.35</v>
          </cell>
        </row>
        <row r="702">
          <cell r="A702" t="str">
            <v>74156/002</v>
          </cell>
          <cell r="B702" t="str">
            <v>ESTACA A TRADO(BROCA) D=25CM C/CONCRETO FCK=15MPA SEM ACO MOLDADA IN-LOCO</v>
          </cell>
          <cell r="C702" t="str">
            <v>M</v>
          </cell>
          <cell r="D702">
            <v>31.63</v>
          </cell>
        </row>
        <row r="703">
          <cell r="A703" t="str">
            <v>74156/003</v>
          </cell>
          <cell r="B703" t="str">
            <v>ESTACA A TRADO (BROCA) D=20CM C/CONCRETO FCK=15MPA (SEM ARMAÇÃO)</v>
          </cell>
          <cell r="C703" t="str">
            <v>M</v>
          </cell>
          <cell r="D703">
            <v>26.06</v>
          </cell>
        </row>
        <row r="704">
          <cell r="A704">
            <v>40</v>
          </cell>
          <cell r="B704" t="str">
            <v>LASTROS/FUNDACOES DIVERSAS</v>
          </cell>
          <cell r="C704" t="str">
            <v/>
          </cell>
          <cell r="D704" t="str">
            <v/>
          </cell>
        </row>
        <row r="705">
          <cell r="A705">
            <v>73894</v>
          </cell>
          <cell r="B705" t="str">
            <v>LASTRO DE PEDRA MARROADA - 50.620</v>
          </cell>
          <cell r="C705" t="str">
            <v/>
          </cell>
          <cell r="D705" t="str">
            <v/>
          </cell>
        </row>
        <row r="706">
          <cell r="A706" t="str">
            <v>73894/001</v>
          </cell>
          <cell r="B706" t="str">
            <v>LASTRO DE PEDRA MARROADA - 50620</v>
          </cell>
          <cell r="C706" t="str">
            <v>M3</v>
          </cell>
          <cell r="D706">
            <v>102.75</v>
          </cell>
        </row>
        <row r="707">
          <cell r="A707">
            <v>74164</v>
          </cell>
          <cell r="B707" t="str">
            <v>LASTRO DE PEDRA BRITADA E FUNDACOES EM BALDRAME</v>
          </cell>
          <cell r="C707" t="str">
            <v/>
          </cell>
          <cell r="D707" t="str">
            <v/>
          </cell>
        </row>
        <row r="708">
          <cell r="A708" t="str">
            <v>74164/001</v>
          </cell>
          <cell r="B708" t="str">
            <v>LASTRO DE BRITA Nº 2 APILOADA MANUALMENTE COM MAÇO DE ATÉ 30 KG</v>
          </cell>
          <cell r="C708" t="str">
            <v>M3</v>
          </cell>
          <cell r="D708">
            <v>119.76</v>
          </cell>
        </row>
        <row r="709">
          <cell r="A709" t="str">
            <v>74164/002</v>
          </cell>
          <cell r="B709" t="str">
            <v>CAMADA DE BRITA P/PROTECAO DA LAJE DE COBERTURA</v>
          </cell>
          <cell r="C709" t="str">
            <v>M3</v>
          </cell>
          <cell r="D709">
            <v>162.16999999999999</v>
          </cell>
        </row>
        <row r="710">
          <cell r="A710" t="str">
            <v>74164/003</v>
          </cell>
          <cell r="B710" t="str">
            <v>EXECUÇÃO DE BALDRAME EM CONCRETO CICLOPICO 1:3 C/30% PEDRA-DE-MAO CAVAS ATE 80 CM DE LARGURA, INCLUSIVE ESCAVAÇÃO, EXCLUSIVE FORMAS</v>
          </cell>
          <cell r="C710" t="str">
            <v>M3</v>
          </cell>
          <cell r="D710">
            <v>272.36</v>
          </cell>
        </row>
        <row r="711">
          <cell r="A711" t="str">
            <v>74164/004</v>
          </cell>
          <cell r="B711" t="str">
            <v>LASTRO DE BRITA</v>
          </cell>
          <cell r="C711" t="str">
            <v>M3</v>
          </cell>
          <cell r="D711">
            <v>119.76</v>
          </cell>
        </row>
        <row r="712">
          <cell r="A712">
            <v>41</v>
          </cell>
          <cell r="B712" t="str">
            <v>FORMAS/CIMBRAMENTOS/ESCORAMENTOS</v>
          </cell>
          <cell r="C712" t="str">
            <v/>
          </cell>
          <cell r="D712" t="str">
            <v/>
          </cell>
        </row>
        <row r="713">
          <cell r="A713">
            <v>5621</v>
          </cell>
          <cell r="B713" t="str">
            <v>FORMA PARA PAREDES E LAJES DE GALERIAS CELULARES, NÃO INCLUIDO DESMOLDANTE</v>
          </cell>
          <cell r="C713" t="str">
            <v>M2</v>
          </cell>
          <cell r="D713">
            <v>40.33</v>
          </cell>
        </row>
        <row r="714">
          <cell r="A714">
            <v>5651</v>
          </cell>
          <cell r="B714" t="str">
            <v>FORMA DE MADEIRA COMUM PARA FUNDACOES - REAPROVEITAMENTO 5X</v>
          </cell>
          <cell r="C714" t="str">
            <v>M2</v>
          </cell>
          <cell r="D714">
            <v>27.59</v>
          </cell>
        </row>
        <row r="715">
          <cell r="A715">
            <v>5970</v>
          </cell>
          <cell r="B715" t="str">
            <v>FORMAS C/TABUAS 3A (2,5X30,0CM) P/M2 P/FUNDACOES,INCL MONTAGEM EDESMONTAGEM (C/REAPR. 2X)</v>
          </cell>
          <cell r="C715" t="str">
            <v>M2</v>
          </cell>
          <cell r="D715">
            <v>28.64</v>
          </cell>
        </row>
        <row r="716">
          <cell r="A716">
            <v>5987</v>
          </cell>
          <cell r="B716" t="str">
            <v>FORMA PLANA EM CHAPA COMPENSADA RESINADA, ESTRUTURAL, E = 12 MM, COM REAPR.8X</v>
          </cell>
          <cell r="C716" t="str">
            <v>M2</v>
          </cell>
          <cell r="D716">
            <v>43.65</v>
          </cell>
        </row>
        <row r="717">
          <cell r="A717">
            <v>6095</v>
          </cell>
          <cell r="B717" t="str">
            <v>FORMA PLANA TABUA 3A. P/CINTA AMARRACAO INCL. DESMONTAGEM E REAPROVEIT</v>
          </cell>
          <cell r="C717" t="str">
            <v>M2</v>
          </cell>
          <cell r="D717">
            <v>17.09</v>
          </cell>
        </row>
        <row r="718">
          <cell r="A718">
            <v>68328</v>
          </cell>
          <cell r="B718" t="str">
            <v>JUNTA DE DILATACAO COM ISOPOR 10 MM</v>
          </cell>
          <cell r="C718" t="str">
            <v>M2</v>
          </cell>
          <cell r="D718">
            <v>8.4499999999999993</v>
          </cell>
        </row>
        <row r="719">
          <cell r="A719">
            <v>72830</v>
          </cell>
          <cell r="B719" t="str">
            <v>FORMA EM CHAPA DE MADEIRA COMPENSADA PLASTIFICADA 10MM, PARA ESTRUTURAS DE CONCRETO (PILARES/VIGAS/LAJES) REAPR. 5X</v>
          </cell>
          <cell r="C719" t="str">
            <v>M2</v>
          </cell>
          <cell r="D719">
            <v>21.41</v>
          </cell>
        </row>
        <row r="720">
          <cell r="A720">
            <v>72831</v>
          </cell>
          <cell r="B720" t="str">
            <v>FORMA EM CHAPA DE MADEIRA COMPENSADA PLASTIFICADA 12MM, PARA ESTRUTURAS DE CONCRETO (PILARES/VIGAS/LAJES) REAPR. 5X</v>
          </cell>
          <cell r="C720" t="str">
            <v>M2</v>
          </cell>
          <cell r="D720">
            <v>22.02</v>
          </cell>
        </row>
        <row r="721">
          <cell r="A721">
            <v>73653</v>
          </cell>
          <cell r="B721" t="str">
            <v>FORMAS TIPO SANDUICHE COM TABUAS, 30 APROVEITAMENTOS</v>
          </cell>
          <cell r="C721" t="str">
            <v>M2</v>
          </cell>
          <cell r="D721">
            <v>7.75</v>
          </cell>
        </row>
        <row r="722">
          <cell r="A722">
            <v>73654</v>
          </cell>
          <cell r="B722" t="str">
            <v>FORMA PLANA PARA CONCRETO APARENTE, EM COMPENSADO PLASTIFICADO 12MM APROVEITAMENTO DE 3 VEZES, INCLUINDO CONTRAVENTAMENTO E TRAVAMENTO PONTALETADO</v>
          </cell>
          <cell r="C722" t="str">
            <v>M2</v>
          </cell>
          <cell r="D722">
            <v>63.88</v>
          </cell>
        </row>
        <row r="723">
          <cell r="A723">
            <v>73685</v>
          </cell>
          <cell r="B723" t="str">
            <v>CIMBRAMENTO DE MADEIRA</v>
          </cell>
          <cell r="C723" t="str">
            <v>M3</v>
          </cell>
          <cell r="D723">
            <v>18.3</v>
          </cell>
        </row>
        <row r="724">
          <cell r="A724">
            <v>73785</v>
          </cell>
          <cell r="B724" t="str">
            <v>FORMAS DE MADEIRA</v>
          </cell>
          <cell r="C724" t="str">
            <v/>
          </cell>
          <cell r="D724" t="str">
            <v/>
          </cell>
        </row>
        <row r="725">
          <cell r="A725" t="str">
            <v>73785/001</v>
          </cell>
          <cell r="B725" t="str">
            <v>FORMA PINHO 3A P/MOLDAGEM DE CINTA SOBRE BALDRAME UTIL 4X INCL FORNECIMENTO DE MATERIAIS E DESMOLDAGEM.</v>
          </cell>
          <cell r="C725" t="str">
            <v>M2</v>
          </cell>
          <cell r="D725">
            <v>13.08</v>
          </cell>
        </row>
        <row r="726">
          <cell r="A726">
            <v>73820</v>
          </cell>
          <cell r="B726" t="str">
            <v>FORMA PARA FUNDACAO E BALDRAME</v>
          </cell>
          <cell r="C726" t="str">
            <v/>
          </cell>
          <cell r="D726" t="str">
            <v/>
          </cell>
        </row>
        <row r="727">
          <cell r="A727" t="str">
            <v>73820/001</v>
          </cell>
          <cell r="B727" t="str">
            <v>FORMA CURVA EM CHAPA RESINADA E = 21 MM P/FUNDACAO E BALDRAME</v>
          </cell>
          <cell r="C727" t="str">
            <v>M2</v>
          </cell>
          <cell r="D727">
            <v>33.99</v>
          </cell>
        </row>
        <row r="728">
          <cell r="A728">
            <v>73821</v>
          </cell>
          <cell r="B728" t="str">
            <v>FORMA PARA VIGA, PILAR E PAREDE</v>
          </cell>
          <cell r="C728" t="str">
            <v/>
          </cell>
          <cell r="D728" t="str">
            <v/>
          </cell>
        </row>
        <row r="729">
          <cell r="A729" t="str">
            <v>73821/001</v>
          </cell>
          <cell r="B729" t="str">
            <v>FORMA CURVA EM MADEIRA NAO APARELHADA P/VIGA, PILAR E PAREDE</v>
          </cell>
          <cell r="C729" t="str">
            <v>M2</v>
          </cell>
          <cell r="D729">
            <v>61.49</v>
          </cell>
        </row>
        <row r="730">
          <cell r="A730">
            <v>73979</v>
          </cell>
          <cell r="B730" t="str">
            <v>FORMA PLANA EM COMPENSADO</v>
          </cell>
          <cell r="C730" t="str">
            <v/>
          </cell>
          <cell r="D730" t="str">
            <v/>
          </cell>
        </row>
        <row r="731">
          <cell r="A731" t="str">
            <v>73979/001</v>
          </cell>
          <cell r="B731" t="str">
            <v>FORMAS PLANAS EM COMPENSADO PLASTIFICADO 18MM P/ VIADUTOS. REAPROVEITAMENTO 2X, INCLUSIVE DESMOLDAGEM.</v>
          </cell>
          <cell r="C731" t="str">
            <v>M2</v>
          </cell>
          <cell r="D731">
            <v>65.349999999999994</v>
          </cell>
        </row>
        <row r="732">
          <cell r="A732" t="str">
            <v>73979/002</v>
          </cell>
          <cell r="B732" t="str">
            <v>FORMA PLANA EM COMPENSADO PLASTIFICADO 18MM PARA LAJE MACICA REAP. 12XINCL. ESCORAMENTO/MONT/DESMONTAGEM</v>
          </cell>
          <cell r="C732" t="str">
            <v>M2</v>
          </cell>
          <cell r="D732">
            <v>26.98</v>
          </cell>
        </row>
        <row r="733">
          <cell r="A733" t="str">
            <v>73979/003</v>
          </cell>
          <cell r="B733" t="str">
            <v>FORMA PLANA C/COMPENSADO PLASTIFICADO 18MM REAP.6X INCL.ESCORAMENTO,MONTAGEM E DESFORMA</v>
          </cell>
          <cell r="C733" t="str">
            <v>M2</v>
          </cell>
          <cell r="D733">
            <v>34.64</v>
          </cell>
        </row>
        <row r="734">
          <cell r="A734" t="str">
            <v>73979/004</v>
          </cell>
          <cell r="B734" t="str">
            <v>DESFORMA DE ESTRUTURAS, H=1,50M</v>
          </cell>
          <cell r="C734" t="str">
            <v>M2</v>
          </cell>
          <cell r="D734">
            <v>7.16</v>
          </cell>
        </row>
        <row r="735">
          <cell r="A735">
            <v>73989</v>
          </cell>
          <cell r="B735" t="str">
            <v>FORMA COMPENSADO RESINADO</v>
          </cell>
          <cell r="C735" t="str">
            <v/>
          </cell>
          <cell r="D735" t="str">
            <v/>
          </cell>
        </row>
        <row r="736">
          <cell r="A736" t="str">
            <v>73989/001</v>
          </cell>
          <cell r="B736" t="str">
            <v>FORMA PLANA EM CHAPA COMPENSADA RESINADA, ESTRUTURAL, E = 14 MM.</v>
          </cell>
          <cell r="C736" t="str">
            <v>M2</v>
          </cell>
          <cell r="D736">
            <v>44.79</v>
          </cell>
        </row>
        <row r="737">
          <cell r="A737">
            <v>73993</v>
          </cell>
          <cell r="B737" t="str">
            <v>FORMAS E CIMBRAMENTO</v>
          </cell>
          <cell r="C737" t="str">
            <v/>
          </cell>
          <cell r="D737" t="str">
            <v/>
          </cell>
        </row>
        <row r="738">
          <cell r="A738" t="str">
            <v>73993/001</v>
          </cell>
          <cell r="B738" t="str">
            <v>FORMA TABUAS 3A P/VIGAS E PILARES (SEM REAPROVEITAMENTO)</v>
          </cell>
          <cell r="C738" t="str">
            <v>M2</v>
          </cell>
          <cell r="D738">
            <v>64.8</v>
          </cell>
        </row>
        <row r="739">
          <cell r="A739">
            <v>74007</v>
          </cell>
          <cell r="B739" t="str">
            <v>FORMAS PARA CONCRETO, INCLUINDO OS SERVICOS DE ESCORAMENTO,MONTAGEM,DESMONTAGEM, PARA CONCRETO NAO ESTRUTURAL</v>
          </cell>
          <cell r="C739" t="str">
            <v/>
          </cell>
          <cell r="D739" t="str">
            <v/>
          </cell>
        </row>
        <row r="740">
          <cell r="A740" t="str">
            <v>74007/001</v>
          </cell>
          <cell r="B740" t="str">
            <v>FORMA DE MADEIRA P/FUNDACAO C/TABUAS 3A 1X12" REAPR 10X</v>
          </cell>
          <cell r="C740" t="str">
            <v>M2</v>
          </cell>
          <cell r="D740">
            <v>22.67</v>
          </cell>
        </row>
        <row r="741">
          <cell r="A741" t="str">
            <v>74007/002</v>
          </cell>
          <cell r="B741" t="str">
            <v>FORMA TABUAS MADEIRA 3A P/PECAS CONCRETO ARM, REAPR 2X, INCL MONT/DESMEXCL ESCORAMENTO</v>
          </cell>
          <cell r="C741" t="str">
            <v>M2</v>
          </cell>
          <cell r="D741">
            <v>30.02</v>
          </cell>
        </row>
        <row r="742">
          <cell r="A742">
            <v>74074</v>
          </cell>
          <cell r="B742" t="str">
            <v>FORMA PINHO 3A P/CONCRETO EM FUNDACAO REAPROV 2 VEZES - CORTE/MONTAGEM/ESCORAMENTO/DESFORMA</v>
          </cell>
          <cell r="C742" t="str">
            <v/>
          </cell>
          <cell r="D742" t="str">
            <v/>
          </cell>
        </row>
        <row r="743">
          <cell r="A743" t="str">
            <v>74074/001</v>
          </cell>
          <cell r="B743" t="str">
            <v>FORMA PINHO 3A P/CONCRETO EM FUNDAÇÃO REAPROV 2 VEZES - CORTE/MONTAGEM/ESCORAMENTO/DESFORMA, NÃO INCLUÍDO DESMOLDANTE</v>
          </cell>
          <cell r="C743" t="str">
            <v>M2</v>
          </cell>
          <cell r="D743">
            <v>35.340000000000003</v>
          </cell>
        </row>
        <row r="744">
          <cell r="A744" t="str">
            <v>74074/002</v>
          </cell>
          <cell r="B744" t="str">
            <v>FORMA PINHO 3A P/CONCRETO EM FUNDAÇÃO REAPROV 3 VEZES - CORTE/MONTAGEM/ESCORAMENTO/DESFORMA, NÃO INCLUÍDO DEMOLDANTE</v>
          </cell>
          <cell r="C744" t="str">
            <v>M2</v>
          </cell>
          <cell r="D744">
            <v>30.87</v>
          </cell>
        </row>
        <row r="745">
          <cell r="A745" t="str">
            <v>74074/003</v>
          </cell>
          <cell r="B745" t="str">
            <v>FORMA PINHO 3A P/CONCRETO EM FUNDAÇÃO REAPROV 5 VEZES - CORTE/MONTAGEM/ESCORAMENTO/DESFORMA, NÃO INCLUÍDO DESMOLDANTE</v>
          </cell>
          <cell r="C745" t="str">
            <v>M2</v>
          </cell>
          <cell r="D745">
            <v>30.82</v>
          </cell>
        </row>
        <row r="746">
          <cell r="A746" t="str">
            <v>74074/004</v>
          </cell>
          <cell r="B746" t="str">
            <v>FORMA PINHO 3A P/CONCRETO EM FUNDAÇÃO S/REAPROVEITAMENTO - CORTE/MONTAGEM/ESCORAMENTO/DESFORMA, NÃO INCLUÍDO DESMOLDANTE</v>
          </cell>
          <cell r="C746" t="str">
            <v>M2</v>
          </cell>
          <cell r="D746">
            <v>48.33</v>
          </cell>
        </row>
        <row r="747">
          <cell r="A747">
            <v>74075</v>
          </cell>
          <cell r="B747" t="str">
            <v>FORMA MADEIRA COMP RESINADA 12MM P/ESTRUTURA REAPROV 2 VEZES - CORTE/MONTAGEM/ESCORAMENTO/DESFORMA</v>
          </cell>
          <cell r="C747" t="str">
            <v/>
          </cell>
          <cell r="D747" t="str">
            <v/>
          </cell>
        </row>
        <row r="748">
          <cell r="A748" t="str">
            <v>74075/001</v>
          </cell>
          <cell r="B748" t="str">
            <v>FORMA MADEIRA COMP RESINADA 12MM P/ESTRUTURA REAPROV 2 VEZES - CORTE/MONTAGEM/ESCORAMENTO/DESFORMA</v>
          </cell>
          <cell r="C748" t="str">
            <v>M2</v>
          </cell>
          <cell r="D748">
            <v>61.71</v>
          </cell>
        </row>
        <row r="749">
          <cell r="A749" t="str">
            <v>74075/002</v>
          </cell>
          <cell r="B749" t="str">
            <v>FORMA MADEIRA COMP RESINADA 12MM P/ESTRUTURA REAPROV 3 VEZES - CORTE/MONTAGEM/ESCORAMENTO/DESFORMA</v>
          </cell>
          <cell r="C749" t="str">
            <v>M2</v>
          </cell>
          <cell r="D749">
            <v>49.34</v>
          </cell>
        </row>
        <row r="750">
          <cell r="A750" t="str">
            <v>74075/004</v>
          </cell>
          <cell r="B750" t="str">
            <v>FORMA MADEIRA COMP RESINADA 12MM P/ESTRUTURA REAPROV 8 VEZES - CORTE/MONTAGEM/ESCORAMENTO/DESFORMA</v>
          </cell>
          <cell r="C750" t="str">
            <v>M2</v>
          </cell>
          <cell r="D750">
            <v>40.42</v>
          </cell>
        </row>
        <row r="751">
          <cell r="A751" t="str">
            <v>74075/005</v>
          </cell>
          <cell r="B751" t="str">
            <v>FORMA MADEIRA COMP RESINADA 14MM P/ESTRUTURA REAPROV 2 VEZES - CORTE/MONTAGEM/ESCORAMENTO/DESFORMA</v>
          </cell>
          <cell r="C751" t="str">
            <v>M2</v>
          </cell>
          <cell r="D751">
            <v>63.54</v>
          </cell>
        </row>
        <row r="752">
          <cell r="A752" t="str">
            <v>74075/006</v>
          </cell>
          <cell r="B752" t="str">
            <v>FORMA MADEIRA COMP RESINADA 14MM P/ESTRUTURA REAPROV 3 VEZES - CORTE/MONTAGEM/ESCORAMENTO/DESFORMA</v>
          </cell>
          <cell r="C752" t="str">
            <v>M2</v>
          </cell>
          <cell r="D752">
            <v>50.57</v>
          </cell>
        </row>
        <row r="753">
          <cell r="A753" t="str">
            <v>74075/007</v>
          </cell>
          <cell r="B753" t="str">
            <v>FORMA MADEIRA COMP RESINADA 14MM P/ESTRUTURA REAPROV 5 VEZES - CORTE/MONTAGEM/ESCORAMENTO/DESFORMA</v>
          </cell>
          <cell r="C753" t="str">
            <v>M2</v>
          </cell>
          <cell r="D753">
            <v>42.48</v>
          </cell>
        </row>
        <row r="754">
          <cell r="A754" t="str">
            <v>74075/008</v>
          </cell>
          <cell r="B754" t="str">
            <v>FORMA MADEIRA COMP RESINADA 14MM P/ESTRUTURA REAPROV 8 VEZES - CORTE/MONTAGEM/ESCORAMENTO/DESFORMA</v>
          </cell>
          <cell r="C754" t="str">
            <v>M2</v>
          </cell>
          <cell r="D754">
            <v>40.869999999999997</v>
          </cell>
        </row>
        <row r="755">
          <cell r="A755">
            <v>74076</v>
          </cell>
          <cell r="B755" t="str">
            <v>FORMA PINHO 3A P/FUNDACAO RADIER REAPROV 10 VEZES - CORTE/MONTAGEM/ESCORAMENTO/DESFORMA</v>
          </cell>
          <cell r="C755" t="str">
            <v/>
          </cell>
          <cell r="D755" t="str">
            <v/>
          </cell>
        </row>
        <row r="756">
          <cell r="A756" t="str">
            <v>74076/001</v>
          </cell>
          <cell r="B756" t="str">
            <v>FORMA PINHO 3A P/FUNDAÇÃO RADIER REAPROV 3 VEZES - CORTE/MONTAGEM/ESCORAMENTO/DESFORMA, NÃO INCLUÍDO DESMOLDANTE</v>
          </cell>
          <cell r="C756" t="str">
            <v>M2</v>
          </cell>
          <cell r="D756">
            <v>15.68</v>
          </cell>
        </row>
        <row r="757">
          <cell r="A757" t="str">
            <v>74076/002</v>
          </cell>
          <cell r="B757" t="str">
            <v>FORMA PINHO 3A P/FUNDAÇÃO RADIER REAPROV 5 VEZES - CORTE/MONTAGEM/ESCORAMENTO/DESFORMA, NÃO INCLUÍDO DESMOLDANTE</v>
          </cell>
          <cell r="C757" t="str">
            <v>M2</v>
          </cell>
          <cell r="D757">
            <v>10.02</v>
          </cell>
        </row>
        <row r="758">
          <cell r="A758" t="str">
            <v>74076/003</v>
          </cell>
          <cell r="B758" t="str">
            <v>FORMA PINHO 3A P/FUNDAÇÃO RADIER REAPROV 10 VEZES - CORTE/MONTAGEM/ESCORAMENTO/DESFORMA, NÃO INCLUÍDO DESMOLDANTE</v>
          </cell>
          <cell r="C758" t="str">
            <v>M2</v>
          </cell>
          <cell r="D758">
            <v>5.79</v>
          </cell>
        </row>
        <row r="759">
          <cell r="A759">
            <v>74107</v>
          </cell>
          <cell r="B759" t="str">
            <v>ESCORAMENTO DE LAJE PRE-MOLDADA</v>
          </cell>
          <cell r="C759" t="str">
            <v/>
          </cell>
          <cell r="D759" t="str">
            <v/>
          </cell>
        </row>
        <row r="760">
          <cell r="A760" t="str">
            <v>74107/001</v>
          </cell>
          <cell r="B760" t="str">
            <v>ESCORAMENTO DE LAJE PRE-MOLDADA</v>
          </cell>
          <cell r="C760" t="str">
            <v>M2</v>
          </cell>
          <cell r="D760">
            <v>14.1</v>
          </cell>
        </row>
        <row r="761">
          <cell r="A761">
            <v>42</v>
          </cell>
          <cell r="B761" t="str">
            <v>ARMADURAS</v>
          </cell>
          <cell r="C761" t="str">
            <v/>
          </cell>
          <cell r="D761" t="str">
            <v/>
          </cell>
        </row>
        <row r="762">
          <cell r="A762">
            <v>73771</v>
          </cell>
          <cell r="B762" t="str">
            <v>TIRANTES</v>
          </cell>
          <cell r="C762" t="str">
            <v/>
          </cell>
          <cell r="D762" t="str">
            <v/>
          </cell>
        </row>
        <row r="763">
          <cell r="A763" t="str">
            <v>73771/001</v>
          </cell>
          <cell r="B763" t="str">
            <v>PROTENSAO DE TIRANTES DE BARRA DE ACO CA-50 EXCL MATERIAIS</v>
          </cell>
          <cell r="C763" t="str">
            <v>UN</v>
          </cell>
          <cell r="D763">
            <v>9.56</v>
          </cell>
        </row>
        <row r="764">
          <cell r="A764">
            <v>73942</v>
          </cell>
          <cell r="B764" t="str">
            <v>ARMACAO ACO CA-60 P/ ESTRUTURAS DE CONCRETO</v>
          </cell>
          <cell r="C764" t="str">
            <v/>
          </cell>
          <cell r="D764" t="str">
            <v/>
          </cell>
        </row>
        <row r="765">
          <cell r="A765" t="str">
            <v>73942/001</v>
          </cell>
          <cell r="B765" t="str">
            <v>ARMAÇÃO DE AÇO CA-60 DIAM.7,0 À 8,0MM - FORNECIMENTO / CORTE (C/ PERDADE 10%) / DOBRA / COLOCAÇÃO.</v>
          </cell>
          <cell r="C765" t="str">
            <v>KG</v>
          </cell>
          <cell r="D765">
            <v>5.82</v>
          </cell>
        </row>
        <row r="766">
          <cell r="A766" t="str">
            <v>73942/002</v>
          </cell>
          <cell r="B766" t="str">
            <v>ARMACAO DE ACO CA-60 DIAM. 3,4 A 6,0MM.- FORNECIMENTO / CORTE (C/PERDADE 10%) / DOBRA / COLOCAÇÃO.</v>
          </cell>
          <cell r="C766" t="str">
            <v>KG</v>
          </cell>
          <cell r="D766">
            <v>6.42</v>
          </cell>
        </row>
        <row r="767">
          <cell r="A767">
            <v>73990</v>
          </cell>
          <cell r="B767" t="str">
            <v>ARMACAO CA-50 P/1,0M3 DE CONCRETO</v>
          </cell>
          <cell r="C767" t="str">
            <v/>
          </cell>
          <cell r="D767" t="str">
            <v/>
          </cell>
        </row>
        <row r="768">
          <cell r="A768" t="str">
            <v>73990/001</v>
          </cell>
          <cell r="B768" t="str">
            <v>ARMACAO ACO CA-50 P/1,0M3 DE CONCRETO</v>
          </cell>
          <cell r="C768" t="str">
            <v>UN</v>
          </cell>
          <cell r="D768">
            <v>417.55</v>
          </cell>
        </row>
        <row r="769">
          <cell r="A769">
            <v>73994</v>
          </cell>
          <cell r="B769" t="str">
            <v>ARMACAO EM TELA SOLDADA</v>
          </cell>
          <cell r="C769" t="str">
            <v/>
          </cell>
          <cell r="D769" t="str">
            <v/>
          </cell>
        </row>
        <row r="770">
          <cell r="A770" t="str">
            <v>73994/001</v>
          </cell>
          <cell r="B770" t="str">
            <v>ARMACAO EM TELA SOLDADA Q-138 (ACO CA-60 4,2MM C/10CM)</v>
          </cell>
          <cell r="C770" t="str">
            <v>KG</v>
          </cell>
          <cell r="D770">
            <v>6.34</v>
          </cell>
        </row>
        <row r="771">
          <cell r="A771">
            <v>74024</v>
          </cell>
          <cell r="B771" t="str">
            <v>ARMAÇÃO PARA ESTACAS</v>
          </cell>
          <cell r="C771" t="str">
            <v/>
          </cell>
          <cell r="D771" t="str">
            <v/>
          </cell>
        </row>
        <row r="772">
          <cell r="A772" t="str">
            <v>74024/001</v>
          </cell>
          <cell r="B772" t="str">
            <v>ARMACAO DE ESTACA HELICE CONTINUA OU OMEGA ATE 4,0M, POR GRAVIDADE, COM APOIO DE RETROESCAVADEIRA, ACO CA-50</v>
          </cell>
          <cell r="C772" t="str">
            <v>KG</v>
          </cell>
          <cell r="D772">
            <v>5.38</v>
          </cell>
        </row>
        <row r="773">
          <cell r="A773">
            <v>74254</v>
          </cell>
          <cell r="B773" t="str">
            <v>ARMACAO ACO CA-50 P/ ESTRUTURAS DE CONCRETO</v>
          </cell>
          <cell r="C773" t="str">
            <v/>
          </cell>
          <cell r="D773" t="str">
            <v/>
          </cell>
        </row>
        <row r="774">
          <cell r="A774" t="str">
            <v>74254/001</v>
          </cell>
          <cell r="B774" t="str">
            <v>ARMACAO ACO CA-50 DIAM.16,0 (5/8) À 25,0MM (1) - FORNECIMENTO/ CORTE(PERDA DE 10%) / DOBRA / COLOCAÇÃO.</v>
          </cell>
          <cell r="C774" t="str">
            <v>KG</v>
          </cell>
          <cell r="D774">
            <v>5.29</v>
          </cell>
        </row>
        <row r="775">
          <cell r="A775" t="str">
            <v>74254/002</v>
          </cell>
          <cell r="B775" t="str">
            <v>ARMACAO ACO CA-50, DIAM. 6,3 (1/4) À 12,5MM(1/2) -FORNECIMENTO/ CORTE(PERDA DE 10%) / DOBRA / COLOCAÇÃO.</v>
          </cell>
          <cell r="C775" t="str">
            <v>KG</v>
          </cell>
          <cell r="D775">
            <v>5.96</v>
          </cell>
        </row>
        <row r="776">
          <cell r="A776" t="str">
            <v>74254/003</v>
          </cell>
          <cell r="B776" t="str">
            <v>ARMACAO (CORTE, DOBRA E COLOCAÇÃO) ACO CA-50/60 (NAO INCLUI O ACO) DIAM. DE 6,0 (1/4”) À 12,5 (1/2”) MM</v>
          </cell>
          <cell r="C776" t="str">
            <v>KG</v>
          </cell>
          <cell r="D776">
            <v>1.64</v>
          </cell>
        </row>
        <row r="777">
          <cell r="A777" t="str">
            <v>74254/004</v>
          </cell>
          <cell r="B777" t="str">
            <v>CORTE/DOBRA E COLOCACAO DE ARMADURA ACO CA-50/60 (NAO INCLUI O ACO), EM DIAM. DE 16,0 (5/8") À 25,0 (1") MM.</v>
          </cell>
          <cell r="C777" t="str">
            <v>KG</v>
          </cell>
          <cell r="D777">
            <v>1.1499999999999999</v>
          </cell>
        </row>
        <row r="778">
          <cell r="A778">
            <v>43</v>
          </cell>
          <cell r="B778" t="str">
            <v>CONCRETOS</v>
          </cell>
          <cell r="C778" t="str">
            <v/>
          </cell>
          <cell r="D778" t="str">
            <v/>
          </cell>
        </row>
        <row r="779">
          <cell r="A779">
            <v>5619</v>
          </cell>
          <cell r="B779" t="str">
            <v>CONCRETO ESTRUTURAL FCK=15MPA, VIRADO EM BETONEIRA, NA OBRA, INCLUSIVEAPLICAÇÃO E ADENSAMENTO. (CONFORME NBR 6118, PERMITIDO APENAS PARA FUNDAÇÕES)</v>
          </cell>
          <cell r="C779" t="str">
            <v>M3</v>
          </cell>
          <cell r="D779">
            <v>365.89</v>
          </cell>
        </row>
        <row r="780">
          <cell r="A780">
            <v>5625</v>
          </cell>
          <cell r="B780" t="str">
            <v>CONCRETO PARA BERCO DE GALERIA, INCLUSIVE PREPARO E LANCAMENTO</v>
          </cell>
          <cell r="C780" t="str">
            <v>M3</v>
          </cell>
          <cell r="D780">
            <v>316.33</v>
          </cell>
        </row>
        <row r="781">
          <cell r="A781">
            <v>5652</v>
          </cell>
          <cell r="B781" t="str">
            <v>CONCRETO NAO ESTRUTURAL, CONSUMO 150 KG/M3 (1:3,5:7), PREPARO COM BETONEIRA</v>
          </cell>
          <cell r="C781" t="str">
            <v>M3</v>
          </cell>
          <cell r="D781">
            <v>229.16</v>
          </cell>
        </row>
        <row r="782">
          <cell r="A782">
            <v>6042</v>
          </cell>
          <cell r="B782" t="str">
            <v>CONCRETO NÃO ESTRUTURAL, PREPARO C/ BETONEIRA CONSUMO CIMENTO=210KG/M3PARA LASTROS, CONTRAPISOS, CALÇADAS, ETC...</v>
          </cell>
          <cell r="C782" t="str">
            <v>M3</v>
          </cell>
          <cell r="D782">
            <v>257.77999999999997</v>
          </cell>
        </row>
        <row r="783">
          <cell r="A783">
            <v>6045</v>
          </cell>
          <cell r="B783" t="str">
            <v>CONCRETO FCK=15MPA CONTROLE ”C” ,EXCLUINDO O LANCAMENTO, PREPARO COM BETONEIRA, UTILIZANDO BRITA 1 E 2. (CONFORME NBR 6118, PERMITIDO APENASPARA FUNDAÇÕES)</v>
          </cell>
          <cell r="C783" t="str">
            <v>M3</v>
          </cell>
          <cell r="D783">
            <v>299.5</v>
          </cell>
        </row>
        <row r="784">
          <cell r="A784">
            <v>6047</v>
          </cell>
          <cell r="B784" t="str">
            <v>CONCRETO MAGRO 1:4:8 C/PREPARO MANUAL</v>
          </cell>
          <cell r="C784" t="str">
            <v>M3</v>
          </cell>
          <cell r="D784">
            <v>284.73</v>
          </cell>
        </row>
        <row r="785">
          <cell r="A785">
            <v>6089</v>
          </cell>
          <cell r="B785" t="str">
            <v>CONCRETO NÃO-ESTRUTURAL FCK=10MPA CONTROLE ”C” ,EXCLUINDO O LANCAMENTO, PREPARO COM BETONEIRA, UTILIZANDO BRITA 1 E 2. (CONFORME NBR 6118, PERMITIDO APENAS PARA FUNDAÇÕES)</v>
          </cell>
          <cell r="C785" t="str">
            <v>M3</v>
          </cell>
          <cell r="D785">
            <v>265.39</v>
          </cell>
        </row>
        <row r="786">
          <cell r="A786">
            <v>6105</v>
          </cell>
          <cell r="B786" t="str">
            <v>PREPARO MECANICO E LANÇAMENTO MANUAL DE CONCRETO CICLÓPICO 1:3:5, COM30% DE PEDRA DE MÃO, CAVAS ATÉ 80CM DE LARGURA.</v>
          </cell>
          <cell r="C786" t="str">
            <v>M3</v>
          </cell>
          <cell r="D786">
            <v>251.79</v>
          </cell>
        </row>
        <row r="787">
          <cell r="A787">
            <v>6427</v>
          </cell>
          <cell r="B787" t="str">
            <v>CONCRETO ARMADO FCK = 15 MPA, PREPARO C/ BETONEIRA, INCLUILANCAMENTO</v>
          </cell>
          <cell r="C787" t="str">
            <v>M3</v>
          </cell>
          <cell r="D787">
            <v>1198.8499999999999</v>
          </cell>
        </row>
        <row r="788">
          <cell r="A788">
            <v>6448</v>
          </cell>
          <cell r="B788" t="str">
            <v>CONCRETO FCK=15 MPA P/ TAMPA DO POCO DE VISTORIA DA FOSSA SEPTICA, COM10CM DE ESPSSURA, TIPO OMS, D INT=200 CM, H INT=240 CM</v>
          </cell>
          <cell r="C788" t="str">
            <v>M3</v>
          </cell>
          <cell r="D788">
            <v>376.44</v>
          </cell>
        </row>
        <row r="789">
          <cell r="A789">
            <v>6501</v>
          </cell>
          <cell r="B789" t="str">
            <v>CONCRETO ARMADO, FCK = 18,0 MPA E 77KG/M3 DE AÇO, PREPARO COM BETONEIRA INCLUI LANCAMENTO.</v>
          </cell>
          <cell r="C789" t="str">
            <v>M3</v>
          </cell>
          <cell r="D789">
            <v>1193.6199999999999</v>
          </cell>
        </row>
        <row r="790">
          <cell r="A790">
            <v>6504</v>
          </cell>
          <cell r="B790" t="str">
            <v>CONCRETO ARMADO DE FUNDO, FCK = 18 MPA,P/CONSTRUCAO DE FOSSA SEPTICATIPO OMS D=200 CM / H INT = 240 CM, TOTAL DE 0,452M3</v>
          </cell>
          <cell r="C790" t="str">
            <v>M3</v>
          </cell>
          <cell r="D790">
            <v>539.52</v>
          </cell>
        </row>
        <row r="791">
          <cell r="A791">
            <v>6506</v>
          </cell>
          <cell r="B791" t="str">
            <v>CONCRETO ARMADO,FCK=18MPA, P/ TAMPA DE "CHAMINÉ", NA CONSTR.DE FOSSA SEPTICA TIPO OMS, D INT = 200 CM / H INT = 240 CM</v>
          </cell>
          <cell r="C791" t="str">
            <v>M3</v>
          </cell>
          <cell r="D791">
            <v>47.74</v>
          </cell>
        </row>
        <row r="792">
          <cell r="A792">
            <v>6509</v>
          </cell>
          <cell r="B792" t="str">
            <v>CONCRETO ARMADO FCK=18 MPA,P/CONSTRUCAO DE SUMIDOURO P/EFLUENTE LIQUIDO DA FOSSA SEPTICA D INT = 300 CM E H INT = 660 CM (P/ COMP.11516/1)</v>
          </cell>
          <cell r="C792" t="str">
            <v>M3</v>
          </cell>
          <cell r="D792">
            <v>429.7</v>
          </cell>
        </row>
        <row r="793">
          <cell r="A793">
            <v>6510</v>
          </cell>
          <cell r="B793" t="str">
            <v>CONCRETO ARMADO FCK=18 MPA,P/CONSTRUCAO DA LAJE SUPERIOR DO SUMIDOUROP/EFLUENTE LIQUIDO DA FOSSA SEPTICA D INT = 300 CM E H INT = 660 CM (P/ COMP.11516/1)</v>
          </cell>
          <cell r="C793" t="str">
            <v>M3</v>
          </cell>
          <cell r="D793">
            <v>47.74</v>
          </cell>
        </row>
        <row r="794">
          <cell r="A794">
            <v>6511</v>
          </cell>
          <cell r="B794" t="str">
            <v>CONCRETO ARMADO FCK = 15 MPA, P/CONSTRUCAO DA TAMPA DO POCO DE VISTORIA DO SUMIDOURO P/EFLUENTE LIQUIDO DA FOSSA SEPTICA D INT = 300 CM / HINT = 660 CM ( P/ COMP. 11516/1)</v>
          </cell>
          <cell r="C794" t="str">
            <v>M3</v>
          </cell>
          <cell r="D794">
            <v>71.930000000000007</v>
          </cell>
        </row>
        <row r="795">
          <cell r="A795">
            <v>40780</v>
          </cell>
          <cell r="B795" t="str">
            <v>REGULARIZACAO DE SUPERFICIE DE CONC. APARENTE</v>
          </cell>
          <cell r="C795" t="str">
            <v>M2</v>
          </cell>
          <cell r="D795">
            <v>4.3899999999999997</v>
          </cell>
        </row>
        <row r="796">
          <cell r="A796">
            <v>73605</v>
          </cell>
          <cell r="B796" t="str">
            <v>CINTA DE AMARRACAO COMPLETA, CONCRETO, FERRAGEM E FÔRMA.</v>
          </cell>
          <cell r="C796" t="str">
            <v>M3</v>
          </cell>
          <cell r="D796">
            <v>823.22</v>
          </cell>
        </row>
        <row r="797">
          <cell r="A797">
            <v>73757</v>
          </cell>
          <cell r="B797" t="str">
            <v>CONCRETO USINADO C/TRANSPORTE HORIZ NA OBRA</v>
          </cell>
          <cell r="C797" t="str">
            <v/>
          </cell>
          <cell r="D797" t="str">
            <v/>
          </cell>
        </row>
        <row r="798">
          <cell r="A798" t="str">
            <v>73757/001</v>
          </cell>
          <cell r="B798" t="str">
            <v>CONCRETO IMPORTADO USINA DOSADO RACIONALMENTE 15MPA INCL TRANSPORTE HORIZONTAL EM CARRINHOS ATE 20M ADENSAMENTO E ACABAMENTO.</v>
          </cell>
          <cell r="C798" t="str">
            <v>M3</v>
          </cell>
          <cell r="D798">
            <v>379.24</v>
          </cell>
        </row>
        <row r="799">
          <cell r="A799">
            <v>73846</v>
          </cell>
          <cell r="B799" t="str">
            <v>MURO DE ARRIMO CELULAR</v>
          </cell>
          <cell r="C799" t="str">
            <v/>
          </cell>
          <cell r="D799" t="str">
            <v/>
          </cell>
        </row>
        <row r="800">
          <cell r="A800" t="str">
            <v>73846/001</v>
          </cell>
          <cell r="B800" t="str">
            <v>MURO DE ARRIMO CELULAR PECAS PRE-MOLDADAS CONCRETO EXCL FORMAS INCLCONFECCAO DAS PECAS MONTAGEM E COMPACTACAO DO SOLO DE ENCHIMENTO.</v>
          </cell>
          <cell r="C800" t="str">
            <v>M3</v>
          </cell>
          <cell r="D800">
            <v>174.13</v>
          </cell>
        </row>
        <row r="801">
          <cell r="A801" t="str">
            <v>73846/002</v>
          </cell>
          <cell r="B801" t="str">
            <v>MURO DE ARRIMO CELULAR PECAS PRE-MOLDADAS CONCRETO EXCL MATERIAIS EFORMAS INCL CONFECCAO PECAS MONTAGEM E COMPACTACAO DO SOLO(ENCHIMENTO)</v>
          </cell>
          <cell r="C801" t="str">
            <v>M3</v>
          </cell>
          <cell r="D801">
            <v>55.36</v>
          </cell>
        </row>
        <row r="802">
          <cell r="A802">
            <v>73878</v>
          </cell>
          <cell r="B802" t="str">
            <v>APLICACAO DE CONC. PROJETADO</v>
          </cell>
          <cell r="C802" t="str">
            <v/>
          </cell>
          <cell r="D802" t="str">
            <v/>
          </cell>
        </row>
        <row r="803">
          <cell r="A803" t="str">
            <v>73878/001</v>
          </cell>
          <cell r="B803" t="str">
            <v>EXECUÇÃO DE CONCRETO PROJETADO, COM CONSUMO DE CIMENTO 350 KG/M3, VIASECA MEDIDO POR SACO DE CIMENTO, PASSADO NA MAQUINA</v>
          </cell>
          <cell r="C803" t="str">
            <v>M3</v>
          </cell>
          <cell r="D803">
            <v>1663.7</v>
          </cell>
        </row>
        <row r="804">
          <cell r="A804" t="str">
            <v>73878/002</v>
          </cell>
          <cell r="B804" t="str">
            <v>EXECUÇÃO DE ARGAMASSA PROJETADA, COM CONSUMO DE CIMENTO 400 KG/M3, VIASECA, MEDIDO POR SACO DE CIMENTO, PASSADO NA MAQUINA</v>
          </cell>
          <cell r="C804" t="str">
            <v>M3</v>
          </cell>
          <cell r="D804">
            <v>1638.95</v>
          </cell>
        </row>
        <row r="805">
          <cell r="A805">
            <v>73936</v>
          </cell>
          <cell r="B805" t="str">
            <v>CONCRETO PREPARADO EM OBRA</v>
          </cell>
          <cell r="C805" t="str">
            <v/>
          </cell>
          <cell r="D805" t="str">
            <v/>
          </cell>
        </row>
        <row r="806">
          <cell r="A806" t="str">
            <v>73936/001</v>
          </cell>
          <cell r="B806" t="str">
            <v>CONCRETO 1:2:3 (18 MPA) , C/ BRITA 1 E 2, C/BETONEIRA</v>
          </cell>
          <cell r="C806" t="str">
            <v>M3</v>
          </cell>
          <cell r="D806">
            <v>301.8</v>
          </cell>
        </row>
        <row r="807">
          <cell r="A807" t="str">
            <v>73936/002</v>
          </cell>
          <cell r="B807" t="str">
            <v>CONCRETO 1:2:4 (14 MPA), C/ BRITA 1 E 2, C/BETONEIRA</v>
          </cell>
          <cell r="C807" t="str">
            <v>M3</v>
          </cell>
          <cell r="D807">
            <v>288.92</v>
          </cell>
        </row>
        <row r="808">
          <cell r="A808" t="str">
            <v>73936/003</v>
          </cell>
          <cell r="B808" t="str">
            <v>CONCRETO 1:2,5:5 ( 9 MPA),C/ BRITA 1 E2, C/BETONEIRA</v>
          </cell>
          <cell r="C808" t="str">
            <v>M3</v>
          </cell>
          <cell r="D808">
            <v>270.43</v>
          </cell>
        </row>
        <row r="809">
          <cell r="A809" t="str">
            <v>73936/005</v>
          </cell>
          <cell r="B809" t="str">
            <v>CONCRETO 1:3:5 ( 7 MPA), C/ BRITA 1 E 2, C/BETONEIRA</v>
          </cell>
          <cell r="C809" t="str">
            <v>M3</v>
          </cell>
          <cell r="D809">
            <v>259.68</v>
          </cell>
        </row>
        <row r="810">
          <cell r="A810" t="str">
            <v>73936/007</v>
          </cell>
          <cell r="B810" t="str">
            <v>CONCRETO 1:3:6 ( 6 MPA), C/ BRITA 1 E 2, C/BETONEIRA</v>
          </cell>
          <cell r="C810" t="str">
            <v>M3</v>
          </cell>
          <cell r="D810">
            <v>255.28</v>
          </cell>
        </row>
        <row r="811">
          <cell r="A811" t="str">
            <v>73936/009</v>
          </cell>
          <cell r="B811" t="str">
            <v>CONCRETO 1:4:6 ( 5 MPA), C/ BRITA 1 E 2, C/BETONEIRA</v>
          </cell>
          <cell r="C811" t="str">
            <v>M3</v>
          </cell>
          <cell r="D811">
            <v>242.33</v>
          </cell>
        </row>
        <row r="812">
          <cell r="A812" t="str">
            <v>73936/011</v>
          </cell>
          <cell r="B812" t="str">
            <v>CONCRETO 1:4:8, CONCRETO MAGRO, C/ BRITA 1 E 2, C/BETONEIRA</v>
          </cell>
          <cell r="C812" t="str">
            <v>M3</v>
          </cell>
          <cell r="D812">
            <v>238.59</v>
          </cell>
        </row>
        <row r="813">
          <cell r="A813">
            <v>73944</v>
          </cell>
          <cell r="B813" t="str">
            <v>CONCRETO C/ PREPARO MECANICO (BETONEIRA) NA OBRA</v>
          </cell>
          <cell r="C813" t="str">
            <v/>
          </cell>
          <cell r="D813" t="str">
            <v/>
          </cell>
        </row>
        <row r="814">
          <cell r="A814" t="str">
            <v>73944/001</v>
          </cell>
          <cell r="B814" t="str">
            <v>CONCRETO SIMPLES ( 13,5 MPA), C/ BETONEIRA, LANÇAMENTO E ADENSAMENTO C/ VIBRADOR.</v>
          </cell>
          <cell r="C814" t="str">
            <v>M3</v>
          </cell>
          <cell r="D814">
            <v>359.78</v>
          </cell>
        </row>
        <row r="815">
          <cell r="A815">
            <v>73972</v>
          </cell>
          <cell r="B815" t="str">
            <v>CONCRETO C/ PREPARO MECANICO (BETONEIRA) NA OBRA</v>
          </cell>
          <cell r="C815" t="str">
            <v/>
          </cell>
          <cell r="D815" t="str">
            <v/>
          </cell>
        </row>
        <row r="816">
          <cell r="A816" t="str">
            <v>73972/001</v>
          </cell>
          <cell r="B816" t="str">
            <v>CONCRETO ESTRUTURAL FCK=25MPA, VIRADO EM BETONEIRA, NA OBRA, SEM LANÇAMENTO</v>
          </cell>
          <cell r="C816" t="str">
            <v>M3</v>
          </cell>
          <cell r="D816">
            <v>319.99</v>
          </cell>
        </row>
        <row r="817">
          <cell r="A817" t="str">
            <v>73972/002</v>
          </cell>
          <cell r="B817" t="str">
            <v>CONCRETO ESTRUTURAL FCK=20MPA, VIRADO EM BETONEIRA, NA OBRA, SEM LANÇAMENTO</v>
          </cell>
          <cell r="C817" t="str">
            <v>M3</v>
          </cell>
          <cell r="D817">
            <v>309.86</v>
          </cell>
        </row>
        <row r="818">
          <cell r="A818">
            <v>73980</v>
          </cell>
          <cell r="B818" t="str">
            <v>ADENSAMENTO, DESEMPENO E PREPARO DE JUNTAS DE CONCRETAGEM</v>
          </cell>
          <cell r="C818" t="str">
            <v/>
          </cell>
          <cell r="D818" t="str">
            <v/>
          </cell>
        </row>
        <row r="819">
          <cell r="A819" t="str">
            <v>73980/001</v>
          </cell>
          <cell r="B819" t="str">
            <v>ADENSAMENTO, DESEMPENO E PREPARO JUNTAS CONCRETAGEM EM CONCRETO BOMBEADO</v>
          </cell>
          <cell r="C819" t="str">
            <v>M3</v>
          </cell>
          <cell r="D819">
            <v>19.149999999999999</v>
          </cell>
        </row>
        <row r="820">
          <cell r="A820">
            <v>73983</v>
          </cell>
          <cell r="B820" t="str">
            <v>CONCRETO ARMADO FCK=15MPA (PREP.NA OBRA C/BETONEIRA), INCLUSIVEIMPERMEABILIZANTE (ESTRUTURAS)</v>
          </cell>
          <cell r="C820" t="str">
            <v/>
          </cell>
          <cell r="D820" t="str">
            <v/>
          </cell>
        </row>
        <row r="821">
          <cell r="A821" t="str">
            <v>73983/001</v>
          </cell>
          <cell r="B821" t="str">
            <v>CONCRETO ESTRUTURAL VIRADO NA OBRA CONTROLE C COM IMPERMEABILIZANTE FCK=15MPA SEM LANÇAMENTO</v>
          </cell>
          <cell r="C821" t="str">
            <v>M3</v>
          </cell>
          <cell r="D821">
            <v>325.18</v>
          </cell>
        </row>
        <row r="822">
          <cell r="A822">
            <v>74004</v>
          </cell>
          <cell r="B822" t="str">
            <v>CONCRETOS-INCLUI FORNECIMENTO, LANCAMENTO NAS FORMAS, ADENSAMENTO,DESEMPENO E PREPARO DAS JUNTAS DE CONCRETAGEM.</v>
          </cell>
          <cell r="C822" t="str">
            <v/>
          </cell>
          <cell r="D822" t="str">
            <v/>
          </cell>
        </row>
        <row r="823">
          <cell r="A823" t="str">
            <v>74004/001</v>
          </cell>
          <cell r="B823" t="str">
            <v>CONCRETO NAO-ESTRUTURAL, CONSUMO 150 KG CIMENTO/M3 ( TRAÇO 1:3,5:7), PREPARO MECÂNICO EM BETONEIRA, COM LANÇAMENTO(C/ REDUTOR).</v>
          </cell>
          <cell r="C823" t="str">
            <v>M3</v>
          </cell>
          <cell r="D823">
            <v>263.02</v>
          </cell>
        </row>
        <row r="824">
          <cell r="A824" t="str">
            <v>74004/002</v>
          </cell>
          <cell r="B824" t="str">
            <v>FORNECIMENTO, LANÇAMENTO E ADENSAMENTO DE CONCRETO USINADO BOMBEADO FCK=20MPA.</v>
          </cell>
          <cell r="C824" t="str">
            <v>M3</v>
          </cell>
          <cell r="D824">
            <v>335.37</v>
          </cell>
        </row>
        <row r="825">
          <cell r="A825" t="str">
            <v>74004/003</v>
          </cell>
          <cell r="B825" t="str">
            <v>CONCRETO GROUT, FCK=14 MPA</v>
          </cell>
          <cell r="C825" t="str">
            <v>M3</v>
          </cell>
          <cell r="D825">
            <v>333.3</v>
          </cell>
        </row>
        <row r="826">
          <cell r="A826" t="str">
            <v>74004/004</v>
          </cell>
          <cell r="B826" t="str">
            <v>FORNECIMENTO DE CONCRETO USINADO BOMBEADO FCK=15MPA. (CONFORME NBR 6118, PERMITIDO APENAS PARA FUNDAÇÕES)</v>
          </cell>
          <cell r="C826" t="str">
            <v>M3</v>
          </cell>
          <cell r="D826">
            <v>300</v>
          </cell>
        </row>
        <row r="827">
          <cell r="A827">
            <v>74115</v>
          </cell>
          <cell r="B827" t="str">
            <v>CONCRETO PARA LASTRO</v>
          </cell>
          <cell r="C827" t="str">
            <v/>
          </cell>
          <cell r="D827" t="str">
            <v/>
          </cell>
        </row>
        <row r="828">
          <cell r="A828" t="str">
            <v>74115/001</v>
          </cell>
          <cell r="B828" t="str">
            <v>EXECUÇÃO DE LASTRO EM CONCRETO (1:2,5:6), PREPARO MANUAL</v>
          </cell>
          <cell r="C828" t="str">
            <v>M3</v>
          </cell>
          <cell r="D828">
            <v>294.42</v>
          </cell>
        </row>
        <row r="829">
          <cell r="A829">
            <v>74137</v>
          </cell>
          <cell r="B829" t="str">
            <v>CONCRETO USINADO C/TRANSPORTE HORIZ NA OBRA</v>
          </cell>
          <cell r="C829" t="str">
            <v/>
          </cell>
          <cell r="D829" t="str">
            <v/>
          </cell>
        </row>
        <row r="830">
          <cell r="A830" t="str">
            <v>74137/001</v>
          </cell>
          <cell r="B830" t="str">
            <v>CONCRETO IMPORTADO USINA DOSADO RACIONALMENTE 10MPA INCL TRANSPORTE HORIZONTAL ATE 20M EM CARRINHOS ADENSAMENTO E ACABAMENTO.</v>
          </cell>
          <cell r="C830" t="str">
            <v>M3</v>
          </cell>
          <cell r="D830">
            <v>311.14</v>
          </cell>
        </row>
        <row r="831">
          <cell r="A831" t="str">
            <v>74137/002</v>
          </cell>
          <cell r="B831" t="str">
            <v>CONCRETO USINADO, IMPORTADO, ESTRUTURAL FCK=15MPA INCLUS. TRANSPORTE HORIZONTAL ATÉ 20M (PROD. 2M3/H) EM CARRINHOS, ADENSAMENTO E ACABAMENTO. (CONFORME NBR 6118, PERMITIDO APENAS PARA FUNDAÇÕES)</v>
          </cell>
          <cell r="C831" t="str">
            <v>M3</v>
          </cell>
          <cell r="D831">
            <v>330.6</v>
          </cell>
        </row>
        <row r="832">
          <cell r="A832" t="str">
            <v>74137/003</v>
          </cell>
          <cell r="B832" t="str">
            <v>CONCRETO USINADO, IMPORTADO, ESTRUTURAL FCK=20MPA INCLUS. TRANSPORTE HORIZONTAL ATÉ 20M (PROD. 2M3/H) EM CARRINHOS, ADENSAMENTO E ACABAMENTO</v>
          </cell>
          <cell r="C832" t="str">
            <v>M3</v>
          </cell>
          <cell r="D832">
            <v>346.81</v>
          </cell>
        </row>
        <row r="833">
          <cell r="A833" t="str">
            <v>74137/004</v>
          </cell>
          <cell r="B833" t="str">
            <v>CONCRETO USINADO, IMPORTADO, ESTRUTURAL FCK=25MPA INCLUS. TRANSPORTE HORIZONTAL ATÉ 20M (PROD. 2M3/H) EM CARRINHOS, ADENSAMENTO E ACABAMENTO.</v>
          </cell>
          <cell r="C833" t="str">
            <v>M3</v>
          </cell>
          <cell r="D833">
            <v>371.14</v>
          </cell>
        </row>
        <row r="834">
          <cell r="A834">
            <v>74138</v>
          </cell>
          <cell r="B834" t="str">
            <v>CONCRETO BOMBEADO</v>
          </cell>
          <cell r="C834" t="str">
            <v/>
          </cell>
          <cell r="D834" t="str">
            <v/>
          </cell>
        </row>
        <row r="835">
          <cell r="A835" t="str">
            <v>74138/001</v>
          </cell>
          <cell r="B835" t="str">
            <v>CONCRETO USINADO BOMBEADO FCK=15MPA, INCLUSIVE COLOCAÇÃO, ESPALHAMENTOE ACABAMENTO. (CONFORME NBR6118 PERMITIDO APENAS EM FUNDAÇÕES)</v>
          </cell>
          <cell r="C835" t="str">
            <v>M3</v>
          </cell>
          <cell r="D835">
            <v>334.9</v>
          </cell>
        </row>
        <row r="836">
          <cell r="A836" t="str">
            <v>74138/002</v>
          </cell>
          <cell r="B836" t="str">
            <v>CONCRETO USINADO BOMBEADO FCK=20MPA, INCLUSIVE COLOCAÇÃO, ESPALHAMENTOE ACABAMENTO.</v>
          </cell>
          <cell r="C836" t="str">
            <v>M3</v>
          </cell>
          <cell r="D836">
            <v>351.93</v>
          </cell>
        </row>
        <row r="837">
          <cell r="A837" t="str">
            <v>74138/003</v>
          </cell>
          <cell r="B837" t="str">
            <v>CONCRETO USINADO BOMBEADO FCK=25MPA, INCLUSIVE COLOCAÇÃO, ESPALHAMENTOE ACABAMENTO.</v>
          </cell>
          <cell r="C837" t="str">
            <v>M3</v>
          </cell>
          <cell r="D837">
            <v>377.47</v>
          </cell>
        </row>
        <row r="838">
          <cell r="A838" t="str">
            <v>74138/004</v>
          </cell>
          <cell r="B838" t="str">
            <v>CONCRETO USINADO BOMBEADO FCK=30MPA, INCLUSIVE COLOCAÇÃO, ESPALHAMENTOE ACABAMENTO.</v>
          </cell>
          <cell r="C838" t="str">
            <v>M3</v>
          </cell>
          <cell r="D838">
            <v>409.99</v>
          </cell>
        </row>
        <row r="839">
          <cell r="A839" t="str">
            <v>74138/005</v>
          </cell>
          <cell r="B839" t="str">
            <v>CONCRETO USINADO BOMBEADO FCK=35MPA, INCLUSIVE COLOCAÇÃO, ESPALHAMENTOE ACABAMENTO.</v>
          </cell>
          <cell r="C839" t="str">
            <v>M3</v>
          </cell>
          <cell r="D839">
            <v>428.51</v>
          </cell>
        </row>
        <row r="840">
          <cell r="A840" t="str">
            <v>74138/006</v>
          </cell>
          <cell r="B840" t="str">
            <v>CONCRETO USINADO BOMBEADO FCK=15MPA, PARA ENCHIMENTO ENTRE O TUBO E CAMISA TUNEL LINE</v>
          </cell>
          <cell r="C840" t="str">
            <v>M3</v>
          </cell>
          <cell r="D840">
            <v>334.9</v>
          </cell>
        </row>
        <row r="841">
          <cell r="A841" t="str">
            <v>74138/007</v>
          </cell>
          <cell r="B841" t="str">
            <v>CONCRETO USINADO BOMBEADO FCK=18MPA, INCLUSIVE COLOCAÇÃO, ESPALHAMENTOE ACABAMEMTO. (CONFORME NBR 6118, PERMITIDO APENAS EM FUNDAÇÕES)</v>
          </cell>
          <cell r="C841" t="str">
            <v>M3</v>
          </cell>
          <cell r="D841">
            <v>347.67</v>
          </cell>
        </row>
        <row r="842">
          <cell r="A842" t="str">
            <v>74138/008</v>
          </cell>
          <cell r="B842" t="str">
            <v>CONCRETO USINADO BOMBEADO FCK=24MPA, INCLUSIVE COLOCAÇÃO, ESPALHAMENTOE ACABAMENTO.</v>
          </cell>
          <cell r="C842" t="str">
            <v>M3</v>
          </cell>
          <cell r="D842">
            <v>376.77</v>
          </cell>
        </row>
        <row r="843">
          <cell r="A843">
            <v>74157</v>
          </cell>
          <cell r="B843" t="str">
            <v>LANCAMENTO MANUAL DE CONCRETO</v>
          </cell>
          <cell r="C843" t="str">
            <v/>
          </cell>
          <cell r="D843" t="str">
            <v/>
          </cell>
        </row>
        <row r="844">
          <cell r="A844" t="str">
            <v>74157/001</v>
          </cell>
          <cell r="B844" t="str">
            <v>LANÇAMENTO E ADENSAMENTO DE CONCRETO EM FUNDAÇÕES.</v>
          </cell>
          <cell r="C844" t="str">
            <v>M3</v>
          </cell>
          <cell r="D844">
            <v>52.52</v>
          </cell>
        </row>
        <row r="845">
          <cell r="A845" t="str">
            <v>74157/002</v>
          </cell>
          <cell r="B845" t="str">
            <v>LANCAMENTO MANUAL DE CONCRETO EM ESTRUTURAS, INCL. VIBRACAO</v>
          </cell>
          <cell r="C845" t="str">
            <v>M3</v>
          </cell>
          <cell r="D845">
            <v>100.1</v>
          </cell>
        </row>
        <row r="846">
          <cell r="A846" t="str">
            <v>74157/003</v>
          </cell>
          <cell r="B846" t="str">
            <v>LANCAMENTO/APLICACAO MANUAL DE CONCRETO EM ESTRUTURAS</v>
          </cell>
          <cell r="C846" t="str">
            <v>M3</v>
          </cell>
          <cell r="D846">
            <v>99.87</v>
          </cell>
        </row>
        <row r="847">
          <cell r="A847" t="str">
            <v>74157/004</v>
          </cell>
          <cell r="B847" t="str">
            <v>LANCAMENTO/APLICACAO MANUAL DE CONCRETO EM FUNDACOES</v>
          </cell>
          <cell r="C847" t="str">
            <v>M3</v>
          </cell>
          <cell r="D847">
            <v>52.29</v>
          </cell>
        </row>
        <row r="848">
          <cell r="A848">
            <v>74251</v>
          </cell>
          <cell r="B848" t="str">
            <v>TRATAMENTO DE SUP. CONC. APARENTE C/VERNIZ 2 DEM?O</v>
          </cell>
          <cell r="C848" t="str">
            <v/>
          </cell>
          <cell r="D848" t="str">
            <v/>
          </cell>
        </row>
        <row r="849">
          <cell r="A849" t="str">
            <v>74251/001</v>
          </cell>
          <cell r="B849" t="str">
            <v>TRATAMENTO DE SUP. CONC. APARENTE C/VERNIZ</v>
          </cell>
          <cell r="C849" t="str">
            <v>M2</v>
          </cell>
          <cell r="D849">
            <v>6.01</v>
          </cell>
        </row>
        <row r="850">
          <cell r="A850">
            <v>44</v>
          </cell>
          <cell r="B850" t="str">
            <v>LAJE PRE-FABRICADA</v>
          </cell>
          <cell r="C850" t="str">
            <v/>
          </cell>
          <cell r="D850" t="str">
            <v/>
          </cell>
        </row>
        <row r="851">
          <cell r="A851">
            <v>74141</v>
          </cell>
          <cell r="B851" t="str">
            <v>LAJE PRE-MOLDADA</v>
          </cell>
          <cell r="C851" t="str">
            <v/>
          </cell>
          <cell r="D851" t="str">
            <v/>
          </cell>
        </row>
        <row r="852">
          <cell r="A852" t="str">
            <v>74141/001</v>
          </cell>
          <cell r="B852" t="str">
            <v>LAJE PRE-MOLD BETA 11 P/1KN/M2 VAOS 4,40M/INCL VIGOTAS TIJOLOS ARMADURA NEGATIVA CAPEAMENTO 3CM CONCRETO 20MPA ESCORAMENTO MATERIAL E MAO DE OBRA.</v>
          </cell>
          <cell r="C852" t="str">
            <v>M2</v>
          </cell>
          <cell r="D852">
            <v>60.89</v>
          </cell>
        </row>
        <row r="853">
          <cell r="A853">
            <v>74202</v>
          </cell>
          <cell r="B853" t="str">
            <v>LAJE PRE-MOLDADA</v>
          </cell>
          <cell r="C853" t="str">
            <v/>
          </cell>
          <cell r="D853" t="str">
            <v/>
          </cell>
        </row>
        <row r="854">
          <cell r="A854" t="str">
            <v>74202/001</v>
          </cell>
          <cell r="B854" t="str">
            <v>LAJE PRE-MOLDADA P/FORRO, SOBRECARGA 100KG/M2, VAOS ATE 3,50M/E=8CM, C/LAJOTAS E CAP.C/CONC FCK=20MPA, 3CM, INTER-EIXO 38CM, C/ESCORAMENTO (REAPR.3X) E FERRAGEM NEGATIVA</v>
          </cell>
          <cell r="C854" t="str">
            <v>M2</v>
          </cell>
          <cell r="D854">
            <v>54.9</v>
          </cell>
        </row>
        <row r="855">
          <cell r="A855" t="str">
            <v>74202/002</v>
          </cell>
          <cell r="B855" t="str">
            <v>LAJE PRE-MOLDADA P/PISO, SOBRECARGA 200KG/M2, VAOS ATE 3,50M/E=8CM, C/LAJOTAS E CAP.C/CONC FCK=20MPA, 4CM, INTER-EIXO 38CM, C/ESCORAMENTO (REAPR.3X) E FERRAGEM NEGATIVA</v>
          </cell>
          <cell r="C855" t="str">
            <v>M2</v>
          </cell>
          <cell r="D855">
            <v>62.06</v>
          </cell>
        </row>
        <row r="856">
          <cell r="A856">
            <v>247</v>
          </cell>
          <cell r="B856" t="str">
            <v>EMBASAMENTOS</v>
          </cell>
          <cell r="C856" t="str">
            <v/>
          </cell>
          <cell r="D856" t="str">
            <v/>
          </cell>
        </row>
        <row r="857">
          <cell r="A857">
            <v>6122</v>
          </cell>
          <cell r="B857" t="str">
            <v>EMBASAMENTO C/PEDRA ARGAMASSADA UTILIZANDO ARG.CIM/AREIA 1:4</v>
          </cell>
          <cell r="C857" t="str">
            <v>M3</v>
          </cell>
          <cell r="D857">
            <v>262.23</v>
          </cell>
        </row>
        <row r="858">
          <cell r="A858">
            <v>73817</v>
          </cell>
          <cell r="B858" t="str">
            <v>EMBASAMENTO DE MATERIAL GRANULAR</v>
          </cell>
          <cell r="C858" t="str">
            <v/>
          </cell>
          <cell r="D858" t="str">
            <v/>
          </cell>
        </row>
        <row r="859">
          <cell r="A859" t="str">
            <v>73817/001</v>
          </cell>
          <cell r="B859" t="str">
            <v>EMBASAMENTO DE MATERIAL GRANULAR - PO DE PEDRA</v>
          </cell>
          <cell r="C859" t="str">
            <v>M3</v>
          </cell>
          <cell r="D859">
            <v>106.02</v>
          </cell>
        </row>
        <row r="860">
          <cell r="A860" t="str">
            <v>73817/002</v>
          </cell>
          <cell r="B860" t="str">
            <v>EMBASAMENTO DE MATERIAL GRANULAR - RACHAO</v>
          </cell>
          <cell r="C860" t="str">
            <v>M3</v>
          </cell>
          <cell r="D860">
            <v>115.35</v>
          </cell>
        </row>
        <row r="861">
          <cell r="A861">
            <v>74078</v>
          </cell>
          <cell r="B861" t="str">
            <v>AGULHAMENTO DE PEDRA MARROADA NO FUNDO DE VALAS</v>
          </cell>
          <cell r="C861" t="str">
            <v/>
          </cell>
          <cell r="D861" t="str">
            <v/>
          </cell>
        </row>
        <row r="862">
          <cell r="A862" t="str">
            <v>74078/001</v>
          </cell>
          <cell r="B862" t="str">
            <v>AGULHAMENTO FUNDO DE VALAS C/MACO 30KG PEDRA-DE-MAO H=10CM</v>
          </cell>
          <cell r="C862" t="str">
            <v>M2</v>
          </cell>
          <cell r="D862">
            <v>18.47</v>
          </cell>
        </row>
        <row r="863">
          <cell r="A863" t="str">
            <v>74078/002</v>
          </cell>
          <cell r="B863" t="str">
            <v>AGULHAMENTO FUNDO DE VALAS C/MACO 30KG PEDRA-DE-MAO H=5CM</v>
          </cell>
          <cell r="C863" t="str">
            <v>M2</v>
          </cell>
          <cell r="D863">
            <v>9.23</v>
          </cell>
        </row>
        <row r="864">
          <cell r="A864">
            <v>296</v>
          </cell>
          <cell r="B864" t="str">
            <v>CINTAS E VERGAS</v>
          </cell>
          <cell r="C864" t="str">
            <v/>
          </cell>
          <cell r="D864" t="str">
            <v/>
          </cell>
        </row>
        <row r="865">
          <cell r="A865">
            <v>73995</v>
          </cell>
          <cell r="B865" t="str">
            <v>CINTAS CONCRETO</v>
          </cell>
          <cell r="C865" t="str">
            <v/>
          </cell>
          <cell r="D865" t="str">
            <v/>
          </cell>
        </row>
        <row r="866">
          <cell r="A866" t="str">
            <v>73995/001</v>
          </cell>
          <cell r="B866" t="str">
            <v>CINTA DE AMARRAÇÃO EM CONCRETO ARMADO FCK=20MPA CONTROLE ”C”.PREP.MECANICO NA OBRA, AÇO(55KG/M3), FORMAS MADEIRA C/ MONT/DESMON E LANCAMENTO/VIBRACAO MANUAL</v>
          </cell>
          <cell r="C866" t="str">
            <v>M3</v>
          </cell>
          <cell r="D866">
            <v>1169.1500000000001</v>
          </cell>
        </row>
        <row r="867">
          <cell r="A867">
            <v>74099</v>
          </cell>
          <cell r="B867" t="str">
            <v>CONCRETO ARMADO FCK=15MPA PREP. MECANICO FORMA CANALETA (15X20X20),ACOCA 60 ATE 3/16 = 45,13 KG/M3</v>
          </cell>
          <cell r="C867" t="str">
            <v/>
          </cell>
          <cell r="D867" t="str">
            <v/>
          </cell>
        </row>
        <row r="868">
          <cell r="A868" t="str">
            <v>74099/001</v>
          </cell>
          <cell r="B868" t="str">
            <v>VERGA, CONTRAVERGA, OU CINTA EM CONCRETO ARMADO FCK=20MPA, PREP. MECANICO, FORMA CANALETA (15X20X20), AÇO CA 60 5.0 (TAXA DE FERRAGEM = 45,13 KG/M3).</v>
          </cell>
          <cell r="C868" t="str">
            <v>M3</v>
          </cell>
          <cell r="D868">
            <v>840.44</v>
          </cell>
        </row>
        <row r="869">
          <cell r="A869">
            <v>74200</v>
          </cell>
          <cell r="B869" t="str">
            <v>VERGA CONCRETO ARMADO</v>
          </cell>
          <cell r="C869" t="str">
            <v/>
          </cell>
          <cell r="D869" t="str">
            <v/>
          </cell>
        </row>
        <row r="870">
          <cell r="A870" t="str">
            <v>74200/001</v>
          </cell>
          <cell r="B870" t="str">
            <v>VERGA 10X10CM EM CONCRETO PRÉ-MOLDADO FCK=20MPA (PREPARO COM BETONEIRA) AÇO CA60, BITOLA FINA, INCLUSIVE FORMAS TABUA 3A.</v>
          </cell>
          <cell r="C870" t="str">
            <v>M</v>
          </cell>
          <cell r="D870">
            <v>10.74</v>
          </cell>
        </row>
        <row r="871">
          <cell r="A871">
            <v>301</v>
          </cell>
          <cell r="B871" t="str">
            <v>ESTRUTURAS DIVERSAS</v>
          </cell>
          <cell r="C871" t="str">
            <v/>
          </cell>
          <cell r="D871" t="str">
            <v/>
          </cell>
        </row>
        <row r="872">
          <cell r="A872">
            <v>71623</v>
          </cell>
          <cell r="B872" t="str">
            <v>CHAPIM DE CONCRETO APARENTE COM ACABAMENTO DESEMPENADO, FORMA DE COMPENSADO PLASTIFICADO (MADEIRIT ) DE 14 X 10 CM, FUNDIDO NO LOCAL.</v>
          </cell>
          <cell r="C872" t="str">
            <v>M</v>
          </cell>
          <cell r="D872">
            <v>17.13</v>
          </cell>
        </row>
        <row r="873">
          <cell r="A873">
            <v>74081</v>
          </cell>
          <cell r="B873" t="str">
            <v>PILAR MADEIRA DE LEI</v>
          </cell>
          <cell r="C873" t="str">
            <v/>
          </cell>
          <cell r="D873" t="str">
            <v/>
          </cell>
        </row>
        <row r="874">
          <cell r="A874" t="str">
            <v>74081/001</v>
          </cell>
          <cell r="B874" t="str">
            <v>PILAR MADEIRA DE LEI 15X15X100CM COLOCADO, INCLUSIVE BASE CONCRETO</v>
          </cell>
          <cell r="C874" t="str">
            <v>M</v>
          </cell>
          <cell r="D874">
            <v>62.04</v>
          </cell>
        </row>
        <row r="875">
          <cell r="A875">
            <v>74112</v>
          </cell>
          <cell r="B875" t="str">
            <v>LAJE MACICA CONCRETO FCK=25MPA E=8CM, INCL. FORMA PLASTIFICADA 18MM /ESCORAMENTO MAD SERRADA C/REAP. 12X E 95,0KG ACO CA-50/60 /M3</v>
          </cell>
          <cell r="C875" t="str">
            <v/>
          </cell>
          <cell r="D875" t="str">
            <v/>
          </cell>
        </row>
        <row r="876">
          <cell r="A876" t="str">
            <v>74112/001</v>
          </cell>
          <cell r="B876" t="str">
            <v>LAJE MACICA CONCRETO FCK=25MPA E=8CM, INCL. FORMA PLASTIFICADA 18MM /ESCORAMENTO MAD SERRADA C/REAP. 12X E 95,0KG ACO CA-50/60 /M3</v>
          </cell>
          <cell r="C876" t="str">
            <v>M3</v>
          </cell>
          <cell r="D876">
            <v>1366.57</v>
          </cell>
        </row>
        <row r="877">
          <cell r="A877">
            <v>74144</v>
          </cell>
          <cell r="B877" t="str">
            <v>PILAR E SUPORTE CAIXA D AGUA EM MADEIRA 1A CASAS HP</v>
          </cell>
          <cell r="C877" t="str">
            <v/>
          </cell>
          <cell r="D877" t="str">
            <v/>
          </cell>
        </row>
        <row r="878">
          <cell r="A878" t="str">
            <v>74144/001</v>
          </cell>
          <cell r="B878" t="str">
            <v>PILAR EM MADEIRA 1A (15X15X2,70CM) INCL 3 DEMAOS VERNIZ SEM COLOCACAO</v>
          </cell>
          <cell r="C878" t="str">
            <v>UN</v>
          </cell>
          <cell r="D878">
            <v>102.65</v>
          </cell>
        </row>
        <row r="879">
          <cell r="A879" t="str">
            <v>74144/002</v>
          </cell>
          <cell r="B879" t="str">
            <v>SUPORTE APOIO CAIXA D AGUA BARROTES MADEIRA DE 1</v>
          </cell>
          <cell r="C879" t="str">
            <v>UN</v>
          </cell>
          <cell r="D879">
            <v>16.45</v>
          </cell>
        </row>
        <row r="880">
          <cell r="A880" t="str">
            <v>IMPE</v>
          </cell>
          <cell r="B880" t="str">
            <v>IMPERMEABILIZACOES E PROTECOES DIVERSAS</v>
          </cell>
          <cell r="C880" t="str">
            <v/>
          </cell>
          <cell r="D880" t="str">
            <v/>
          </cell>
        </row>
        <row r="881">
          <cell r="A881">
            <v>138</v>
          </cell>
          <cell r="B881" t="str">
            <v>IMPERMEABILIZACAO COM ARGAMASSA</v>
          </cell>
          <cell r="C881" t="str">
            <v/>
          </cell>
          <cell r="D881" t="str">
            <v/>
          </cell>
        </row>
        <row r="882">
          <cell r="A882">
            <v>5968</v>
          </cell>
          <cell r="B882" t="str">
            <v>IMPERMEABILIZACAO EM BASE ALVENARIA ARGAMASSA TRACO 1:3 (CIMENTO E AREIA MEDIA) ESPESSURA 2CM COM IMPERMEABILIZANTE</v>
          </cell>
          <cell r="C882" t="str">
            <v>M2</v>
          </cell>
          <cell r="D882">
            <v>21.7</v>
          </cell>
        </row>
        <row r="883">
          <cell r="A883">
            <v>6130</v>
          </cell>
          <cell r="B883" t="str">
            <v>IMPERMEABILIZACAO EM PISOS COM ARGAMASSA TRACO 1:4 (CIMENTO E AREIA GROSSA) ESPESSURA 2,5CM COM IMPERMEABILIZANTE</v>
          </cell>
          <cell r="C883" t="str">
            <v>M2</v>
          </cell>
          <cell r="D883">
            <v>13.6</v>
          </cell>
        </row>
        <row r="884">
          <cell r="A884">
            <v>74000</v>
          </cell>
          <cell r="B884" t="str">
            <v>IMPERMEABILIZACAO RIGIDA C/ARG. CIM/AREIA + IMPERMEABILIZANTE</v>
          </cell>
          <cell r="C884" t="str">
            <v/>
          </cell>
          <cell r="D884" t="str">
            <v/>
          </cell>
        </row>
        <row r="885">
          <cell r="A885" t="str">
            <v>74000/001</v>
          </cell>
          <cell r="B885" t="str">
            <v>IMPERMEABILIZACAO COM ARMAGASSA TRACO 1:3 (CIMENTO E AREIA GROSSA) ESPESSURA 2,5CM COM IMPERMEABILIZANTE BASE HIDROFUGA</v>
          </cell>
          <cell r="C885" t="str">
            <v>M2</v>
          </cell>
          <cell r="D885">
            <v>28.27</v>
          </cell>
        </row>
        <row r="886">
          <cell r="A886">
            <v>141</v>
          </cell>
          <cell r="B886" t="str">
            <v>IMPERMEABILIZACAO COM MANTA</v>
          </cell>
          <cell r="C886" t="str">
            <v/>
          </cell>
          <cell r="D886" t="str">
            <v/>
          </cell>
        </row>
        <row r="887">
          <cell r="A887">
            <v>68053</v>
          </cell>
          <cell r="B887" t="str">
            <v>LONA PLASTICA PRETA, ESPESSURA 150 MICRAS - FORNECIMENTO E COLOCAÇÃO</v>
          </cell>
          <cell r="C887" t="str">
            <v>M2</v>
          </cell>
          <cell r="D887">
            <v>2.52</v>
          </cell>
        </row>
        <row r="888">
          <cell r="A888">
            <v>73753</v>
          </cell>
          <cell r="B888" t="str">
            <v>IMPERMEABILIZACAO DE TERRACOS E LAJES</v>
          </cell>
          <cell r="C888" t="str">
            <v/>
          </cell>
          <cell r="D888" t="str">
            <v/>
          </cell>
        </row>
        <row r="889">
          <cell r="A889" t="str">
            <v>73753/001</v>
          </cell>
          <cell r="B889" t="str">
            <v>IMPERMEABILIZACAO COM MANTA ASFALTICA ESPESSURA 3MM PROTEGIDA COM FILME DE ALUMINIO GOFRADO ESPESSURA 0,8MM, INCLUSO EMULSAO ASFALTICA</v>
          </cell>
          <cell r="C889" t="str">
            <v>M2</v>
          </cell>
          <cell r="D889">
            <v>48.28</v>
          </cell>
        </row>
        <row r="890">
          <cell r="A890" t="str">
            <v>73753/002</v>
          </cell>
          <cell r="B890" t="str">
            <v>IMPERMEABILIZACAO COM MANTA BUTILICA ESPESSURA 0,8MM, INCLUSO CINTA DECALDEACAO E COLA ADESIVA</v>
          </cell>
          <cell r="C890" t="str">
            <v>M2</v>
          </cell>
          <cell r="D890">
            <v>82.68</v>
          </cell>
        </row>
        <row r="891">
          <cell r="A891">
            <v>73971</v>
          </cell>
          <cell r="B891" t="str">
            <v>IMPERMEABILIZACAO C/MANTA TORODIM 4MM</v>
          </cell>
          <cell r="C891" t="str">
            <v/>
          </cell>
          <cell r="D891" t="str">
            <v/>
          </cell>
        </row>
        <row r="892">
          <cell r="A892" t="str">
            <v>73971/001</v>
          </cell>
          <cell r="B892" t="str">
            <v>IMPERMEABILIZACAO COM MANTA ASFALTICA 4MM</v>
          </cell>
          <cell r="C892" t="str">
            <v>M2</v>
          </cell>
          <cell r="D892">
            <v>33.56</v>
          </cell>
        </row>
        <row r="893">
          <cell r="A893">
            <v>74031</v>
          </cell>
          <cell r="B893" t="str">
            <v>MANTA GEOTEXTIL TP BIDIM</v>
          </cell>
          <cell r="C893" t="str">
            <v/>
          </cell>
          <cell r="D893" t="str">
            <v/>
          </cell>
        </row>
        <row r="894">
          <cell r="A894" t="str">
            <v>74031/001</v>
          </cell>
          <cell r="B894" t="str">
            <v>MANTA GEOTEXTIL NÃO-TECIDO 100% POLIESTER</v>
          </cell>
          <cell r="C894" t="str">
            <v>M2</v>
          </cell>
          <cell r="D894">
            <v>17.66</v>
          </cell>
        </row>
        <row r="895">
          <cell r="A895">
            <v>74033</v>
          </cell>
          <cell r="B895" t="str">
            <v>ESTABILIZAÇÃO DE SOLO COM GEOMEMBRANA</v>
          </cell>
          <cell r="C895" t="str">
            <v/>
          </cell>
          <cell r="D895" t="str">
            <v/>
          </cell>
        </row>
        <row r="896">
          <cell r="A896" t="str">
            <v>74033/001</v>
          </cell>
          <cell r="B896" t="str">
            <v>GEOMEMBRANA LISA PEAD ESPESSURA 2MM</v>
          </cell>
          <cell r="C896" t="str">
            <v>M2</v>
          </cell>
          <cell r="D896">
            <v>27.22</v>
          </cell>
        </row>
        <row r="897">
          <cell r="A897">
            <v>144</v>
          </cell>
          <cell r="B897" t="str">
            <v>IMPERMEABILIZACAO COM CIMENTO CRISTALIZADO</v>
          </cell>
          <cell r="C897" t="str">
            <v/>
          </cell>
          <cell r="D897" t="str">
            <v/>
          </cell>
        </row>
        <row r="898">
          <cell r="A898">
            <v>73929</v>
          </cell>
          <cell r="B898" t="str">
            <v>CIMENTO ESPECIAL CRISTALIZANTE DENVERLIT C/EMULSAO ADESIVA DENVERFIX -DENVER-1 DEMAO P/SUB SOLO/BALDRAMES/GALERIAS/JARDINEIRAS/ETC</v>
          </cell>
          <cell r="C898" t="str">
            <v/>
          </cell>
          <cell r="D898" t="str">
            <v/>
          </cell>
        </row>
        <row r="899">
          <cell r="A899" t="str">
            <v>73929/001</v>
          </cell>
          <cell r="B899" t="str">
            <v>CIMENTO ESPECIAL CRISTALIZANTE COM ADESIVO LIQUIDO DE ALTA PERFORMANCEA BASE DE RESINA ACRÍLICA, UMA DEMAO</v>
          </cell>
          <cell r="C899" t="str">
            <v>M2</v>
          </cell>
          <cell r="D899">
            <v>13.99</v>
          </cell>
        </row>
        <row r="900">
          <cell r="A900" t="str">
            <v>73929/002</v>
          </cell>
          <cell r="B900" t="str">
            <v>CIMENTO ESPECIAL CRISTALIZANTE COM ADESIVO LIQUIDO DE ALTA PERFORMANCEA BASE DE RESINA ACRÍLICA, TRES DEMAOS</v>
          </cell>
          <cell r="C900" t="str">
            <v>M2</v>
          </cell>
          <cell r="D900">
            <v>41.97</v>
          </cell>
        </row>
        <row r="901">
          <cell r="A901" t="str">
            <v>73929/003</v>
          </cell>
          <cell r="B901" t="str">
            <v>IMPERMEABILIZACAO COM PO CRISTALIZANTE COM ADITIVO PEGA RAPIDA E SELADOR PARA AREAS SUJEITAS A PRESSAO DE LENCOL FREATICO</v>
          </cell>
          <cell r="C901" t="str">
            <v>M2</v>
          </cell>
          <cell r="D901">
            <v>35.07</v>
          </cell>
        </row>
        <row r="902">
          <cell r="A902" t="str">
            <v>73929/004</v>
          </cell>
          <cell r="B902" t="str">
            <v>IMPERMEABILIZACAO COM CIMENTO CRISTALIZANTE COM EMULSAO ADESIVA PARA ESTRUTURA ENTERRADA, PROFUNDIDADE ATE 7M</v>
          </cell>
          <cell r="C902" t="str">
            <v>M2</v>
          </cell>
          <cell r="D902">
            <v>26.24</v>
          </cell>
        </row>
        <row r="903">
          <cell r="A903">
            <v>145</v>
          </cell>
          <cell r="B903" t="str">
            <v>IMPERMEABILIZACAO BETUMINOSA C/EMULSAO ASFALTICA E ACRILICA</v>
          </cell>
          <cell r="C903" t="str">
            <v/>
          </cell>
          <cell r="D903" t="str">
            <v/>
          </cell>
        </row>
        <row r="904">
          <cell r="A904">
            <v>72075</v>
          </cell>
          <cell r="B904" t="str">
            <v>IMPERMEABILIZACAO SEMI-FLEXIVEL COM TINTA ASFALTICA EM SUPERFICIES LISAS DE PEQUENAS DIMENSOES</v>
          </cell>
          <cell r="C904" t="str">
            <v>M2</v>
          </cell>
          <cell r="D904">
            <v>5.79</v>
          </cell>
        </row>
        <row r="905">
          <cell r="A905">
            <v>73762</v>
          </cell>
          <cell r="B905" t="str">
            <v>IMPERMEABILIZACAO DE TERRACOS E LAJES</v>
          </cell>
          <cell r="C905" t="str">
            <v/>
          </cell>
          <cell r="D905" t="str">
            <v/>
          </cell>
        </row>
        <row r="906">
          <cell r="A906" t="str">
            <v>73762/001</v>
          </cell>
          <cell r="B906" t="str">
            <v>IMPERMEABILIZACAO DE LAJE COM ASFALTO ELASTOMERICO, INCLUSO PRIMER E VEU DE POLIESTER.</v>
          </cell>
          <cell r="C906" t="str">
            <v>M2</v>
          </cell>
          <cell r="D906">
            <v>48.67</v>
          </cell>
        </row>
        <row r="907">
          <cell r="A907" t="str">
            <v>73762/002</v>
          </cell>
          <cell r="B907" t="str">
            <v>IMPERMEABILIZACAO DE LAJE COM EMULSAO ACRILICA SOBRE CIMENTO CRISTALIZANTE, INCLUSO VEU DE FIBRA DE VIDRO</v>
          </cell>
          <cell r="C907" t="str">
            <v>M2</v>
          </cell>
          <cell r="D907">
            <v>35.1</v>
          </cell>
        </row>
        <row r="908">
          <cell r="A908" t="str">
            <v>73762/003</v>
          </cell>
          <cell r="B908" t="str">
            <v>IMPERMEABILIZACAO DE LAJE COM EMULSAO ACRILICA ESTILENADA COM TELA SOBRE CIMENTO CRISTALIZANTE, INCLUSO EMULSAO ADESIVA DE BASE ACRILICA</v>
          </cell>
          <cell r="C908" t="str">
            <v>M2</v>
          </cell>
          <cell r="D908">
            <v>57.69</v>
          </cell>
        </row>
        <row r="909">
          <cell r="A909" t="str">
            <v>73762/004</v>
          </cell>
          <cell r="B909" t="str">
            <v>IMPERMEABILIZACAO DE LAJE COM ASFALTO ELASTOMERICO, SETE DEMAOS, INCLUSO PRIMER E VEU DE FIBRA DE VIDRO</v>
          </cell>
          <cell r="C909" t="str">
            <v>M2</v>
          </cell>
          <cell r="D909">
            <v>62.73</v>
          </cell>
        </row>
        <row r="910">
          <cell r="A910">
            <v>73830</v>
          </cell>
          <cell r="B910" t="str">
            <v>IMPERMEABILIZACAO DE TALUDES</v>
          </cell>
          <cell r="C910" t="str">
            <v/>
          </cell>
          <cell r="D910" t="str">
            <v/>
          </cell>
        </row>
        <row r="911">
          <cell r="A911" t="str">
            <v>73830/001</v>
          </cell>
          <cell r="B911" t="str">
            <v>IMPERMEABILIZACAO DE TALUDES COM REVESTIMENTO IMPERMEABILIZANTE SEMI-FLEXIVEL BI-COMPONENTE</v>
          </cell>
          <cell r="C911" t="str">
            <v>M2</v>
          </cell>
          <cell r="D911">
            <v>7.11</v>
          </cell>
        </row>
        <row r="912">
          <cell r="A912">
            <v>74066</v>
          </cell>
          <cell r="B912" t="str">
            <v>IMPERMEABILIZACAO FLEXIVEL</v>
          </cell>
          <cell r="C912" t="str">
            <v/>
          </cell>
          <cell r="D912" t="str">
            <v/>
          </cell>
        </row>
        <row r="913">
          <cell r="A913" t="str">
            <v>74066/001</v>
          </cell>
          <cell r="B913" t="str">
            <v>IMPERMEABILIZACAO FLEXIVEL A BASE DE ELASTOMERO PARA MARQUISES, TERRACOS, CALHAS, LAJES E JARDINEIRAS, 3 DEMAOS</v>
          </cell>
          <cell r="C913" t="str">
            <v>M2</v>
          </cell>
          <cell r="D913">
            <v>33.200000000000003</v>
          </cell>
        </row>
        <row r="914">
          <cell r="A914" t="str">
            <v>74066/002</v>
          </cell>
          <cell r="B914" t="str">
            <v>IMPERMEABILIZACAO FLEXIVEL A BASE ACRILICA PARA CALHAS, LAJES, JARDINEIRAS E MARQUISES, SEIS DEMAOS</v>
          </cell>
          <cell r="C914" t="str">
            <v>M2</v>
          </cell>
          <cell r="D914">
            <v>149.44</v>
          </cell>
        </row>
        <row r="915">
          <cell r="A915">
            <v>74096</v>
          </cell>
          <cell r="B915" t="str">
            <v>IMPERMEABILIZACAO DE AREA MOLHADA</v>
          </cell>
          <cell r="C915" t="str">
            <v/>
          </cell>
          <cell r="D915" t="str">
            <v/>
          </cell>
        </row>
        <row r="916">
          <cell r="A916" t="str">
            <v>74096/001</v>
          </cell>
          <cell r="B916" t="str">
            <v>IMPERMEABILIZACAO COM ASFALTO ELASTOMERICO EM CALHAS E LAJES DESCOBERTAS, 3 DEMAOS, ESTRUTURADO COM VEU DE POLIESTER</v>
          </cell>
          <cell r="C916" t="str">
            <v>M2</v>
          </cell>
          <cell r="D916">
            <v>30.24</v>
          </cell>
        </row>
        <row r="917">
          <cell r="A917">
            <v>74097</v>
          </cell>
          <cell r="B917" t="str">
            <v>IMPERMEABILIZACAO CALHAS/LAJES DESCOBERTAS</v>
          </cell>
          <cell r="C917" t="str">
            <v/>
          </cell>
          <cell r="D917" t="str">
            <v/>
          </cell>
        </row>
        <row r="918">
          <cell r="A918" t="str">
            <v>74097/001</v>
          </cell>
          <cell r="B918" t="str">
            <v>IMPERMEABILIZACAO COM ASFALTO ELASTOMERICO EM CALHAS E LAJES DESCOBERTAS, TRES DEMAOS</v>
          </cell>
          <cell r="C918" t="str">
            <v>M2</v>
          </cell>
          <cell r="D918">
            <v>18.309999999999999</v>
          </cell>
        </row>
        <row r="919">
          <cell r="A919">
            <v>74106</v>
          </cell>
          <cell r="B919" t="str">
            <v>IMPERMEAB. DE FUNDACOES/BALDRAMES/MUROS DE ARRIMO/ALICERCES E REVEST.EM CONTATO C/SOLO - UTILIZ. TINTA BETUMINOSA TIPO NEUTROLIN / 2DEMAOS</v>
          </cell>
          <cell r="C919" t="str">
            <v/>
          </cell>
          <cell r="D919" t="str">
            <v/>
          </cell>
        </row>
        <row r="920">
          <cell r="A920" t="str">
            <v>74106/001</v>
          </cell>
          <cell r="B920" t="str">
            <v>IMPERMEABILIZACAO COM TINTA BETUMINOSA EM FUNDACOES, BALDRAMES E MUROSDE ARRIMO, DUAS DEMAOS</v>
          </cell>
          <cell r="C920" t="str">
            <v>M2</v>
          </cell>
          <cell r="D920">
            <v>5.15</v>
          </cell>
        </row>
        <row r="921">
          <cell r="A921">
            <v>146</v>
          </cell>
          <cell r="B921" t="str">
            <v>IMPERMEABILIZACAO COM PINTURA</v>
          </cell>
          <cell r="C921" t="str">
            <v/>
          </cell>
          <cell r="D921" t="str">
            <v/>
          </cell>
        </row>
        <row r="922">
          <cell r="A922">
            <v>73872</v>
          </cell>
          <cell r="B922" t="str">
            <v>IMPERMEABILIZACAO COM RESINA EPOXI</v>
          </cell>
          <cell r="C922" t="str">
            <v/>
          </cell>
          <cell r="D922" t="str">
            <v/>
          </cell>
        </row>
        <row r="923">
          <cell r="A923" t="str">
            <v>73872/001</v>
          </cell>
          <cell r="B923" t="str">
            <v>PINTURA IMPERMEABILIZANTE COM TINTA A BASE DE RESINA EPOXI ALCATRAO, UMA DEMAO</v>
          </cell>
          <cell r="C923" t="str">
            <v>M2</v>
          </cell>
          <cell r="D923">
            <v>15.69</v>
          </cell>
        </row>
        <row r="924">
          <cell r="A924" t="str">
            <v>73872/002</v>
          </cell>
          <cell r="B924" t="str">
            <v>PINTURA IMPERMEABILIZANTE COM TINTA A BASE DE RESINA EPOXI ALCATRAO, DUAS DEMAOS</v>
          </cell>
          <cell r="C924" t="str">
            <v>M2</v>
          </cell>
          <cell r="D924">
            <v>30.54</v>
          </cell>
        </row>
        <row r="925">
          <cell r="A925">
            <v>147</v>
          </cell>
          <cell r="B925" t="str">
            <v>IMPERMEABILIZACAO COM MASTIQUE</v>
          </cell>
          <cell r="C925" t="str">
            <v/>
          </cell>
          <cell r="D925" t="str">
            <v/>
          </cell>
        </row>
        <row r="926">
          <cell r="A926">
            <v>72124</v>
          </cell>
          <cell r="B926" t="str">
            <v>IMPERMEABILIZACAO COM MASTIQUE ELASTICO A BASE DE SILICONE</v>
          </cell>
          <cell r="C926" t="str">
            <v>DM3</v>
          </cell>
          <cell r="D926">
            <v>68.42</v>
          </cell>
        </row>
        <row r="927">
          <cell r="A927">
            <v>74025</v>
          </cell>
          <cell r="B927" t="str">
            <v>CONSERVACAO DE CALHAS DE CONCRETO - PAR</v>
          </cell>
          <cell r="C927" t="str">
            <v/>
          </cell>
          <cell r="D927" t="str">
            <v/>
          </cell>
        </row>
        <row r="928">
          <cell r="A928" t="str">
            <v>74025/001</v>
          </cell>
          <cell r="B928" t="str">
            <v>IMPERMEABILIZACAO DE CALHAS DE CONCRETO COM MASTIQUE BETUMINOSO A FRIO</v>
          </cell>
          <cell r="C928" t="str">
            <v>M</v>
          </cell>
          <cell r="D928">
            <v>24.31</v>
          </cell>
        </row>
        <row r="929">
          <cell r="A929">
            <v>74121</v>
          </cell>
          <cell r="B929" t="str">
            <v>JUNTA DE DILATACAO</v>
          </cell>
          <cell r="C929" t="str">
            <v/>
          </cell>
          <cell r="D929" t="str">
            <v/>
          </cell>
        </row>
        <row r="930">
          <cell r="A930" t="str">
            <v>74121/001</v>
          </cell>
          <cell r="B930" t="str">
            <v>JUNTA DE DILATACAO COM SELANTE ELASTICO MONOCOMPONENTE A BASE DE POLIURETANO 1X1CM</v>
          </cell>
          <cell r="C930" t="str">
            <v>M</v>
          </cell>
          <cell r="D930">
            <v>19.41</v>
          </cell>
        </row>
        <row r="931">
          <cell r="A931">
            <v>74190</v>
          </cell>
          <cell r="B931" t="str">
            <v>IMPERMEABILIZACAO DE LAJES</v>
          </cell>
          <cell r="C931" t="str">
            <v/>
          </cell>
          <cell r="D931" t="str">
            <v/>
          </cell>
        </row>
        <row r="932">
          <cell r="A932" t="str">
            <v>74190/001</v>
          </cell>
          <cell r="B932" t="str">
            <v>IMPERMEABILIZACAO COM MASTIQUE BETUMINOSO A FRIO EM LAJES SUPERIORES</v>
          </cell>
          <cell r="C932" t="str">
            <v>M2</v>
          </cell>
          <cell r="D932">
            <v>81.31</v>
          </cell>
        </row>
        <row r="933">
          <cell r="A933">
            <v>150</v>
          </cell>
          <cell r="B933" t="str">
            <v>PROTECAO DE SUPERFICIE COM ARGAMASSA</v>
          </cell>
          <cell r="C933" t="str">
            <v/>
          </cell>
          <cell r="D933" t="str">
            <v/>
          </cell>
        </row>
        <row r="934">
          <cell r="A934">
            <v>73635</v>
          </cell>
          <cell r="B934" t="str">
            <v>PROTECAO MECANICA COM ARGAMASSA TRACO 1:3 (CIMENTO E AREIA), ESPESSURA2 CM</v>
          </cell>
          <cell r="C934" t="str">
            <v>M2</v>
          </cell>
          <cell r="D934">
            <v>9.9499999999999993</v>
          </cell>
        </row>
        <row r="935">
          <cell r="A935" t="str">
            <v>INEL</v>
          </cell>
          <cell r="B935" t="str">
            <v>INSTALACAO ELETRICA/ELETRIFICACAO E ILUMINACAO EXTERNA</v>
          </cell>
          <cell r="C935" t="str">
            <v/>
          </cell>
          <cell r="D935" t="str">
            <v/>
          </cell>
        </row>
        <row r="936">
          <cell r="A936">
            <v>165</v>
          </cell>
          <cell r="B936" t="str">
            <v>ELETRODUTOS/CALHAS PARA LEITO DE CABOS</v>
          </cell>
          <cell r="C936" t="str">
            <v/>
          </cell>
          <cell r="D936" t="str">
            <v/>
          </cell>
        </row>
        <row r="937">
          <cell r="A937">
            <v>40802</v>
          </cell>
          <cell r="B937" t="str">
            <v>ELETRODUTO DE PVC RIGIDO SOLDAVEL 25MM (1"), FORNECIMENTO E INSTALACAO</v>
          </cell>
          <cell r="C937" t="str">
            <v>M</v>
          </cell>
          <cell r="D937">
            <v>9.19</v>
          </cell>
        </row>
        <row r="938">
          <cell r="A938">
            <v>55858</v>
          </cell>
          <cell r="B938" t="str">
            <v>ELETRODUTO DE FERRO ESMALTADO LEVE 3/4" , FORNECIMENTO E INSTALACAO</v>
          </cell>
          <cell r="C938" t="str">
            <v>M</v>
          </cell>
          <cell r="D938">
            <v>15.06</v>
          </cell>
        </row>
        <row r="939">
          <cell r="A939">
            <v>55859</v>
          </cell>
          <cell r="B939" t="str">
            <v>ELETRODUTO DE FERRO ESMALTADO LEVE 1" , FORNECIMENTO E INSTALACAO</v>
          </cell>
          <cell r="C939" t="str">
            <v>M</v>
          </cell>
          <cell r="D939">
            <v>18.2</v>
          </cell>
        </row>
        <row r="940">
          <cell r="A940">
            <v>55860</v>
          </cell>
          <cell r="B940" t="str">
            <v>ELETRODUTO DE FERRO ESMALTADO PESADO 1 1/2", FORNECIMENTO E INSTALACAO</v>
          </cell>
          <cell r="C940" t="str">
            <v>M</v>
          </cell>
          <cell r="D940">
            <v>28.41</v>
          </cell>
        </row>
        <row r="941">
          <cell r="A941">
            <v>55861</v>
          </cell>
          <cell r="B941" t="str">
            <v>ELETRODUTO DE FERRO ESMALTADO PESADO 2", FORNECIMENTO E INSTALACAO</v>
          </cell>
          <cell r="C941" t="str">
            <v>M</v>
          </cell>
          <cell r="D941">
            <v>35.130000000000003</v>
          </cell>
        </row>
        <row r="942">
          <cell r="A942">
            <v>55862</v>
          </cell>
          <cell r="B942" t="str">
            <v>ELETRODUTO DE FERRO ESMALTADO PESADO 4", FORNECIMENTO E INSTALACAO</v>
          </cell>
          <cell r="C942" t="str">
            <v>M</v>
          </cell>
          <cell r="D942">
            <v>91.57</v>
          </cell>
        </row>
        <row r="943">
          <cell r="A943">
            <v>55865</v>
          </cell>
          <cell r="B943" t="str">
            <v>ELETRODUTO DE PVC RIGIDO ROSCAVEL 40MM (1 1/2"), FORNECIMENTO E INSTALACAO</v>
          </cell>
          <cell r="C943" t="str">
            <v>M</v>
          </cell>
          <cell r="D943">
            <v>17.02</v>
          </cell>
        </row>
        <row r="944">
          <cell r="A944">
            <v>55866</v>
          </cell>
          <cell r="B944" t="str">
            <v>ELETRODUTO DE PVC RIGIDO ROSCAVEL 50MM (2"), FORNECIMENTO E INSTALACAO</v>
          </cell>
          <cell r="C944" t="str">
            <v>M</v>
          </cell>
          <cell r="D944">
            <v>20.74</v>
          </cell>
        </row>
        <row r="945">
          <cell r="A945">
            <v>55867</v>
          </cell>
          <cell r="B945" t="str">
            <v>ELETRODUTO DE PVC RIGIDO ROSCAVEL 75MM (3"), FORNECIMENTO E INSTALACAO</v>
          </cell>
          <cell r="C945" t="str">
            <v>M</v>
          </cell>
          <cell r="D945">
            <v>39.99</v>
          </cell>
        </row>
        <row r="946">
          <cell r="A946">
            <v>55868</v>
          </cell>
          <cell r="B946" t="str">
            <v>ELETRODUTO DE PVC RIGIDO ROSCAVEL 100MM (4”), FORNECIMENTO E INSTALACAO</v>
          </cell>
          <cell r="C946" t="str">
            <v>M</v>
          </cell>
          <cell r="D946">
            <v>55.69</v>
          </cell>
        </row>
        <row r="947">
          <cell r="A947">
            <v>72296</v>
          </cell>
          <cell r="B947" t="str">
            <v>TUBO DE PVC PARA PROTEÇÃO DE CORDOALHA - 2"X3M</v>
          </cell>
          <cell r="C947" t="str">
            <v>UN</v>
          </cell>
          <cell r="D947">
            <v>42.5</v>
          </cell>
        </row>
        <row r="948">
          <cell r="A948">
            <v>72308</v>
          </cell>
          <cell r="B948" t="str">
            <v>ELETRODUTO DE ACO GALVANIZADO ELETROLÍTICO TIPO LEVE 3/4", INCLUSIVE CONEXOES - FORNECIMENTO E INSTALACAO</v>
          </cell>
          <cell r="C948" t="str">
            <v>M</v>
          </cell>
          <cell r="D948">
            <v>12.51</v>
          </cell>
        </row>
        <row r="949">
          <cell r="A949">
            <v>72309</v>
          </cell>
          <cell r="B949" t="str">
            <v>ELETRODUTO DE ACO GALVANIZADO ELETROLÍTICO TIPO LEVE 1", INCLUSIVE CONEXOES - FORNECIMENTO E INSTALACAO</v>
          </cell>
          <cell r="C949" t="str">
            <v>M</v>
          </cell>
          <cell r="D949">
            <v>13.23</v>
          </cell>
        </row>
        <row r="950">
          <cell r="A950">
            <v>72310</v>
          </cell>
          <cell r="B950" t="str">
            <v>ELETRODUTO DE ACO GALVANIZADO ELETROLÍTICO TIPO SEMI-PESADO 1 1/2", INCLUSIVE CONEXOES - FORNECIMENTO E INSTALACAO</v>
          </cell>
          <cell r="C950" t="str">
            <v>M</v>
          </cell>
          <cell r="D950">
            <v>22.51</v>
          </cell>
        </row>
        <row r="951">
          <cell r="A951">
            <v>72311</v>
          </cell>
          <cell r="B951" t="str">
            <v>ELETRODUTO DE ACO GALVANIZADO ELETROLÍTICO TIPO SEMI-PESADO 2", INCLUSIVE CONEXOES - FORNECIMENTO E INSTALACAO</v>
          </cell>
          <cell r="C951" t="str">
            <v>M</v>
          </cell>
          <cell r="D951">
            <v>25.39</v>
          </cell>
        </row>
        <row r="952">
          <cell r="A952">
            <v>72312</v>
          </cell>
          <cell r="B952" t="str">
            <v>ELETRODUTO DE ACO GALVANIZADO ELETROLÍTICO TIPO SEMI-PESADO 2 1/2", INCLUSIVE CONEXOES - FORNECIMENTO E INSTALACAO</v>
          </cell>
          <cell r="C952" t="str">
            <v>M</v>
          </cell>
          <cell r="D952">
            <v>35.25</v>
          </cell>
        </row>
        <row r="953">
          <cell r="A953">
            <v>72316</v>
          </cell>
          <cell r="B953" t="str">
            <v>ELETRODUTO DE ACO GALVANIZADO ELETROLÍTICO TIPO SEMI-PESADO 3", INCLUSIVE CONEXOES - FORNECIMENTO E INSTALACAO</v>
          </cell>
          <cell r="C953" t="str">
            <v>M</v>
          </cell>
          <cell r="D953">
            <v>42.15</v>
          </cell>
        </row>
        <row r="954">
          <cell r="A954">
            <v>72925</v>
          </cell>
          <cell r="B954" t="str">
            <v>ELETRODUTO METALICO FLEXIVEL FABRICADO COM FITA DE ACO ZINCADO, REVESTIDO EXTERNAMENTE COM PVC PRETO D = 25 MM - FORNECIMENTO E INSTALACAO</v>
          </cell>
          <cell r="C954" t="str">
            <v>M</v>
          </cell>
          <cell r="D954">
            <v>7.58</v>
          </cell>
        </row>
        <row r="955">
          <cell r="A955">
            <v>72926</v>
          </cell>
          <cell r="B955" t="str">
            <v>ELETRODUTO METALICO FLEXIVEL FABRICADO COM FITA DE ACO ZINCADO, REVESTIDO EXTERNAMENTE COM PVC PRETO D = 40 MM - FORNECIMENTO E INSTALACAO</v>
          </cell>
          <cell r="C955" t="str">
            <v>M</v>
          </cell>
          <cell r="D955">
            <v>12.94</v>
          </cell>
        </row>
        <row r="956">
          <cell r="A956">
            <v>72933</v>
          </cell>
          <cell r="B956" t="str">
            <v>ELETRODUTO DE PVC FLEXIVEL CORRUGADO 16 MM FORNECIMENTO E INSTALACAO</v>
          </cell>
          <cell r="C956" t="str">
            <v>M</v>
          </cell>
          <cell r="D956">
            <v>2.82</v>
          </cell>
        </row>
        <row r="957">
          <cell r="A957">
            <v>72934</v>
          </cell>
          <cell r="B957" t="str">
            <v>ELETRODUTO DE PVC FLEXIVEL CORRUGADO 20 MM FORNECIMENTO E INSTALACAO</v>
          </cell>
          <cell r="C957" t="str">
            <v>M</v>
          </cell>
          <cell r="D957">
            <v>3.47</v>
          </cell>
        </row>
        <row r="958">
          <cell r="A958">
            <v>72935</v>
          </cell>
          <cell r="B958" t="str">
            <v>ELETRODUTO DE PVC FLEXIVEL CORRUGADO 25 MM FORNECIMENTO E INSTALACAO</v>
          </cell>
          <cell r="C958" t="str">
            <v>M</v>
          </cell>
          <cell r="D958">
            <v>4.43</v>
          </cell>
        </row>
        <row r="959">
          <cell r="A959">
            <v>72936</v>
          </cell>
          <cell r="B959" t="str">
            <v>ELETRODUTO DE PVC FLEXIVEL CORRUGADO 32 MM FORNECIMENTO E INSTALACAO</v>
          </cell>
          <cell r="C959" t="str">
            <v>M</v>
          </cell>
          <cell r="D959">
            <v>6.18</v>
          </cell>
        </row>
        <row r="960">
          <cell r="A960">
            <v>73613</v>
          </cell>
          <cell r="B960" t="str">
            <v>ELETRODUTO DE PVC RÍGIDO ROSCÁVEL 20 MM (3/4") FORNECIMENTO E INSTALACAO</v>
          </cell>
          <cell r="C960" t="str">
            <v>M</v>
          </cell>
          <cell r="D960">
            <v>5.23</v>
          </cell>
        </row>
        <row r="961">
          <cell r="A961">
            <v>73614</v>
          </cell>
          <cell r="B961" t="str">
            <v>ELETRODUTO DE PVC RÍGIDO ROSCÁVEL 15 MM (1/2") FORNECIMENTO E INSTALACAO</v>
          </cell>
          <cell r="C961" t="str">
            <v>M</v>
          </cell>
          <cell r="D961">
            <v>4.5999999999999996</v>
          </cell>
        </row>
        <row r="962">
          <cell r="A962">
            <v>73625</v>
          </cell>
          <cell r="B962" t="str">
            <v>ELETRODUTO METÁLICO FLEXIVEL TIPO CONDUITE D = 1"</v>
          </cell>
          <cell r="C962" t="str">
            <v>M</v>
          </cell>
          <cell r="D962">
            <v>7.41</v>
          </cell>
        </row>
        <row r="963">
          <cell r="A963">
            <v>73626</v>
          </cell>
          <cell r="B963" t="str">
            <v>ELETRODUTO METÁLICO FLEXIVEL TIPO CONDUITE D = 1/2"</v>
          </cell>
          <cell r="C963" t="str">
            <v>M</v>
          </cell>
          <cell r="D963">
            <v>6.14</v>
          </cell>
        </row>
        <row r="964">
          <cell r="A964">
            <v>73627</v>
          </cell>
          <cell r="B964" t="str">
            <v>ELETRODUTO DE ACO GALVANIZADO ELETROLÍTICO TIPO LEVE 1/2" FORNECER E INSTALAR</v>
          </cell>
          <cell r="C964" t="str">
            <v>M</v>
          </cell>
          <cell r="D964">
            <v>6.37</v>
          </cell>
        </row>
        <row r="965">
          <cell r="A965">
            <v>73740</v>
          </cell>
          <cell r="B965" t="str">
            <v>ELETRODUTO FERRO GALVANIZADO S/CONEXAO/INCL ABERTURA/FECHAMENTO E GUIA</v>
          </cell>
          <cell r="C965" t="str">
            <v/>
          </cell>
          <cell r="D965" t="str">
            <v/>
          </cell>
        </row>
        <row r="966">
          <cell r="A966" t="str">
            <v>73740/001</v>
          </cell>
          <cell r="B966" t="str">
            <v>ELETRODUTO FERRO GALVANIZADO 1/2"</v>
          </cell>
          <cell r="C966" t="str">
            <v>M</v>
          </cell>
          <cell r="D966">
            <v>6.43</v>
          </cell>
        </row>
        <row r="967">
          <cell r="A967">
            <v>73798</v>
          </cell>
          <cell r="B967" t="str">
            <v>DUTOS DE POLIESTER DE ALTA DENSIDADE(PEAD)</v>
          </cell>
          <cell r="C967" t="str">
            <v/>
          </cell>
          <cell r="D967" t="str">
            <v/>
          </cell>
        </row>
        <row r="968">
          <cell r="A968" t="str">
            <v>73798/001</v>
          </cell>
          <cell r="B968" t="str">
            <v>DUTO ESPIRAL FLEXIVEL SINGELO, POLIETILENO DE ALTA DENSIDADE REVESTIDOCOM PVC COM FIO GUIA DE ACO GALVANIZADO, LANCADO DIRETO NO SOLO INCLUSIVE CONEXOES - D = 50MM (2") - CONSTRUCAO LINHA SIMPLES</v>
          </cell>
          <cell r="C968" t="str">
            <v>M</v>
          </cell>
          <cell r="D968">
            <v>14.19</v>
          </cell>
        </row>
        <row r="969">
          <cell r="A969" t="str">
            <v>73798/002</v>
          </cell>
          <cell r="B969" t="str">
            <v>DUTO ESPIRAL FLEXIVEL SINGELO, POLIETILENO DE ALTA DENSIDADE REVESTIDOCOM PVC COM FIO GUIA DE ACO GALVANIZADO, LANCADO DIRETO NO SOLO INCLUSIVE CONEXOES - D = 50MM (2") - CONSTRUCAO LINHA DUPLA</v>
          </cell>
          <cell r="C969" t="str">
            <v>M</v>
          </cell>
          <cell r="D969">
            <v>24.96</v>
          </cell>
        </row>
        <row r="970">
          <cell r="A970" t="str">
            <v>73798/003</v>
          </cell>
          <cell r="B970" t="str">
            <v>DUTO ESPIRAL FLEXIVEL SINGELO, POLIETILENO DE ALTA DENSIDADE REVESTIDOCOM PVC COM FIO GUIA DE ACO GALVANIZADO, LANCADO DIRETO NO SOLO INCLUSIVE CONEXOES - D = 75MM (3") - CONSTRUCAO LINHA SIMPLES</v>
          </cell>
          <cell r="C970" t="str">
            <v>M</v>
          </cell>
          <cell r="D970">
            <v>20.07</v>
          </cell>
        </row>
        <row r="971">
          <cell r="A971" t="str">
            <v>73798/004</v>
          </cell>
          <cell r="B971" t="str">
            <v>DUTO ESPIRAL FLEXIVEL SINGELO, POLIETILENO DE ALTA DENSIDADE REVESTIDOCOM PVC COM FIO GUIA DE ACO GALVANIZADO, LANCADO DIRETO NO SOLO INCLUSIVE CONEXOES - D = 75MM (3") - CONSTRUCAO LINHA DUPLA</v>
          </cell>
          <cell r="C971" t="str">
            <v>M</v>
          </cell>
          <cell r="D971">
            <v>36.450000000000003</v>
          </cell>
        </row>
        <row r="972">
          <cell r="A972">
            <v>74044</v>
          </cell>
          <cell r="B972" t="str">
            <v>ELETRODUTO PVC RIGIDO APARENTE</v>
          </cell>
          <cell r="C972" t="str">
            <v/>
          </cell>
          <cell r="D972" t="str">
            <v/>
          </cell>
        </row>
        <row r="973">
          <cell r="A973" t="str">
            <v>74044/001</v>
          </cell>
          <cell r="B973" t="str">
            <v>ELETRODUTO PVC RIGIDO 3/4” APARENTE, FORNECIMENTO E INSTALACAO</v>
          </cell>
          <cell r="C973" t="str">
            <v>M</v>
          </cell>
          <cell r="D973">
            <v>6.35</v>
          </cell>
        </row>
        <row r="974">
          <cell r="A974" t="str">
            <v>74044/002</v>
          </cell>
          <cell r="B974" t="str">
            <v>ELETRODUTO PVC RIGIDO 1/2” APARENTE, FORNECIMENTO E INSTALACAO</v>
          </cell>
          <cell r="C974" t="str">
            <v>M</v>
          </cell>
          <cell r="D974">
            <v>5.34</v>
          </cell>
        </row>
        <row r="975">
          <cell r="A975">
            <v>74252</v>
          </cell>
          <cell r="B975" t="str">
            <v>FORN/ASSENT. ELETRODUTO PVC ROSCA 25 MM (1")</v>
          </cell>
          <cell r="C975" t="str">
            <v/>
          </cell>
          <cell r="D975" t="str">
            <v/>
          </cell>
        </row>
        <row r="976">
          <cell r="A976" t="str">
            <v>74252/001</v>
          </cell>
          <cell r="B976" t="str">
            <v>ELETRODUTO DE PVC RIGIDO ROSCAVEL 25MM (1"), FORNECIMENTO E INSTALACAO</v>
          </cell>
          <cell r="C976" t="str">
            <v>M</v>
          </cell>
          <cell r="D976">
            <v>9</v>
          </cell>
        </row>
        <row r="977">
          <cell r="A977">
            <v>166</v>
          </cell>
          <cell r="B977" t="str">
            <v>CONEXOES</v>
          </cell>
          <cell r="C977" t="str">
            <v/>
          </cell>
          <cell r="D977" t="str">
            <v/>
          </cell>
        </row>
        <row r="978">
          <cell r="A978">
            <v>72259</v>
          </cell>
          <cell r="B978" t="str">
            <v>TERMINAL OU CONECTOR DE PRESSAO - PARA CABO 10MM2 - FORNECIMENTO E INSTALACAO</v>
          </cell>
          <cell r="C978" t="str">
            <v>UN</v>
          </cell>
          <cell r="D978">
            <v>7.28</v>
          </cell>
        </row>
        <row r="979">
          <cell r="A979">
            <v>72260</v>
          </cell>
          <cell r="B979" t="str">
            <v>TERMINAL OU CONECTOR DE PRESSAO - PARA CABO 16MM2 - FORNECIMENTO E INSTALACAO</v>
          </cell>
          <cell r="C979" t="str">
            <v>UN</v>
          </cell>
          <cell r="D979">
            <v>7.84</v>
          </cell>
        </row>
        <row r="980">
          <cell r="A980">
            <v>72261</v>
          </cell>
          <cell r="B980" t="str">
            <v>TERMINAL OU CONECTOR DE PRESSAO - PARA CABO 25MM2 - FORNECIMENTO E INSTALACAO</v>
          </cell>
          <cell r="C980" t="str">
            <v>UN</v>
          </cell>
          <cell r="D980">
            <v>8.77</v>
          </cell>
        </row>
        <row r="981">
          <cell r="A981">
            <v>72262</v>
          </cell>
          <cell r="B981" t="str">
            <v>TERMINAL OU CONECTOR DE PRESSAO - PARA CABO 35MM2 - FORNECIMENTO E INSTALACAO</v>
          </cell>
          <cell r="C981" t="str">
            <v>UN</v>
          </cell>
          <cell r="D981">
            <v>8.77</v>
          </cell>
        </row>
        <row r="982">
          <cell r="A982">
            <v>72263</v>
          </cell>
          <cell r="B982" t="str">
            <v>TERMINAL OU CONECTOR DE PRESSAO - PARA CABO 50MM2 - FORNECIMENTO E INSTALACAO</v>
          </cell>
          <cell r="C982" t="str">
            <v>UN</v>
          </cell>
          <cell r="D982">
            <v>11.57</v>
          </cell>
        </row>
        <row r="983">
          <cell r="A983">
            <v>72264</v>
          </cell>
          <cell r="B983" t="str">
            <v>TERMINAL OU CONECTOR DE PRESSAO - PARA CABO 70MM2 - FORNECIMENTO E INSTALACAO</v>
          </cell>
          <cell r="C983" t="str">
            <v>UN</v>
          </cell>
          <cell r="D983">
            <v>11.57</v>
          </cell>
        </row>
        <row r="984">
          <cell r="A984">
            <v>72265</v>
          </cell>
          <cell r="B984" t="str">
            <v>TERMINAL OU CONECTOR DE PRESSAO - PARA CABO 95MM2 - FORNECIMENTO E INSTALACAO</v>
          </cell>
          <cell r="C984" t="str">
            <v>UN</v>
          </cell>
          <cell r="D984">
            <v>13.43</v>
          </cell>
        </row>
        <row r="985">
          <cell r="A985">
            <v>72266</v>
          </cell>
          <cell r="B985" t="str">
            <v>TERMINAL OU CONECTOR DE PRESSAO - PARA CABO 120MM2 - FORNECIMENTO E INSTALACAO</v>
          </cell>
          <cell r="C985" t="str">
            <v>UN</v>
          </cell>
          <cell r="D985">
            <v>17.350000000000001</v>
          </cell>
        </row>
        <row r="986">
          <cell r="A986">
            <v>72267</v>
          </cell>
          <cell r="B986" t="str">
            <v>TERMINAL OU CONECTOR DE PRESSAO - PARA CABO 150MM2 - FORNECIMENTO E INSTALACAO</v>
          </cell>
          <cell r="C986" t="str">
            <v>UN</v>
          </cell>
          <cell r="D986">
            <v>17.350000000000001</v>
          </cell>
        </row>
        <row r="987">
          <cell r="A987">
            <v>72268</v>
          </cell>
          <cell r="B987" t="str">
            <v>TERMINAL OU CONECTOR DE PRESSAO - PARA CABO 185MM2 - FORNECIMENTO E INSTALACAO</v>
          </cell>
          <cell r="C987" t="str">
            <v>UN</v>
          </cell>
          <cell r="D987">
            <v>17.350000000000001</v>
          </cell>
        </row>
        <row r="988">
          <cell r="A988">
            <v>72269</v>
          </cell>
          <cell r="B988" t="str">
            <v>TERMINAL OU CONECTOR DE PRESSAO - PARA CABO 240MM2 - FORNECIMENTO E INSTALACAO</v>
          </cell>
          <cell r="C988" t="str">
            <v>UN</v>
          </cell>
          <cell r="D988">
            <v>23.91</v>
          </cell>
        </row>
        <row r="989">
          <cell r="A989">
            <v>72270</v>
          </cell>
          <cell r="B989" t="str">
            <v>TERMINAL OU CONECTOR DE PRESSAO - PARA CABO 300MM2 - FORNECIMENTO E INSTALACAO</v>
          </cell>
          <cell r="C989" t="str">
            <v>UN</v>
          </cell>
          <cell r="D989">
            <v>20.329999999999998</v>
          </cell>
        </row>
        <row r="990">
          <cell r="A990">
            <v>72271</v>
          </cell>
          <cell r="B990" t="str">
            <v>CONECTOR PARAFUSO FENDIDO "SPLIT-BOLT" - PARA CABO DE 16MM2 - FORNECERE INSTALAR</v>
          </cell>
          <cell r="C990" t="str">
            <v>UN</v>
          </cell>
          <cell r="D990">
            <v>6.05</v>
          </cell>
        </row>
        <row r="991">
          <cell r="A991">
            <v>72272</v>
          </cell>
          <cell r="B991" t="str">
            <v>CONECTOR PARAFUSO FENDIDO "SPLIT-BOLT" - PARA CABO DE 35MM2 - FORNECERE INSTALAR</v>
          </cell>
          <cell r="C991" t="str">
            <v>UN</v>
          </cell>
          <cell r="D991">
            <v>6.61</v>
          </cell>
        </row>
        <row r="992">
          <cell r="A992">
            <v>73619</v>
          </cell>
          <cell r="B992" t="str">
            <v>CONECTOR RETO BITOLA 1" EM FERRO GALVANIZADO OU ALUMINIO PARA ADAPTARENTRADA DE ELETRODUTO METÁLICO FLEXIVEL EM CAIXA E QUADROS</v>
          </cell>
          <cell r="C992" t="str">
            <v>UN</v>
          </cell>
          <cell r="D992">
            <v>3.88</v>
          </cell>
        </row>
        <row r="993">
          <cell r="A993">
            <v>73620</v>
          </cell>
          <cell r="B993" t="str">
            <v>CONECTOR RETO BITOLA 3/4" EM FERRO GALVANIZADO OU ALUMINIO PARA ADAPTAR ENTRADA DE ELETRODUTO METÁLICO FLEXIVEL EM CAIXA E QUADROS</v>
          </cell>
          <cell r="C993" t="str">
            <v>UN</v>
          </cell>
          <cell r="D993">
            <v>3.1</v>
          </cell>
        </row>
        <row r="994">
          <cell r="A994">
            <v>73621</v>
          </cell>
          <cell r="B994" t="str">
            <v>BOX RETO D= 1/2” - 70330 CONECTOR RETO BITOLA 1/2" EM FERRO GALVANIZADO OU ALUMINIO PARA ADAPTAR ENTRADA DE ELETRODUTO METÁLICO FLEXIVEL EMCAIXA E QUADROS</v>
          </cell>
          <cell r="C994" t="str">
            <v>UN</v>
          </cell>
          <cell r="D994">
            <v>2.7</v>
          </cell>
        </row>
        <row r="995">
          <cell r="A995">
            <v>73622</v>
          </cell>
          <cell r="B995" t="str">
            <v>CONECTOR CURVO 90 GRAUS BITOLA 1" EM FERRO GALVANIZADO OU ALUMINIO PARA ADAPTAR ENTRADA DE ELETRODUTO METÁLICO FLEXIVEL EM CAIXA E QUADROS</v>
          </cell>
          <cell r="C995" t="str">
            <v>UN</v>
          </cell>
          <cell r="D995">
            <v>7.45</v>
          </cell>
        </row>
        <row r="996">
          <cell r="A996">
            <v>73623</v>
          </cell>
          <cell r="B996" t="str">
            <v>CONECTOR CURVO 90 GRAUS BITOLA 3/4" EM FERRO GALVANIZADO OU ALUMINIO PARA ADAPTAR ENTRADA DE ELETRODUTO METÁLICO FLEXIVEL EM CAIXA E QUADROS</v>
          </cell>
          <cell r="C996" t="str">
            <v>UN</v>
          </cell>
          <cell r="D996">
            <v>6.27</v>
          </cell>
        </row>
        <row r="997">
          <cell r="A997">
            <v>167</v>
          </cell>
          <cell r="B997" t="str">
            <v>FIOS/CABOS</v>
          </cell>
          <cell r="C997" t="str">
            <v/>
          </cell>
          <cell r="D997" t="str">
            <v/>
          </cell>
        </row>
        <row r="998">
          <cell r="A998">
            <v>55869</v>
          </cell>
          <cell r="B998" t="str">
            <v>CORDAO FLEXIVEL EM COBRE ISOLADO PARALELO OU TORCIDO 2 X 1,5 MM2</v>
          </cell>
          <cell r="C998" t="str">
            <v>M</v>
          </cell>
          <cell r="D998">
            <v>4.63</v>
          </cell>
        </row>
        <row r="999">
          <cell r="A999">
            <v>64626</v>
          </cell>
          <cell r="B999" t="str">
            <v>FIO ISOLADO PVC 750V 1,5 MM2, FORNECIMENTO E INSTALACAO</v>
          </cell>
          <cell r="C999" t="str">
            <v>M</v>
          </cell>
          <cell r="D999">
            <v>2.2400000000000002</v>
          </cell>
        </row>
        <row r="1000">
          <cell r="A1000">
            <v>72249</v>
          </cell>
          <cell r="B1000" t="str">
            <v>CABO DE COBRE NU 6 MM2</v>
          </cell>
          <cell r="C1000" t="str">
            <v>M</v>
          </cell>
          <cell r="D1000">
            <v>3.59</v>
          </cell>
        </row>
        <row r="1001">
          <cell r="A1001">
            <v>72250</v>
          </cell>
          <cell r="B1001" t="str">
            <v>CABO DE COBRE NU 10 MM2</v>
          </cell>
          <cell r="C1001" t="str">
            <v>M</v>
          </cell>
          <cell r="D1001">
            <v>5.22</v>
          </cell>
        </row>
        <row r="1002">
          <cell r="A1002">
            <v>72251</v>
          </cell>
          <cell r="B1002" t="str">
            <v>CABO DE COBRE NU 16 MM2</v>
          </cell>
          <cell r="C1002" t="str">
            <v>M</v>
          </cell>
          <cell r="D1002">
            <v>6.73</v>
          </cell>
        </row>
        <row r="1003">
          <cell r="A1003">
            <v>72252</v>
          </cell>
          <cell r="B1003" t="str">
            <v>CABO DE COBRE NU 25 MM2</v>
          </cell>
          <cell r="C1003" t="str">
            <v>M</v>
          </cell>
          <cell r="D1003">
            <v>10.94</v>
          </cell>
        </row>
        <row r="1004">
          <cell r="A1004">
            <v>72253</v>
          </cell>
          <cell r="B1004" t="str">
            <v>CABO DE COBRE NU 35 MM2</v>
          </cell>
          <cell r="C1004" t="str">
            <v>M</v>
          </cell>
          <cell r="D1004">
            <v>13.91</v>
          </cell>
        </row>
        <row r="1005">
          <cell r="A1005">
            <v>72254</v>
          </cell>
          <cell r="B1005" t="str">
            <v>CABO DE COBRE NU 50 MM2</v>
          </cell>
          <cell r="C1005" t="str">
            <v>M</v>
          </cell>
          <cell r="D1005">
            <v>18.73</v>
          </cell>
        </row>
        <row r="1006">
          <cell r="A1006">
            <v>72255</v>
          </cell>
          <cell r="B1006" t="str">
            <v>CABO DE COBRE NU 70 MM2</v>
          </cell>
          <cell r="C1006" t="str">
            <v>M</v>
          </cell>
          <cell r="D1006">
            <v>25.67</v>
          </cell>
        </row>
        <row r="1007">
          <cell r="A1007">
            <v>72256</v>
          </cell>
          <cell r="B1007" t="str">
            <v>CABO DE COBRE NU 95 MM2</v>
          </cell>
          <cell r="C1007" t="str">
            <v>M</v>
          </cell>
          <cell r="D1007">
            <v>32.54</v>
          </cell>
        </row>
        <row r="1008">
          <cell r="A1008">
            <v>72257</v>
          </cell>
          <cell r="B1008" t="str">
            <v>CABO DE COBRE NU 120 MM2</v>
          </cell>
          <cell r="C1008" t="str">
            <v>M</v>
          </cell>
          <cell r="D1008">
            <v>40.71</v>
          </cell>
        </row>
        <row r="1009">
          <cell r="A1009">
            <v>73688</v>
          </cell>
          <cell r="B1009" t="str">
            <v>CABO TELEFONICO CTP-APL-50, 30 PARES (USO EXTERNO) - FORNECIMENTO E INSTALACAO</v>
          </cell>
          <cell r="C1009" t="str">
            <v>M</v>
          </cell>
          <cell r="D1009">
            <v>9.92</v>
          </cell>
        </row>
        <row r="1010">
          <cell r="A1010">
            <v>73689</v>
          </cell>
          <cell r="B1010" t="str">
            <v>CABO TELEFONICO CTP-APL-50, 20 PARES (USO EXTERNO) - FORNECIMENTO E INSTALACAO</v>
          </cell>
          <cell r="C1010" t="str">
            <v>M</v>
          </cell>
          <cell r="D1010">
            <v>7.98</v>
          </cell>
        </row>
        <row r="1011">
          <cell r="A1011">
            <v>73690</v>
          </cell>
          <cell r="B1011" t="str">
            <v>CABO TELEFONICO CTP-APL-50, 10 PARES (USO EXTERNO) - FORNECIMENTO E INSTALACAO</v>
          </cell>
          <cell r="C1011" t="str">
            <v>M</v>
          </cell>
          <cell r="D1011">
            <v>5.09</v>
          </cell>
        </row>
        <row r="1012">
          <cell r="A1012">
            <v>73860</v>
          </cell>
          <cell r="B1012" t="str">
            <v>FIOS E CABOS C/ISOL.TERMOPLASTICO TENSAO 450/750V</v>
          </cell>
          <cell r="C1012" t="str">
            <v/>
          </cell>
          <cell r="D1012" t="str">
            <v/>
          </cell>
        </row>
        <row r="1013">
          <cell r="A1013" t="str">
            <v>73860/007</v>
          </cell>
          <cell r="B1013" t="str">
            <v>CABO DE COBRE ISOLADO PVC RESISTENTE A CHAMA 450/750 V 1,5 MM2 FORNECIMENTO E INSTALACAO</v>
          </cell>
          <cell r="C1013" t="str">
            <v>M</v>
          </cell>
          <cell r="D1013">
            <v>1.47</v>
          </cell>
        </row>
        <row r="1014">
          <cell r="A1014" t="str">
            <v>73860/008</v>
          </cell>
          <cell r="B1014" t="str">
            <v>CABO DE COBRE ISOLADO PVC RESISTENTE A CHAMA 450/750 V 2,5 MM2 FORNECIMENTO E INSTALACAO</v>
          </cell>
          <cell r="C1014" t="str">
            <v>M</v>
          </cell>
          <cell r="D1014">
            <v>1.96</v>
          </cell>
        </row>
        <row r="1015">
          <cell r="A1015" t="str">
            <v>73860/009</v>
          </cell>
          <cell r="B1015" t="str">
            <v>CABO DE COBRE ISOLADO PVC RESISTENTE A CHAMA 450/750 V 4 MM2 FORNECIMENTO E INSTALACAO</v>
          </cell>
          <cell r="C1015" t="str">
            <v>M</v>
          </cell>
          <cell r="D1015">
            <v>2.95</v>
          </cell>
        </row>
        <row r="1016">
          <cell r="A1016" t="str">
            <v>73860/010</v>
          </cell>
          <cell r="B1016" t="str">
            <v>CABO DE COBRE ISOLADO PVC RESISTENTE A CHAMA 450/750 V 6 MM2 FORNECIMENTO E INSTALACAO</v>
          </cell>
          <cell r="C1016" t="str">
            <v>M</v>
          </cell>
          <cell r="D1016">
            <v>4.08</v>
          </cell>
        </row>
        <row r="1017">
          <cell r="A1017" t="str">
            <v>73860/011</v>
          </cell>
          <cell r="B1017" t="str">
            <v>CABO DE COBRE ISOLADO PVC RESISTENTE A CHAMA 450/750 V 10 MM2 FORNECIMENTO E INSTALACAO</v>
          </cell>
          <cell r="C1017" t="str">
            <v>M</v>
          </cell>
          <cell r="D1017">
            <v>6.45</v>
          </cell>
        </row>
        <row r="1018">
          <cell r="A1018" t="str">
            <v>73860/012</v>
          </cell>
          <cell r="B1018" t="str">
            <v>CABO DE COBRE ISOLADO PVC RESISTENTE A CHAMA 450/750 V 16 MM2 FORNECIMENTO E INSTALACAO</v>
          </cell>
          <cell r="C1018" t="str">
            <v>M</v>
          </cell>
          <cell r="D1018">
            <v>7.43</v>
          </cell>
        </row>
        <row r="1019">
          <cell r="A1019" t="str">
            <v>73860/013</v>
          </cell>
          <cell r="B1019" t="str">
            <v>CABO DE COBRE ISOLADO PVC RESISTENTE A CHAMA 450/750 V 25 MM2 FORNECIMENTO E INSTALACAO</v>
          </cell>
          <cell r="C1019" t="str">
            <v>M</v>
          </cell>
          <cell r="D1019">
            <v>10.95</v>
          </cell>
        </row>
        <row r="1020">
          <cell r="A1020" t="str">
            <v>73860/014</v>
          </cell>
          <cell r="B1020" t="str">
            <v>CABO DE COBRE ISOLADO PVC RESISTENTE A CHAMA 450/750 V 50 MM2 FORNECIMENTO E INSTALACAO</v>
          </cell>
          <cell r="C1020" t="str">
            <v>M</v>
          </cell>
          <cell r="D1020">
            <v>19.95</v>
          </cell>
        </row>
        <row r="1021">
          <cell r="A1021" t="str">
            <v>73860/015</v>
          </cell>
          <cell r="B1021" t="str">
            <v>CABO DE COBRE ISOLADO PVC RESISTENTE A CHAMA 450/750 V 70 MM2 FORNECIMENTO E INSTALACAO</v>
          </cell>
          <cell r="C1021" t="str">
            <v>M</v>
          </cell>
          <cell r="D1021">
            <v>28.57</v>
          </cell>
        </row>
        <row r="1022">
          <cell r="A1022" t="str">
            <v>73860/016</v>
          </cell>
          <cell r="B1022" t="str">
            <v>CABO DE COBRE ISOLADO PVC RESISTENTE A CHAMA 450/750 V 95 MM2 FORNECIMENTO E INSTALACAO</v>
          </cell>
          <cell r="C1022" t="str">
            <v>M</v>
          </cell>
          <cell r="D1022">
            <v>37.9</v>
          </cell>
        </row>
        <row r="1023">
          <cell r="A1023" t="str">
            <v>73860/017</v>
          </cell>
          <cell r="B1023" t="str">
            <v>CABO DE COBRE ISOLADO PVC RESISTENTE A CHAMA 450/750 V 120 MM2 FORNECIMENTO E INSTALACAO</v>
          </cell>
          <cell r="C1023" t="str">
            <v>M</v>
          </cell>
          <cell r="D1023">
            <v>46.85</v>
          </cell>
        </row>
        <row r="1024">
          <cell r="A1024" t="str">
            <v>73860/018</v>
          </cell>
          <cell r="B1024" t="str">
            <v>CABO DE COBRE ISOLADO PVC RESISTENTE A CHAMA 450/750 V 150 MM2 FORNECIMENTO E INSTALACAO</v>
          </cell>
          <cell r="C1024" t="str">
            <v>M</v>
          </cell>
          <cell r="D1024">
            <v>56.24</v>
          </cell>
        </row>
        <row r="1025">
          <cell r="A1025" t="str">
            <v>73860/019</v>
          </cell>
          <cell r="B1025" t="str">
            <v>CABO DE COBRE ISOLADO PVC RESISTENTE A CHAMA 450/750 V 185 MM2 FORNECIMENTO E INSTALACAO</v>
          </cell>
          <cell r="C1025" t="str">
            <v>M</v>
          </cell>
          <cell r="D1025">
            <v>69.53</v>
          </cell>
        </row>
        <row r="1026">
          <cell r="A1026" t="str">
            <v>73860/020</v>
          </cell>
          <cell r="B1026" t="str">
            <v>CABO DE COBRE ISOLADO PVC RESISTENTE A CHAMA 450/750 V 240 MM2 FORNECIMENTO E INSTALACAO</v>
          </cell>
          <cell r="C1026" t="str">
            <v>M</v>
          </cell>
          <cell r="D1026">
            <v>89.11</v>
          </cell>
        </row>
        <row r="1027">
          <cell r="A1027" t="str">
            <v>73860/021</v>
          </cell>
          <cell r="B1027" t="str">
            <v>CABO DE COBRE ISOLADO PVC RESISTENTE A CHAMA 450/750 V 300 MM2 FORNECIMENTO E INSTALACAO</v>
          </cell>
          <cell r="C1027" t="str">
            <v>M</v>
          </cell>
          <cell r="D1027">
            <v>107.4</v>
          </cell>
        </row>
        <row r="1028">
          <cell r="A1028" t="str">
            <v>73860/022</v>
          </cell>
          <cell r="B1028" t="str">
            <v>CABO DE COBRE ISOLADO PVC RESISTENTE A CHAMA 450/750 V 35 MM2 FORNECIMENTO E INSTALACAO</v>
          </cell>
          <cell r="C1028" t="str">
            <v>M</v>
          </cell>
          <cell r="D1028">
            <v>14.8</v>
          </cell>
        </row>
        <row r="1029">
          <cell r="A1029">
            <v>74116</v>
          </cell>
          <cell r="B1029" t="str">
            <v>FORN/INSTAL FIO ISOLADO PVC 750V 4MM2</v>
          </cell>
          <cell r="C1029" t="str">
            <v/>
          </cell>
          <cell r="D1029" t="str">
            <v/>
          </cell>
        </row>
        <row r="1030">
          <cell r="A1030" t="str">
            <v>74116/001</v>
          </cell>
          <cell r="B1030" t="str">
            <v>FIO ISOLADO PVC 750V 4 MM2, FORNECIMENTO E INSTALACAO</v>
          </cell>
          <cell r="C1030" t="str">
            <v>M</v>
          </cell>
          <cell r="D1030">
            <v>3.36</v>
          </cell>
        </row>
        <row r="1031">
          <cell r="A1031">
            <v>74117</v>
          </cell>
          <cell r="B1031" t="str">
            <v>FORN/INSTAL FIO ISOLADO PVC 750V 2,5MM2</v>
          </cell>
          <cell r="C1031" t="str">
            <v/>
          </cell>
          <cell r="D1031" t="str">
            <v/>
          </cell>
        </row>
        <row r="1032">
          <cell r="A1032" t="str">
            <v>74117/001</v>
          </cell>
          <cell r="B1032" t="str">
            <v>FIO ISOLADO PVC 750V 2,5 MM2, FORNECIMENTO E INSTALACAO</v>
          </cell>
          <cell r="C1032" t="str">
            <v>M</v>
          </cell>
          <cell r="D1032">
            <v>2.69</v>
          </cell>
        </row>
        <row r="1033">
          <cell r="A1033">
            <v>74172</v>
          </cell>
          <cell r="B1033" t="str">
            <v>FORN/INSTAL FIO ISOLADO PVC 750V 10MM2</v>
          </cell>
          <cell r="C1033" t="str">
            <v/>
          </cell>
          <cell r="D1033" t="str">
            <v/>
          </cell>
        </row>
        <row r="1034">
          <cell r="A1034" t="str">
            <v>74172/001</v>
          </cell>
          <cell r="B1034" t="str">
            <v>FIO ISOLADO PVC 750V 10 MM2, FORNECIMENTO E INSTALACAO</v>
          </cell>
          <cell r="C1034" t="str">
            <v>M</v>
          </cell>
          <cell r="D1034">
            <v>5.71</v>
          </cell>
        </row>
        <row r="1035">
          <cell r="A1035">
            <v>74173</v>
          </cell>
          <cell r="B1035" t="str">
            <v>FORN/INSTAL FIO ISOLADO PVC 750V 6MM2</v>
          </cell>
          <cell r="C1035" t="str">
            <v/>
          </cell>
          <cell r="D1035" t="str">
            <v/>
          </cell>
        </row>
        <row r="1036">
          <cell r="A1036" t="str">
            <v>74173/001</v>
          </cell>
          <cell r="B1036" t="str">
            <v>FIO ISOLADO PVC 750V 6 MM2, FORNECIMENTO E INSTALACAO</v>
          </cell>
          <cell r="C1036" t="str">
            <v>M</v>
          </cell>
          <cell r="D1036">
            <v>4.12</v>
          </cell>
        </row>
        <row r="1037">
          <cell r="A1037">
            <v>74855</v>
          </cell>
          <cell r="B1037" t="str">
            <v>FIO C/ISOLAMENTO TERMOPLASTICO ANTICHAMA NA BITOLA DE 16MM2 COM PREPARO CORTE E ENFIACAO EM ELETRODUTOS 450/750V-FORNEC E COLOCACAO</v>
          </cell>
          <cell r="C1037" t="str">
            <v>M</v>
          </cell>
          <cell r="D1037">
            <v>8.17</v>
          </cell>
        </row>
        <row r="1038">
          <cell r="A1038">
            <v>168</v>
          </cell>
          <cell r="B1038" t="str">
            <v>CAIXAS</v>
          </cell>
          <cell r="C1038" t="str">
            <v/>
          </cell>
          <cell r="D1038" t="str">
            <v/>
          </cell>
        </row>
        <row r="1039">
          <cell r="A1039">
            <v>73861</v>
          </cell>
          <cell r="B1039" t="str">
            <v>CONDULETES</v>
          </cell>
          <cell r="C1039" t="str">
            <v/>
          </cell>
          <cell r="D1039" t="str">
            <v/>
          </cell>
        </row>
        <row r="1040">
          <cell r="A1040" t="str">
            <v>73861/001</v>
          </cell>
          <cell r="B1040" t="str">
            <v>CONDULETE 1/2" EM LIGA DE ALUMÍNIO FUNDIDO TIPO ”B” - FORNECIMENTO E INSTALACAO</v>
          </cell>
          <cell r="C1040" t="str">
            <v>UN</v>
          </cell>
          <cell r="D1040">
            <v>9.73</v>
          </cell>
        </row>
        <row r="1041">
          <cell r="A1041" t="str">
            <v>73861/002</v>
          </cell>
          <cell r="B1041" t="str">
            <v>CONDULETE 3/4" EM LIGA DE ALUMÍNIO FUNDIDO TIPO "B" - FORNECIMENTO E INSTALACAO</v>
          </cell>
          <cell r="C1041" t="str">
            <v>UN</v>
          </cell>
          <cell r="D1041">
            <v>11.06</v>
          </cell>
        </row>
        <row r="1042">
          <cell r="A1042" t="str">
            <v>73861/003</v>
          </cell>
          <cell r="B1042" t="str">
            <v>CONDULETE 1" EM LIGA DE ALUMÍNIO FUNDIDO TIPO "B" - FORNECIMENTO E INSTALACAO</v>
          </cell>
          <cell r="C1042" t="str">
            <v>UN</v>
          </cell>
          <cell r="D1042">
            <v>15.6</v>
          </cell>
        </row>
        <row r="1043">
          <cell r="A1043" t="str">
            <v>73861/004</v>
          </cell>
          <cell r="B1043" t="str">
            <v>CONDULETE 1/2" EM LIGA DE ALUMÍNIO FUNDIDO TIPO "C" - FORNECIMENTO E INSTALACAO</v>
          </cell>
          <cell r="C1043" t="str">
            <v>UN</v>
          </cell>
          <cell r="D1043">
            <v>10.94</v>
          </cell>
        </row>
        <row r="1044">
          <cell r="A1044" t="str">
            <v>73861/005</v>
          </cell>
          <cell r="B1044" t="str">
            <v>CONDULETE 3/4" EM LIGA DE ALUMÍNIO FUNDIDO TIPO "C" - FORNECIMENTO EINSTALACAO</v>
          </cell>
          <cell r="C1044" t="str">
            <v>UN</v>
          </cell>
          <cell r="D1044">
            <v>11.59</v>
          </cell>
        </row>
        <row r="1045">
          <cell r="A1045" t="str">
            <v>73861/006</v>
          </cell>
          <cell r="B1045" t="str">
            <v>CONDULETE 1" EM LIGA DE ALUMÍNIO FUNDIDO TIPO "C" - FORNECIMENTO E INSTALACAO</v>
          </cell>
          <cell r="C1045" t="str">
            <v>UN</v>
          </cell>
          <cell r="D1045">
            <v>17.38</v>
          </cell>
        </row>
        <row r="1046">
          <cell r="A1046" t="str">
            <v>73861/007</v>
          </cell>
          <cell r="B1046" t="str">
            <v>CONDULETE 1/2" EM LIGA DE ALUMÍNIO FUNDIDO TIPO "E" - FORNECIMENTO E INSTALACAO</v>
          </cell>
          <cell r="C1046" t="str">
            <v>UN</v>
          </cell>
          <cell r="D1046">
            <v>9.14</v>
          </cell>
        </row>
        <row r="1047">
          <cell r="A1047" t="str">
            <v>73861/008</v>
          </cell>
          <cell r="B1047" t="str">
            <v>CONDULETE 3/4" EM LIGA DE ALUMÍNIO FUNDIDO TIPO "E" - FORNECIMENTO E INSTALACAO</v>
          </cell>
          <cell r="C1047" t="str">
            <v>UN</v>
          </cell>
          <cell r="D1047">
            <v>10.3</v>
          </cell>
        </row>
        <row r="1048">
          <cell r="A1048" t="str">
            <v>73861/009</v>
          </cell>
          <cell r="B1048" t="str">
            <v>CONDULETE 1" EM LIGA DE ALUMÍNIO FUNDIDO TIPO "E" - FORNECIMENTO E INSTALACAO</v>
          </cell>
          <cell r="C1048" t="str">
            <v>UN</v>
          </cell>
          <cell r="D1048">
            <v>15.89</v>
          </cell>
        </row>
        <row r="1049">
          <cell r="A1049" t="str">
            <v>73861/010</v>
          </cell>
          <cell r="B1049" t="str">
            <v>CONDULETE 1/2" EM LIGA DE ALUMÍNIO FUNDIDO TIPO "LB" - FORNECIMENTO EINSTALACAO</v>
          </cell>
          <cell r="C1049" t="str">
            <v>UN</v>
          </cell>
          <cell r="D1049">
            <v>10.29</v>
          </cell>
        </row>
        <row r="1050">
          <cell r="A1050" t="str">
            <v>73861/011</v>
          </cell>
          <cell r="B1050" t="str">
            <v>CONDULETE 3/4" EM LIGA DE ALUMÍNIO FUNDIDO TIPO "LB" - FORNECIMENTO EINSTALACAO</v>
          </cell>
          <cell r="C1050" t="str">
            <v>UN</v>
          </cell>
          <cell r="D1050">
            <v>11.64</v>
          </cell>
        </row>
        <row r="1051">
          <cell r="A1051" t="str">
            <v>73861/012</v>
          </cell>
          <cell r="B1051" t="str">
            <v>CONDULETE 1" EM LIGA DE ALUMÍNIO FUNDIDO TIPO "LB" - FORNECIMENTO E INSTALACAO</v>
          </cell>
          <cell r="C1051" t="str">
            <v>UN</v>
          </cell>
          <cell r="D1051">
            <v>17.13</v>
          </cell>
        </row>
        <row r="1052">
          <cell r="A1052" t="str">
            <v>73861/013</v>
          </cell>
          <cell r="B1052" t="str">
            <v>CONDULETE 1/2" EM LIGA DE ALUMÍNIO FUNDIDO TIPO "LL" - FORNECIMENTO EINSTALACAO</v>
          </cell>
          <cell r="C1052" t="str">
            <v>UN</v>
          </cell>
          <cell r="D1052">
            <v>10.29</v>
          </cell>
        </row>
        <row r="1053">
          <cell r="A1053" t="str">
            <v>73861/014</v>
          </cell>
          <cell r="B1053" t="str">
            <v>CONDULETE 3/4" EM LIGA DE ALUMÍNIO FUNDIDO TIPO "LL" - FORNECIMENTO EINSTALACAO</v>
          </cell>
          <cell r="C1053" t="str">
            <v>UN</v>
          </cell>
          <cell r="D1053">
            <v>11.64</v>
          </cell>
        </row>
        <row r="1054">
          <cell r="A1054" t="str">
            <v>73861/015</v>
          </cell>
          <cell r="B1054" t="str">
            <v>CONDULETE 1" EM LIGA DE ALUMÍNIO FUNDIDO TIPO "LL" - FORNECIMENTO E INSTALACAO</v>
          </cell>
          <cell r="C1054" t="str">
            <v>UN</v>
          </cell>
          <cell r="D1054">
            <v>17.13</v>
          </cell>
        </row>
        <row r="1055">
          <cell r="A1055" t="str">
            <v>73861/016</v>
          </cell>
          <cell r="B1055" t="str">
            <v>CONDULETE 1/2" EM LIGA DE ALUMÍNIO FUNDIDO TIPO "X" - FORNECIMENTO E INSTALACAO</v>
          </cell>
          <cell r="C1055" t="str">
            <v>UN</v>
          </cell>
          <cell r="D1055">
            <v>12.54</v>
          </cell>
        </row>
        <row r="1056">
          <cell r="A1056" t="str">
            <v>73861/017</v>
          </cell>
          <cell r="B1056" t="str">
            <v>CONDULETE 3/4" EM LIGA DE ALUMÍNIO FUNDIDO TIPO "X" - FORNECIMENTO E INSTALACAO</v>
          </cell>
          <cell r="C1056" t="str">
            <v>UN</v>
          </cell>
          <cell r="D1056">
            <v>14.21</v>
          </cell>
        </row>
        <row r="1057">
          <cell r="A1057" t="str">
            <v>73861/018</v>
          </cell>
          <cell r="B1057" t="str">
            <v>CONDULETE 1" EM LIGA DE ALUMÍNIO FUNDIDO TIPO "X" - FORNECIMENTO E INSTALACAO</v>
          </cell>
          <cell r="C1057" t="str">
            <v>UN</v>
          </cell>
          <cell r="D1057">
            <v>22.82</v>
          </cell>
        </row>
        <row r="1058">
          <cell r="A1058" t="str">
            <v>73861/019</v>
          </cell>
          <cell r="B1058" t="str">
            <v>CONDULETE 1/2" EM LIGA DE ALUMÍNIO FUNDIDO TIPO "T" - FORNECIMENTO E INSTALACAO</v>
          </cell>
          <cell r="C1058" t="str">
            <v>UN</v>
          </cell>
          <cell r="D1058">
            <v>11.98</v>
          </cell>
        </row>
        <row r="1059">
          <cell r="A1059" t="str">
            <v>73861/020</v>
          </cell>
          <cell r="B1059" t="str">
            <v>CONDULETE 3/4" EM LIGA DE ALUMÍNIO FUNDIDO TIPO "T" - FORNECIMENTO E INSTALACAO</v>
          </cell>
          <cell r="C1059" t="str">
            <v>UN</v>
          </cell>
          <cell r="D1059">
            <v>12.95</v>
          </cell>
        </row>
        <row r="1060">
          <cell r="A1060" t="str">
            <v>73861/021</v>
          </cell>
          <cell r="B1060" t="str">
            <v>CONDULETE 1" EM LIGA DE ALUMÍNIO FUNDIDO TIPO "T" - FORNECIMENTO E INSTALACAO</v>
          </cell>
          <cell r="C1060" t="str">
            <v>UN</v>
          </cell>
          <cell r="D1060">
            <v>20.41</v>
          </cell>
        </row>
        <row r="1061">
          <cell r="A1061">
            <v>74043</v>
          </cell>
          <cell r="B1061" t="str">
            <v>CONDULETE PVC 3/4”</v>
          </cell>
          <cell r="C1061" t="str">
            <v/>
          </cell>
          <cell r="D1061" t="str">
            <v/>
          </cell>
        </row>
        <row r="1062">
          <cell r="A1062" t="str">
            <v>74043/001</v>
          </cell>
          <cell r="B1062" t="str">
            <v>CONDULETE PVC TIPO B 3/4” SEM TAMPA, FORNECIMENTO E INSTALACAO</v>
          </cell>
          <cell r="C1062" t="str">
            <v>UN</v>
          </cell>
          <cell r="D1062">
            <v>13.89</v>
          </cell>
        </row>
        <row r="1063">
          <cell r="A1063" t="str">
            <v>74043/002</v>
          </cell>
          <cell r="B1063" t="str">
            <v>CONDULETE PVC TIPO LL 3/4 ” SEM TAMPA, FORNECIMENTO E INSTALACAO</v>
          </cell>
          <cell r="C1063" t="str">
            <v>UN</v>
          </cell>
          <cell r="D1063">
            <v>11.07</v>
          </cell>
        </row>
        <row r="1064">
          <cell r="A1064" t="str">
            <v>74043/003</v>
          </cell>
          <cell r="B1064" t="str">
            <v>CONDULETE PVC TIPO ”TB” 3/4” SEM TAMPA, FORNECIMENTO E INSTALACAO</v>
          </cell>
          <cell r="C1064" t="str">
            <v>UN</v>
          </cell>
          <cell r="D1064">
            <v>19.64</v>
          </cell>
        </row>
        <row r="1065">
          <cell r="A1065" t="str">
            <v>74043/004</v>
          </cell>
          <cell r="B1065" t="str">
            <v>CAIXA DE LIGACAO EM ALUMINIO SILICIO, TIPO CONDULETE FORMATO "C" 3/4" , FORNECIMENTO E INSTALACAO</v>
          </cell>
          <cell r="C1065" t="str">
            <v>UN</v>
          </cell>
          <cell r="D1065">
            <v>11.59</v>
          </cell>
        </row>
        <row r="1066">
          <cell r="A1066">
            <v>74248</v>
          </cell>
          <cell r="B1066" t="str">
            <v>CAIXA DE PASSAGEM EM ALVENARIA COM TAMPA DE CONCR</v>
          </cell>
          <cell r="C1066" t="str">
            <v/>
          </cell>
          <cell r="D1066" t="str">
            <v/>
          </cell>
        </row>
        <row r="1067">
          <cell r="A1067" t="str">
            <v>74248/001</v>
          </cell>
          <cell r="B1067" t="str">
            <v>CAIXA DE PASSAGEM EM ALVENARIA COM TAMPA CONCRETO 40X40X40 CM</v>
          </cell>
          <cell r="C1067" t="str">
            <v>UN</v>
          </cell>
          <cell r="D1067">
            <v>54.83</v>
          </cell>
        </row>
        <row r="1068">
          <cell r="A1068">
            <v>169</v>
          </cell>
          <cell r="B1068" t="str">
            <v>QUADROS/DISJUNTORES</v>
          </cell>
          <cell r="C1068" t="str">
            <v/>
          </cell>
          <cell r="D1068" t="str">
            <v/>
          </cell>
        </row>
        <row r="1069">
          <cell r="A1069">
            <v>68066</v>
          </cell>
          <cell r="B1069" t="str">
            <v>CAIXA DE PROTECAO PARA MEDIDOR MONOFASICO, FORNECIMENTO E INSTALACAO</v>
          </cell>
          <cell r="C1069" t="str">
            <v>UN</v>
          </cell>
          <cell r="D1069">
            <v>88.19</v>
          </cell>
        </row>
        <row r="1070">
          <cell r="A1070">
            <v>72319</v>
          </cell>
          <cell r="B1070" t="str">
            <v>DISJUNTOR BAIXA TENSAO TRIPOLAR A SECO 800A/600V, INCLUSIVE ELETROTÉCNICO</v>
          </cell>
          <cell r="C1070" t="str">
            <v>UN</v>
          </cell>
          <cell r="D1070">
            <v>4008.11</v>
          </cell>
        </row>
        <row r="1071">
          <cell r="A1071">
            <v>72341</v>
          </cell>
          <cell r="B1071" t="str">
            <v>CONTATOR TRIPOLAR I NOMINAL 12A - FORNECIMENTO E INSTALACAO INCLUSIVEELETROTÉCNICO</v>
          </cell>
          <cell r="C1071" t="str">
            <v>UN</v>
          </cell>
          <cell r="D1071">
            <v>150.84</v>
          </cell>
        </row>
        <row r="1072">
          <cell r="A1072">
            <v>72343</v>
          </cell>
          <cell r="B1072" t="str">
            <v>CONTATOR TRIPOLAR I NOMINAL 22A - FORNECIMENTO E INSTALACAO INCLUSIVEELETROTÉCNICO</v>
          </cell>
          <cell r="C1072" t="str">
            <v>UN</v>
          </cell>
          <cell r="D1072">
            <v>190.61</v>
          </cell>
        </row>
        <row r="1073">
          <cell r="A1073">
            <v>72344</v>
          </cell>
          <cell r="B1073" t="str">
            <v>CONTATOR TRIPOLAR I NOMINAL 36A - FORNECIMENTO E INSTALACAO INCLUSIVEELETROTÉCNICO</v>
          </cell>
          <cell r="C1073" t="str">
            <v>UN</v>
          </cell>
          <cell r="D1073">
            <v>364.98</v>
          </cell>
        </row>
        <row r="1074">
          <cell r="A1074">
            <v>72345</v>
          </cell>
          <cell r="B1074" t="str">
            <v>CONTATOR TRIPOLAR I NOMIMAL 94A - FORNECIMENTO E INSTALACAO INCLUSIVEELETROTÉCNICO</v>
          </cell>
          <cell r="C1074" t="str">
            <v>UN</v>
          </cell>
          <cell r="D1074">
            <v>1005.05</v>
          </cell>
        </row>
        <row r="1075">
          <cell r="A1075">
            <v>73918</v>
          </cell>
          <cell r="B1075" t="str">
            <v>CAIXA PASSAGEM P/TELEFONE</v>
          </cell>
          <cell r="C1075" t="str">
            <v/>
          </cell>
          <cell r="D1075" t="str">
            <v/>
          </cell>
        </row>
        <row r="1076">
          <cell r="A1076" t="str">
            <v>73918/001</v>
          </cell>
          <cell r="B1076" t="str">
            <v>CAIXA DE PASSAGEM PARA TELEFONE 10X10X5CM, FORNECIMENTO E INSTALACAO</v>
          </cell>
          <cell r="C1076" t="str">
            <v>UN</v>
          </cell>
          <cell r="D1076">
            <v>32.020000000000003</v>
          </cell>
        </row>
        <row r="1077">
          <cell r="A1077" t="str">
            <v>73918/002</v>
          </cell>
          <cell r="B1077" t="str">
            <v>CAIXA DE PASSAGEM PARA TELEFONE 80X80X15CM, FORNECIMENTO E INSTALACAO</v>
          </cell>
          <cell r="C1077" t="str">
            <v>UN</v>
          </cell>
          <cell r="D1077">
            <v>310.86</v>
          </cell>
        </row>
        <row r="1078">
          <cell r="A1078" t="str">
            <v>73918/003</v>
          </cell>
          <cell r="B1078" t="str">
            <v>CAIXA DE PASSAGEM PARA TELEFONE 150X150X15CM, FORNECIMENTO E INSTALACAO</v>
          </cell>
          <cell r="C1078" t="str">
            <v>UN</v>
          </cell>
          <cell r="D1078">
            <v>1130.81</v>
          </cell>
        </row>
        <row r="1079">
          <cell r="A1079">
            <v>74052</v>
          </cell>
          <cell r="B1079" t="str">
            <v>P/DISTRIBUICAO 4 CIRCUITOS INCLUSIVE ACESSORIOS</v>
          </cell>
          <cell r="C1079" t="str">
            <v/>
          </cell>
          <cell r="D1079" t="str">
            <v/>
          </cell>
        </row>
        <row r="1080">
          <cell r="A1080" t="str">
            <v>74052/001</v>
          </cell>
          <cell r="B1080" t="str">
            <v>QUADRO DE DISTRIBUICAO PARA TELEFONE N.4, 60X60X12CM EM CHAPA METALICA, SEM ACESSORIOS, PADRAO TELEBRAS, FORNECIMENTO E INSTALACAO</v>
          </cell>
          <cell r="C1080" t="str">
            <v>UN</v>
          </cell>
          <cell r="D1080">
            <v>197.81</v>
          </cell>
        </row>
        <row r="1081">
          <cell r="A1081" t="str">
            <v>74052/002</v>
          </cell>
          <cell r="B1081" t="str">
            <v>QUADRO DE DISTRIBUICAO PARA TELEFONE N.3, 40X40X12CM EM CHAPA METALICA, SEM ACESSORIOS, PADRAO TELEBRAS, FORNECIMENTO E INSTALACAO</v>
          </cell>
          <cell r="C1081" t="str">
            <v>UN</v>
          </cell>
          <cell r="D1081">
            <v>134.44999999999999</v>
          </cell>
        </row>
        <row r="1082">
          <cell r="A1082" t="str">
            <v>74052/003</v>
          </cell>
          <cell r="B1082" t="str">
            <v>QUADRO DE DISTRIBUICAO PARA TELEFONE N.2, 20X20X12CM EM CHAPA METALICA, SEM ACESSORIOS, PADRAO TELEBRAS, FORNECIMENTO E INSTALACAO</v>
          </cell>
          <cell r="C1082" t="str">
            <v>UN</v>
          </cell>
          <cell r="D1082">
            <v>81.64</v>
          </cell>
        </row>
        <row r="1083">
          <cell r="A1083" t="str">
            <v>74052/004</v>
          </cell>
          <cell r="B1083" t="str">
            <v>QUADRO DE DISTRIBUICAO DE ENERGIA SEM PORTA, 4 CIRCUITOS, INCLUSIVE ACESSORIOS</v>
          </cell>
          <cell r="C1083" t="str">
            <v>UN</v>
          </cell>
          <cell r="D1083">
            <v>93.56</v>
          </cell>
        </row>
        <row r="1084">
          <cell r="A1084" t="str">
            <v>74052/005</v>
          </cell>
          <cell r="B1084" t="str">
            <v>QUADRO DE MEDICAO GERAL EM CHAPA METALICA PARA EDIFICIOS COM 16 APTOS,INCLUSIVE DISJUNTORES E ATERRAMENTO</v>
          </cell>
          <cell r="C1084" t="str">
            <v>UN</v>
          </cell>
          <cell r="D1084">
            <v>893.77</v>
          </cell>
        </row>
        <row r="1085">
          <cell r="A1085">
            <v>74130</v>
          </cell>
          <cell r="B1085" t="str">
            <v>DISJUNTORES</v>
          </cell>
          <cell r="C1085" t="str">
            <v/>
          </cell>
          <cell r="D1085" t="str">
            <v/>
          </cell>
        </row>
        <row r="1086">
          <cell r="A1086" t="str">
            <v>74130/001</v>
          </cell>
          <cell r="B1086" t="str">
            <v>DISJUNTOR TERMOMAGNETICO MONOPOLAR PADRAO NEMA (AMERICANO) 10 A 30A 240V, FORNECIMENTO E INSTALACAO</v>
          </cell>
          <cell r="C1086" t="str">
            <v>UN</v>
          </cell>
          <cell r="D1086">
            <v>7.97</v>
          </cell>
        </row>
        <row r="1087">
          <cell r="A1087" t="str">
            <v>74130/002</v>
          </cell>
          <cell r="B1087" t="str">
            <v>DISJUNTOR TERMOMAGNETICO MONOPOLAR PADRAO NEMA (AMERICANO) 35 A 50A 240V, FORNECIMENTO E INSTALACAO</v>
          </cell>
          <cell r="C1087" t="str">
            <v>UN</v>
          </cell>
          <cell r="D1087">
            <v>11.68</v>
          </cell>
        </row>
        <row r="1088">
          <cell r="A1088" t="str">
            <v>74130/003</v>
          </cell>
          <cell r="B1088" t="str">
            <v>DISJUNTOR TERMOMAGNETICO BIPOLAR PADRAO NEMA (AMERICANO) 10 A 50A 240V, FORNECIMENTO E INSTALACAO</v>
          </cell>
          <cell r="C1088" t="str">
            <v>UN</v>
          </cell>
          <cell r="D1088">
            <v>45.15</v>
          </cell>
        </row>
        <row r="1089">
          <cell r="A1089" t="str">
            <v>74130/004</v>
          </cell>
          <cell r="B1089" t="str">
            <v>DISJUNTOR TERMOMAGNETICO TRIPOLAR PADRAO NEMA (AMERICANO) 10 A 50A 240V, FORNECIMENTO E INSTALACAO</v>
          </cell>
          <cell r="C1089" t="str">
            <v>UN</v>
          </cell>
          <cell r="D1089">
            <v>54.29</v>
          </cell>
        </row>
        <row r="1090">
          <cell r="A1090" t="str">
            <v>74130/005</v>
          </cell>
          <cell r="B1090" t="str">
            <v>DISJUNTOR TERMOMAGNETICO TRIPOLAR PADRAO NEMA (AMERICANO) 60 A 100A 240V, FORNECIMENTO E INSTALACAO</v>
          </cell>
          <cell r="C1090" t="str">
            <v>UN</v>
          </cell>
          <cell r="D1090">
            <v>76.3</v>
          </cell>
        </row>
        <row r="1091">
          <cell r="A1091" t="str">
            <v>74130/006</v>
          </cell>
          <cell r="B1091" t="str">
            <v>DISJUNTOR TERMOMAGNETICO TRIPOLAR PADRAO NEMA (AMERICANO) 125 A 150A 240V, FORNECIMENTO E INSTALACAO</v>
          </cell>
          <cell r="C1091" t="str">
            <v>UN</v>
          </cell>
          <cell r="D1091">
            <v>194.87</v>
          </cell>
        </row>
        <row r="1092">
          <cell r="A1092" t="str">
            <v>74130/007</v>
          </cell>
          <cell r="B1092" t="str">
            <v>DISJUNTOR TERMOMAGNETICO TRIPOLAR EM CAIXA MOLDADA 250A 600V, FORNECIMENTO E INSTALACAO</v>
          </cell>
          <cell r="C1092" t="str">
            <v>UN</v>
          </cell>
          <cell r="D1092">
            <v>821.86</v>
          </cell>
        </row>
        <row r="1093">
          <cell r="A1093" t="str">
            <v>74130/008</v>
          </cell>
          <cell r="B1093" t="str">
            <v>DISJUNTOR TERMOMAGNETICO TRIPOLAR EM CAIXA MOLDADA 300 A 400A 600V, FORNECIMENTO E INSTALACAO</v>
          </cell>
          <cell r="C1093" t="str">
            <v>UN</v>
          </cell>
          <cell r="D1093">
            <v>1052.8399999999999</v>
          </cell>
        </row>
        <row r="1094">
          <cell r="A1094" t="str">
            <v>74130/009</v>
          </cell>
          <cell r="B1094" t="str">
            <v>DISJUNTOR TERMOMAGNETICO TRIPOLAR EM CAIXA MOLDADA 500 A 600A 600V, FORNECIMENTO E INSTALACAO</v>
          </cell>
          <cell r="C1094" t="str">
            <v>UN</v>
          </cell>
          <cell r="D1094">
            <v>2370.89</v>
          </cell>
        </row>
        <row r="1095">
          <cell r="A1095" t="str">
            <v>74130/010</v>
          </cell>
          <cell r="B1095" t="str">
            <v>DISJUNTOR TERMOMAGNETICO TRIPOLAR EM CAIXA MOLDADA 175 A 225A 240V, FORNECIMENTO E INSTALACAO</v>
          </cell>
          <cell r="C1095" t="str">
            <v>UN</v>
          </cell>
          <cell r="D1095">
            <v>630.71</v>
          </cell>
        </row>
        <row r="1096">
          <cell r="A1096">
            <v>74131</v>
          </cell>
          <cell r="B1096" t="str">
            <v>QUADROS DE DISTRIBUICAO.</v>
          </cell>
          <cell r="C1096" t="str">
            <v/>
          </cell>
          <cell r="D1096" t="str">
            <v/>
          </cell>
        </row>
        <row r="1097">
          <cell r="A1097" t="str">
            <v>74131/001</v>
          </cell>
          <cell r="B1097" t="str">
            <v>QUADRO DE DISTRIBUICAO DE ENERGIA EM CHAPA METALICA, PARA 3 DISJUNTORES TERMOMAGNETICOS MONOPOLARES, SEM DISPOSITIVO PARA CHAVE GERAL, COM PORTA, SEM BARRAMENTOS FASES E COM BARRAMENTO NEUTRO, FORNECIMENTO E INSTALACAO</v>
          </cell>
          <cell r="C1097" t="str">
            <v>UN</v>
          </cell>
          <cell r="D1097">
            <v>48.28</v>
          </cell>
        </row>
        <row r="1098">
          <cell r="A1098" t="str">
            <v>74131/002</v>
          </cell>
          <cell r="B1098" t="str">
            <v>QUADRO DE DISTRIBUICAO DE ENERGIA EM CHAPA METALICA, DE EMBUTIR, SEM PORTA, PARA 6 DISJUNTORES TERMOMAGNETICOS MONOPOLARES, SEM DISPOSITIVOPARA CHAVE GERAL, SEM BARRAMENTOS FASES E COM BARRAMENTO NEUTRO, FORNECIMENTO E INSTALACAO</v>
          </cell>
          <cell r="C1098" t="str">
            <v>UN</v>
          </cell>
          <cell r="D1098">
            <v>56.51</v>
          </cell>
        </row>
        <row r="1099">
          <cell r="A1099" t="str">
            <v>74131/003</v>
          </cell>
          <cell r="B1099" t="str">
            <v>QUADRO DE DISTRIBUICAO DE ENERGIA EM CHAPA METALICA, DE EMBUTIR, SEM PORTA, PARA 12 DISJUNTORES TERMOMAGNETICOS MONOPOLARES, SEM DISPOSITIVOPARA CHAVE GERAL, SEM BARRAMENTOS FASES E COM BARRAMENTO NEUTRO, FORNECIMENTO E INSTALACAO</v>
          </cell>
          <cell r="C1099" t="str">
            <v>UN</v>
          </cell>
          <cell r="D1099">
            <v>85.22</v>
          </cell>
        </row>
        <row r="1100">
          <cell r="A1100" t="str">
            <v>74131/004</v>
          </cell>
          <cell r="B1100" t="str">
            <v>QUADRO DE DISTRIBUICAO DE ENERGIA EM CHAPA METALICA, DE SOBREPOR, COMPORTA, PARA 18 DISJUNTORES TERMOMAGNETICOS MONOPOLARES, SEM DISPOSITIVO PARA CHAVE GERAL, COM BARRAMENTO TRIFASICO E NEUTRO, FORNECIMENTO EINSTALACAO</v>
          </cell>
          <cell r="C1100" t="str">
            <v>UN</v>
          </cell>
          <cell r="D1100">
            <v>303.62</v>
          </cell>
        </row>
        <row r="1101">
          <cell r="A1101" t="str">
            <v>74131/005</v>
          </cell>
          <cell r="B1101" t="str">
            <v>QUADRO DE DISTRIBUICAO DE ENERGIA EM CHAPA METALICA, DE SOBREPOR, COMPORTA, PARA 24 DISJUNTORES TERMOMAGNETICOS MONOPOLARES, SEM DISPOSITIVO PARA CHAVE GERAL, COM BARRAMENTO TRIFASICO E NEUTRO, FORNECIMENTO EINSTALACAO</v>
          </cell>
          <cell r="C1101" t="str">
            <v>UN</v>
          </cell>
          <cell r="D1101">
            <v>355.84</v>
          </cell>
        </row>
        <row r="1102">
          <cell r="A1102" t="str">
            <v>74131/006</v>
          </cell>
          <cell r="B1102" t="str">
            <v>QUADRO DE DISTRIBUICAO DE ENERGIA EM CHAPA METALICA, DE EMBUTIR, COM PORTA, PARA 32 DISJUNTORES TERMOMAGNETICOS MONOPOLARES, SEM DISPOSITIVOPARA CHAVE GERAL, COM BARRAMENTO TRIFASICO E NEUTRO, FORNECIMENTO E INSTALACAO</v>
          </cell>
          <cell r="C1102" t="str">
            <v>UN</v>
          </cell>
          <cell r="D1102">
            <v>512.45000000000005</v>
          </cell>
        </row>
        <row r="1103">
          <cell r="A1103" t="str">
            <v>74131/007</v>
          </cell>
          <cell r="B1103" t="str">
            <v>QUADRO DE DISTRIBUICAO DE ENERGIA EM CHAPA METALICA, DE EMBUTIR, COM PORTA, PARA 40 DISJUNTORES TERMOMAGNETICOS MONOPOLARES, COM DISPOSITIVOPARA CHAVE GERAL, COM BARRAMENTO TRIFASICO E NEUTRO, FORNECIMENTO E INSTALACAO</v>
          </cell>
          <cell r="C1103" t="str">
            <v>UN</v>
          </cell>
          <cell r="D1103">
            <v>582.82000000000005</v>
          </cell>
        </row>
        <row r="1104">
          <cell r="A1104" t="str">
            <v>74131/008</v>
          </cell>
          <cell r="B1104" t="str">
            <v>QUADRO DE DISTRIBUICAO DE ENERGIA EM CHAPA METALICA, DE EMBUTIR, COM PORTA, PARA 50 DISJUNTORES TERMOMAGNETICOS MONOPOLARES, SEM DISPOSITIVOPARA CHAVE GERAL, COM BARRAMENTO TRIFASICO E NEUTRO, FORNECIMENTO E INSTALACAO</v>
          </cell>
          <cell r="C1104" t="str">
            <v>UN</v>
          </cell>
          <cell r="D1104">
            <v>784.03</v>
          </cell>
        </row>
        <row r="1105">
          <cell r="A1105">
            <v>74247</v>
          </cell>
          <cell r="B1105" t="str">
            <v>INSTALACAO DE QUADRO DE DISTRIBUICAO DE EMBUTIR(QUADRA DESCOBERTA DO MET)</v>
          </cell>
          <cell r="C1105" t="str">
            <v/>
          </cell>
          <cell r="D1105" t="str">
            <v/>
          </cell>
        </row>
        <row r="1106">
          <cell r="A1106" t="str">
            <v>74247/001</v>
          </cell>
          <cell r="B1106" t="str">
            <v>QUADRO DE DISTRIBUICAO DE ENERGIA EM CHAPA METALICA, DE EMBUTIR, PARA12 DISJUNTORES TERMOMAGNETICOS MONOPOLARES, COM BARRAMENTO TRIFASICO,FORNECIMENTO E INSTALACAO</v>
          </cell>
          <cell r="C1106" t="str">
            <v>UN</v>
          </cell>
          <cell r="D1106">
            <v>175.31</v>
          </cell>
        </row>
        <row r="1107">
          <cell r="A1107">
            <v>76449</v>
          </cell>
          <cell r="B1107" t="str">
            <v>CAIXA PASSAGEM P/TELEFONE</v>
          </cell>
          <cell r="C1107" t="str">
            <v/>
          </cell>
          <cell r="D1107" t="str">
            <v/>
          </cell>
        </row>
        <row r="1108">
          <cell r="A1108" t="str">
            <v>76449/001</v>
          </cell>
          <cell r="B1108" t="str">
            <v>CAIXA DE PASSAGEM PARA TELEFONE 20X20X12CM, FORNECIMENTO E INSTALACAO</v>
          </cell>
          <cell r="C1108" t="str">
            <v>UN</v>
          </cell>
          <cell r="D1108">
            <v>75.739999999999995</v>
          </cell>
        </row>
        <row r="1109">
          <cell r="A1109" t="str">
            <v>76449/002</v>
          </cell>
          <cell r="B1109" t="str">
            <v>CAIXA DE PASSAGEM PARA TELEFONE 40X40X12CM, FORNECIMENTO E INSTALACAO</v>
          </cell>
          <cell r="C1109" t="str">
            <v>UN</v>
          </cell>
          <cell r="D1109">
            <v>126.15</v>
          </cell>
        </row>
        <row r="1110">
          <cell r="A1110" t="str">
            <v>76449/003</v>
          </cell>
          <cell r="B1110" t="str">
            <v>CAIXA DE PASSAGEM PARA TELEFONE 60X 60X12CM, FORNECIMENTO E INSTALACAO</v>
          </cell>
          <cell r="C1110" t="str">
            <v>UN</v>
          </cell>
          <cell r="D1110">
            <v>192.82</v>
          </cell>
        </row>
        <row r="1111">
          <cell r="A1111">
            <v>170</v>
          </cell>
          <cell r="B1111" t="str">
            <v>INTERRUPTOR/TOMADA</v>
          </cell>
          <cell r="C1111" t="str">
            <v/>
          </cell>
          <cell r="D1111" t="str">
            <v/>
          </cell>
        </row>
        <row r="1112">
          <cell r="A1112">
            <v>72331</v>
          </cell>
          <cell r="B1112" t="str">
            <v>INTERRUPTOR SIMPLES - 1 TECLA - FORNECIMENTO E INSTALACAO</v>
          </cell>
          <cell r="C1112" t="str">
            <v>UN</v>
          </cell>
          <cell r="D1112">
            <v>6.21</v>
          </cell>
        </row>
        <row r="1113">
          <cell r="A1113">
            <v>72332</v>
          </cell>
          <cell r="B1113" t="str">
            <v>INTERRUPTOR SIMPLES - 2 TECLAS - FORNECIMENTO E INSTALACAO</v>
          </cell>
          <cell r="C1113" t="str">
            <v>UN</v>
          </cell>
          <cell r="D1113">
            <v>8.34</v>
          </cell>
        </row>
        <row r="1114">
          <cell r="A1114">
            <v>72333</v>
          </cell>
          <cell r="B1114" t="str">
            <v>INTERRUPTOR SIMPLES BIPOLAR - 1 TECLA - FORNECIMENTO E INSTALACAO</v>
          </cell>
          <cell r="C1114" t="str">
            <v>UN</v>
          </cell>
          <cell r="D1114">
            <v>20.12</v>
          </cell>
        </row>
        <row r="1115">
          <cell r="A1115">
            <v>72334</v>
          </cell>
          <cell r="B1115" t="str">
            <v>INTERRUPTOR PARALELO - 1 TECLA - FORNECIMENTO E INSTALACAO</v>
          </cell>
          <cell r="C1115" t="str">
            <v>UN</v>
          </cell>
          <cell r="D1115">
            <v>7.5</v>
          </cell>
        </row>
        <row r="1116">
          <cell r="A1116">
            <v>72335</v>
          </cell>
          <cell r="B1116" t="str">
            <v>ESPELHO PLÁSTICO - 4"X2" - FORNECIMENTO E INSTALACAO</v>
          </cell>
          <cell r="C1116" t="str">
            <v>UN</v>
          </cell>
          <cell r="D1116">
            <v>2.04</v>
          </cell>
        </row>
        <row r="1117">
          <cell r="A1117">
            <v>72336</v>
          </cell>
          <cell r="B1117" t="str">
            <v>ESPELHO PLÁSTICO - 4"X4" - FORNECIMENTO E INSTALACAO</v>
          </cell>
          <cell r="C1117" t="str">
            <v>UN</v>
          </cell>
          <cell r="D1117">
            <v>3.56</v>
          </cell>
        </row>
        <row r="1118">
          <cell r="A1118">
            <v>72337</v>
          </cell>
          <cell r="B1118" t="str">
            <v>TOMADA PARA TELEFONE DE 4 POLOS PADRAO TELEBRÁS - FORNECIMENTO E INSTALACAO</v>
          </cell>
          <cell r="C1118" t="str">
            <v>UN</v>
          </cell>
          <cell r="D1118">
            <v>11</v>
          </cell>
        </row>
        <row r="1119">
          <cell r="A1119">
            <v>72339</v>
          </cell>
          <cell r="B1119" t="str">
            <v>TOMADA 3P+T 30A - 440V - FORNECIMENTO E INSTALACAO</v>
          </cell>
          <cell r="C1119" t="str">
            <v>UN</v>
          </cell>
          <cell r="D1119">
            <v>20.39</v>
          </cell>
        </row>
        <row r="1120">
          <cell r="A1120">
            <v>171</v>
          </cell>
          <cell r="B1120" t="str">
            <v>LUMINARIA INTERNA/BOCAL/LAMPADAS</v>
          </cell>
          <cell r="C1120" t="str">
            <v/>
          </cell>
          <cell r="D1120" t="str">
            <v/>
          </cell>
        </row>
        <row r="1121">
          <cell r="A1121">
            <v>72248</v>
          </cell>
          <cell r="B1121" t="str">
            <v>LAMPADA INCANDESCENTE - 40W - FORNECIMENTO E COLOCAÇÃO</v>
          </cell>
          <cell r="C1121" t="str">
            <v>UN</v>
          </cell>
          <cell r="D1121">
            <v>1.68</v>
          </cell>
        </row>
        <row r="1122">
          <cell r="A1122">
            <v>72273</v>
          </cell>
          <cell r="B1122" t="str">
            <v>LÂMPADA INCANDESCENTE - 60W - FORNECIMENTO E COLOCAÇÃO</v>
          </cell>
          <cell r="C1122" t="str">
            <v>UN</v>
          </cell>
          <cell r="D1122">
            <v>1.68</v>
          </cell>
        </row>
        <row r="1123">
          <cell r="A1123">
            <v>72274</v>
          </cell>
          <cell r="B1123" t="str">
            <v>LÂMPADA INCANDESCENTE - 100W - FORNECIMENTO E COLOCAÇÃO</v>
          </cell>
          <cell r="C1123" t="str">
            <v>UN</v>
          </cell>
          <cell r="D1123">
            <v>1.95</v>
          </cell>
        </row>
        <row r="1124">
          <cell r="A1124">
            <v>72275</v>
          </cell>
          <cell r="B1124" t="str">
            <v>LÂMPADA INCANDESCENTE - 150W - FORNECIMENTO E COLOCAÇÃO</v>
          </cell>
          <cell r="C1124" t="str">
            <v>UN</v>
          </cell>
          <cell r="D1124">
            <v>2.48</v>
          </cell>
        </row>
        <row r="1125">
          <cell r="A1125">
            <v>72277</v>
          </cell>
          <cell r="B1125" t="str">
            <v>LÂMPADA INCANDESCENTE - 200W - FORNECIMENTO E COLOCAÇÃO</v>
          </cell>
          <cell r="C1125" t="str">
            <v>UN</v>
          </cell>
          <cell r="D1125">
            <v>2.92</v>
          </cell>
        </row>
        <row r="1126">
          <cell r="A1126">
            <v>72278</v>
          </cell>
          <cell r="B1126" t="str">
            <v>LÂMPADA VAPOR METÁLICO - 400W - FORNECIMENTO E COLOCAÇÃO</v>
          </cell>
          <cell r="C1126" t="str">
            <v>UN</v>
          </cell>
          <cell r="D1126">
            <v>95.84</v>
          </cell>
        </row>
        <row r="1127">
          <cell r="A1127">
            <v>72280</v>
          </cell>
          <cell r="B1127" t="str">
            <v>IGNITOR PARA PARTIDA LÂMPADA VAPOR SÓDIO ALTA PRESSÃO ATÉ 400W</v>
          </cell>
          <cell r="C1127" t="str">
            <v>UN</v>
          </cell>
          <cell r="D1127">
            <v>38.08</v>
          </cell>
        </row>
        <row r="1128">
          <cell r="A1128">
            <v>73738</v>
          </cell>
          <cell r="B1128" t="str">
            <v>REATORES</v>
          </cell>
          <cell r="C1128" t="str">
            <v/>
          </cell>
          <cell r="D1128" t="str">
            <v/>
          </cell>
        </row>
        <row r="1129">
          <cell r="A1129" t="str">
            <v>73738/001</v>
          </cell>
          <cell r="B1129" t="str">
            <v>STARTER DE 20W OU 40W FORNECIMENTO E COLOCACAO</v>
          </cell>
          <cell r="C1129" t="str">
            <v>UN</v>
          </cell>
          <cell r="D1129">
            <v>1.71</v>
          </cell>
        </row>
        <row r="1130">
          <cell r="A1130">
            <v>73953</v>
          </cell>
          <cell r="B1130" t="str">
            <v>LUMINARIA INTERNA TP CALHA SOBREPOR</v>
          </cell>
          <cell r="C1130" t="str">
            <v/>
          </cell>
          <cell r="D1130" t="str">
            <v/>
          </cell>
        </row>
        <row r="1131">
          <cell r="A1131" t="str">
            <v>73953/001</v>
          </cell>
          <cell r="B1131" t="str">
            <v>LUMINARIA TIPO CALHA, DE SOBREPOR, COM REATOR DE PARTIDA RAPIDA E LAMPADA FLUORESCENTE 1X20W, COMPLETA, FORNECIMENTO E INSTALACAO</v>
          </cell>
          <cell r="C1131" t="str">
            <v>UN</v>
          </cell>
          <cell r="D1131">
            <v>37.82</v>
          </cell>
        </row>
        <row r="1132">
          <cell r="A1132" t="str">
            <v>73953/002</v>
          </cell>
          <cell r="B1132" t="str">
            <v>LUMINARIA TIPO CALHA, DE SOBREPOR, COM REATOR DE PARTIDA RAPIDA E LAMPADA FLUORESCENTE 2X20W, COMPLETA, FORNECIMENTO E INSTALACAO</v>
          </cell>
          <cell r="C1132" t="str">
            <v>UN</v>
          </cell>
          <cell r="D1132">
            <v>56.46</v>
          </cell>
        </row>
        <row r="1133">
          <cell r="A1133" t="str">
            <v>73953/003</v>
          </cell>
          <cell r="B1133" t="str">
            <v>LUMINARIA TIPO CALHA, DE SOBREPOR, COM REATOR DE PARTIDA RAPIDA E LAMPADA FLUORESCENTE 3X20W, COMPLETA, FORNECIMENTO E INSTALACAO</v>
          </cell>
          <cell r="C1133" t="str">
            <v>UN</v>
          </cell>
          <cell r="D1133">
            <v>84.37</v>
          </cell>
        </row>
        <row r="1134">
          <cell r="A1134" t="str">
            <v>73953/004</v>
          </cell>
          <cell r="B1134" t="str">
            <v>LUMINARIA TIPO CALHA, DE SOBREPOR, COM REATOR DE PARTIDA RAPIDA E LAMPADA FLUORESCENTE 4X20W, COMPLETA, FORNECIMENTO E INSTALACAO</v>
          </cell>
          <cell r="C1134" t="str">
            <v>UN</v>
          </cell>
          <cell r="D1134">
            <v>90.69</v>
          </cell>
        </row>
        <row r="1135">
          <cell r="A1135" t="str">
            <v>73953/005</v>
          </cell>
          <cell r="B1135" t="str">
            <v>LUMINARIA TIPO CALHA, DE SOBREPOR, COM REATOR DE PARTIDA RAPIDA E LAMPADA FLUORESCENTE 1X40W, COMPLETA, FORNECIMENTO E INSTALACAO</v>
          </cell>
          <cell r="C1135" t="str">
            <v>UN</v>
          </cell>
          <cell r="D1135">
            <v>44.04</v>
          </cell>
        </row>
        <row r="1136">
          <cell r="A1136" t="str">
            <v>73953/006</v>
          </cell>
          <cell r="B1136" t="str">
            <v>LUMINARIA TIPO CALHA, DE SOBREPOR, COM REATOR DE PARTIDA RAPIDA E LAMPADA FLUORESCENTE 2X40W, COMPLETA, FORNECIMENTO E INSTALACAO</v>
          </cell>
          <cell r="C1136" t="str">
            <v>UN</v>
          </cell>
          <cell r="D1136">
            <v>61.12</v>
          </cell>
        </row>
        <row r="1137">
          <cell r="A1137" t="str">
            <v>73953/007</v>
          </cell>
          <cell r="B1137" t="str">
            <v>LUMINARIA TIPO CALHA, DE SOBREPOR, COM REATOR DE PARTIDA RAPIDA E LAMPADA FLUORESCENTE 3X40W, COMPLETA, FORNECIMENTO E INSTALACAO</v>
          </cell>
          <cell r="C1137" t="str">
            <v>UN</v>
          </cell>
          <cell r="D1137">
            <v>84.16</v>
          </cell>
        </row>
        <row r="1138">
          <cell r="A1138" t="str">
            <v>73953/008</v>
          </cell>
          <cell r="B1138" t="str">
            <v>LUMINARIA TIPO CALHA, DE SOBREPOR, COM REATOR DE PARTIDA RAPIDA E LAMPADA FLUORESCENTE 4X40W, COMPLETA, FORNECIMENTO E INSTALACAO</v>
          </cell>
          <cell r="C1138" t="str">
            <v>UN</v>
          </cell>
          <cell r="D1138">
            <v>104.83</v>
          </cell>
        </row>
        <row r="1139">
          <cell r="A1139" t="str">
            <v>73953/009</v>
          </cell>
          <cell r="B1139" t="str">
            <v>LUMINARIA SOBREPOR TP CALHA C/REATOR PART CONVENC LAMP 1X20W E STARTERFIX EM LAJE OU FORRO - FORNECIMENTO E COLOCACAO</v>
          </cell>
          <cell r="C1139" t="str">
            <v>UN</v>
          </cell>
          <cell r="D1139">
            <v>34.590000000000003</v>
          </cell>
        </row>
        <row r="1140">
          <cell r="A1140">
            <v>74041</v>
          </cell>
          <cell r="B1140" t="str">
            <v>LUMINARIA GLOBO</v>
          </cell>
          <cell r="C1140" t="str">
            <v/>
          </cell>
          <cell r="D1140" t="str">
            <v/>
          </cell>
        </row>
        <row r="1141">
          <cell r="A1141" t="str">
            <v>74041/001</v>
          </cell>
          <cell r="B1141" t="str">
            <v>LUMINARIA GLOBO VIDRO LEITOSO/PLAFONIER/BOCAL/LAMPADA 60W</v>
          </cell>
          <cell r="C1141" t="str">
            <v>UN</v>
          </cell>
          <cell r="D1141">
            <v>30.29</v>
          </cell>
        </row>
        <row r="1142">
          <cell r="A1142" t="str">
            <v>74041/002</v>
          </cell>
          <cell r="B1142" t="str">
            <v>LUMINARIA GLOBO VIDRO LEITOSO/PLAFONIER/BOCAL/LAMPADA 100W</v>
          </cell>
          <cell r="C1142" t="str">
            <v>UN</v>
          </cell>
          <cell r="D1142">
            <v>30.55</v>
          </cell>
        </row>
        <row r="1143">
          <cell r="A1143">
            <v>74082</v>
          </cell>
          <cell r="B1143" t="str">
            <v>REFLETOR</v>
          </cell>
          <cell r="C1143" t="str">
            <v/>
          </cell>
          <cell r="D1143" t="str">
            <v/>
          </cell>
        </row>
        <row r="1144">
          <cell r="A1144" t="str">
            <v>74082/001</v>
          </cell>
          <cell r="B1144" t="str">
            <v>REFLETOR REDONDO EM ALUMINIO COM SUPORTE E ALCA REGULAVEL PARA FIXACAO, COM LAMPADA VAPOR DE MERCURIO 250W</v>
          </cell>
          <cell r="C1144" t="str">
            <v>UN</v>
          </cell>
          <cell r="D1144">
            <v>136.32</v>
          </cell>
        </row>
        <row r="1145">
          <cell r="A1145">
            <v>74094</v>
          </cell>
          <cell r="B1145" t="str">
            <v>LUMINARIA INTERNA</v>
          </cell>
          <cell r="C1145" t="str">
            <v/>
          </cell>
          <cell r="D1145" t="str">
            <v/>
          </cell>
        </row>
        <row r="1146">
          <cell r="A1146" t="str">
            <v>74094/001</v>
          </cell>
          <cell r="B1146" t="str">
            <v>LUMINARIA TIPO SPOT PARA 1 LAMPADA INCANDESCENTE/FLUORESCENTE COMPACTA</v>
          </cell>
          <cell r="C1146" t="str">
            <v>UN</v>
          </cell>
          <cell r="D1146">
            <v>16.2</v>
          </cell>
        </row>
        <row r="1147">
          <cell r="A1147">
            <v>172</v>
          </cell>
          <cell r="B1147" t="str">
            <v>FORNECIMENTO DE MAT/MO P/ELETRIFICACAO E ILUMINACAO PUBLICA</v>
          </cell>
          <cell r="C1147" t="str">
            <v/>
          </cell>
          <cell r="D1147" t="str">
            <v/>
          </cell>
        </row>
        <row r="1148">
          <cell r="A1148">
            <v>73767</v>
          </cell>
          <cell r="B1148" t="str">
            <v>FORNEC/COLOC DE CONECTORES/LACO DE ROLDANA E ALCA P/ILUM PUBLICA</v>
          </cell>
          <cell r="C1148" t="str">
            <v/>
          </cell>
          <cell r="D1148" t="str">
            <v/>
          </cell>
        </row>
        <row r="1149">
          <cell r="A1149" t="str">
            <v>73767/001</v>
          </cell>
          <cell r="B1149" t="str">
            <v>GRAMPO PARALELO EM ALUMINIO FUNDIDO OU ESTRUDADO DE 2 PARAFUSOS, PARACABO DE 6 A 50 MM2, PASTA ANTIOXIDANTE. FORNEC E INSTALAÇÃO.</v>
          </cell>
          <cell r="C1149" t="str">
            <v>UN</v>
          </cell>
          <cell r="D1149">
            <v>5.33</v>
          </cell>
        </row>
        <row r="1150">
          <cell r="A1150" t="str">
            <v>73767/002</v>
          </cell>
          <cell r="B1150" t="str">
            <v>ALCA PRE-FORMADA DISTRIBUIÇÃO EM ACO RECOBERTO COM ALUMINIO PARA CABO25MM2, ENCAPADO. FORNECIMENTO E INSTALAÇÃO.</v>
          </cell>
          <cell r="C1150" t="str">
            <v>UN</v>
          </cell>
          <cell r="D1150">
            <v>6.46</v>
          </cell>
        </row>
        <row r="1151">
          <cell r="A1151" t="str">
            <v>73767/003</v>
          </cell>
          <cell r="B1151" t="str">
            <v>LACO DE ROLDANA PRE-FORMADO ACO RECOBERTO DE ALUMINIO PARA CABO DE ALUMINIO NU BITOLA 25MM2 - FORNECIMENTO E COLOCACAO</v>
          </cell>
          <cell r="C1151" t="str">
            <v>UN</v>
          </cell>
          <cell r="D1151">
            <v>4.25</v>
          </cell>
        </row>
        <row r="1152">
          <cell r="A1152" t="str">
            <v>73767/004</v>
          </cell>
          <cell r="B1152" t="str">
            <v>ALCA PRE-FORMADA DISTRIBUICAO EM ACO RECOBERTO COM ALUMINIO NU PARA CABO 25MM2, ENCAPADO. FORNECIMENTO E INSTALACAO.</v>
          </cell>
          <cell r="C1152" t="str">
            <v>UN</v>
          </cell>
          <cell r="D1152">
            <v>3.06</v>
          </cell>
        </row>
        <row r="1153">
          <cell r="A1153" t="str">
            <v>73767/005</v>
          </cell>
          <cell r="B1153" t="str">
            <v>ALCA PRE-FORMADA SERV DE ACO RECOB C/ALUM NU ENCAPADO 25MM2 (BITOLA)CONF PROJ A4-148-CP RIOLUZ FORNECIMENTO E COLOCACAO</v>
          </cell>
          <cell r="C1153" t="str">
            <v>UN</v>
          </cell>
          <cell r="D1153">
            <v>4.1500000000000004</v>
          </cell>
        </row>
        <row r="1154">
          <cell r="A1154" t="str">
            <v>73767/006</v>
          </cell>
          <cell r="B1154" t="str">
            <v>CONECTOR DE PARAFUSO FENDIDO EM LIGA DE COBRE COM SEPARADOR DE CABOS PARA CABO 50 MM2 - FORNECIMENTO E INSTALACAO</v>
          </cell>
          <cell r="C1154" t="str">
            <v>UN</v>
          </cell>
          <cell r="D1154">
            <v>8.48</v>
          </cell>
        </row>
        <row r="1155">
          <cell r="A1155">
            <v>73853</v>
          </cell>
          <cell r="B1155" t="str">
            <v>INSTALACAO DE REDE DE BAIXA TENSAO</v>
          </cell>
          <cell r="C1155" t="str">
            <v/>
          </cell>
          <cell r="D1155" t="str">
            <v/>
          </cell>
        </row>
        <row r="1156">
          <cell r="A1156" t="str">
            <v>73853/001</v>
          </cell>
          <cell r="B1156" t="str">
            <v>INSTALACAO DE REDE AEREA, BAIXA TENSAO COM UM CONDUTOR - COBRE. MAO DEOBRA.</v>
          </cell>
          <cell r="C1156" t="str">
            <v>UN</v>
          </cell>
          <cell r="D1156">
            <v>13.04</v>
          </cell>
        </row>
        <row r="1157">
          <cell r="A1157" t="str">
            <v>73853/002</v>
          </cell>
          <cell r="B1157" t="str">
            <v>INSTALACAO DE REDE AEREA, BAIXA TENSAO COM DOIS CONDUTORES - COBRE. MAO DE OBRA.</v>
          </cell>
          <cell r="C1157" t="str">
            <v>UN</v>
          </cell>
          <cell r="D1157">
            <v>26.08</v>
          </cell>
        </row>
        <row r="1158">
          <cell r="A1158" t="str">
            <v>73853/003</v>
          </cell>
          <cell r="B1158" t="str">
            <v>INSTALACAO DE REDE AEREA, BAIXA TENSAO COM TRES CONDUTORES - COBRE. MAO DE OBRA.</v>
          </cell>
          <cell r="C1158" t="str">
            <v>UN</v>
          </cell>
          <cell r="D1158">
            <v>39.11</v>
          </cell>
        </row>
        <row r="1159">
          <cell r="A1159" t="str">
            <v>73853/004</v>
          </cell>
          <cell r="B1159" t="str">
            <v>INSTALACAO DE REDE AEREA, BAIXA TENSAO COM QUATRO CONDUTORES - COBRE.MAO DE OBRA.</v>
          </cell>
          <cell r="C1159" t="str">
            <v>UN</v>
          </cell>
          <cell r="D1159">
            <v>52.15</v>
          </cell>
        </row>
        <row r="1160">
          <cell r="A1160" t="str">
            <v>73853/005</v>
          </cell>
          <cell r="B1160" t="str">
            <v>INSTALACAO DE REDE AEREA, BAIXA TENSAO COM TRES CONDUTORES - ALUMINIO.MAO DE OBRA.</v>
          </cell>
          <cell r="C1160" t="str">
            <v>UN</v>
          </cell>
          <cell r="D1160">
            <v>42.37</v>
          </cell>
        </row>
        <row r="1161">
          <cell r="A1161" t="str">
            <v>73853/006</v>
          </cell>
          <cell r="B1161" t="str">
            <v>INSTALACAO DE REDE AEREA, BAIXA TENSAO COM QUATRO CONDUTORES - ALUMINIO. MAO DE OBRA.</v>
          </cell>
          <cell r="C1161" t="str">
            <v>UN</v>
          </cell>
          <cell r="D1161">
            <v>65.19</v>
          </cell>
        </row>
        <row r="1162">
          <cell r="A1162" t="str">
            <v>73853/007</v>
          </cell>
          <cell r="B1162" t="str">
            <v>INSTALACAO DE REDE AEREA, BAIXA TENSAO COM UM CONDUTOR - ALUMINIO. MAODE OBRA.</v>
          </cell>
          <cell r="C1162" t="str">
            <v>UN</v>
          </cell>
          <cell r="D1162">
            <v>19.559999999999999</v>
          </cell>
        </row>
        <row r="1163">
          <cell r="A1163" t="str">
            <v>73853/008</v>
          </cell>
          <cell r="B1163" t="str">
            <v>INSTALACAO DE REDE AEREA, BAIXA TENSAO COM DOIS CONDUTORES - ALUMINIO.MAO DE OBRA.</v>
          </cell>
          <cell r="C1163" t="str">
            <v>UN</v>
          </cell>
          <cell r="D1163">
            <v>32.590000000000003</v>
          </cell>
        </row>
        <row r="1164">
          <cell r="A1164">
            <v>73854</v>
          </cell>
          <cell r="B1164" t="str">
            <v>FERRAGENS REDE BAIXA TENSAO-FORNEC E/OU INSTALACAO</v>
          </cell>
          <cell r="C1164" t="str">
            <v/>
          </cell>
          <cell r="D1164" t="str">
            <v/>
          </cell>
        </row>
        <row r="1165">
          <cell r="A1165" t="str">
            <v>73854/001</v>
          </cell>
          <cell r="B1165" t="str">
            <v>ARMACAO SECUNDARIA VERTICAL COMPLETA PARA REDE BAIXA TENSAO.MAO DE OBRA PARA INSTALACAO.</v>
          </cell>
          <cell r="C1165" t="str">
            <v>UN</v>
          </cell>
          <cell r="D1165">
            <v>6.52</v>
          </cell>
        </row>
        <row r="1166">
          <cell r="A1166" t="str">
            <v>73854/002</v>
          </cell>
          <cell r="B1166" t="str">
            <v>ARMACAO SECUNDARIA VERTICAL COMPLETA PARA REDE DE BAIXA TENSÃO, CONJUNTO DE 4 ESTRIBOS COM CONDUTORES, ALINHAMENTO RETO, ANGULO INFERIOR A90 GRAUS E PONTO TERMINAL. FORNECIMENTO E INSTALAÇÃO.</v>
          </cell>
          <cell r="C1166" t="str">
            <v>UN</v>
          </cell>
          <cell r="D1166">
            <v>38.9</v>
          </cell>
        </row>
        <row r="1167">
          <cell r="A1167" t="str">
            <v>73854/003</v>
          </cell>
          <cell r="B1167" t="str">
            <v>ARMACAO SECUNDARIA VERTICAL COMPLETA PARA REDE DE BAIXA TENSÃO, CONJUNTO DE 3 ESTRIBOS COM CONDUTORES , ALINHAMENTO RETO, ANGULO INFERIOR A90GRAUS E PONTO TERMINAL. FORNECIMENTO E INSTALACAO</v>
          </cell>
          <cell r="C1167" t="str">
            <v>UN</v>
          </cell>
          <cell r="D1167">
            <v>28.69</v>
          </cell>
        </row>
        <row r="1168">
          <cell r="A1168">
            <v>73897</v>
          </cell>
          <cell r="B1168" t="str">
            <v>INSTALACAO DE REDE DE 13,8KV</v>
          </cell>
          <cell r="C1168" t="str">
            <v/>
          </cell>
          <cell r="D1168" t="str">
            <v/>
          </cell>
        </row>
        <row r="1169">
          <cell r="A1169" t="str">
            <v>73897/001</v>
          </cell>
          <cell r="B1169" t="str">
            <v>INSTALACAO DE REDE AEREA, 13,8 KV, DOIS CONDUTORES - COBRE.MAO DE OBRA.</v>
          </cell>
          <cell r="C1169" t="str">
            <v>UN</v>
          </cell>
          <cell r="D1169">
            <v>39.11</v>
          </cell>
        </row>
        <row r="1170">
          <cell r="A1170" t="str">
            <v>73897/002</v>
          </cell>
          <cell r="B1170" t="str">
            <v>INSTALACAO DE REDE AEREA, 13,8 KV, TRES CONDUTORES - COBRE. MAO DE OBRA</v>
          </cell>
          <cell r="C1170" t="str">
            <v>UN</v>
          </cell>
          <cell r="D1170">
            <v>65.19</v>
          </cell>
        </row>
        <row r="1171">
          <cell r="A1171" t="str">
            <v>73897/003</v>
          </cell>
          <cell r="B1171" t="str">
            <v>INSTALACAO DE REDE AEREA, 13,8 KV, DOIS CONDUTORES - ALUMINIO.MAO DE OBRA</v>
          </cell>
          <cell r="C1171" t="str">
            <v>UN</v>
          </cell>
          <cell r="D1171">
            <v>52.15</v>
          </cell>
        </row>
        <row r="1172">
          <cell r="A1172" t="str">
            <v>73897/004</v>
          </cell>
          <cell r="B1172" t="str">
            <v>INSTALACAO DE REDE AEREA, 13,8 KV, TRES CONDUTORES - ALUMINIO. MAO DEOBRA</v>
          </cell>
          <cell r="C1172" t="str">
            <v>UN</v>
          </cell>
          <cell r="D1172">
            <v>78.23</v>
          </cell>
        </row>
        <row r="1173">
          <cell r="A1173">
            <v>173</v>
          </cell>
          <cell r="B1173" t="str">
            <v>POSTE DE CONCRETO</v>
          </cell>
          <cell r="C1173" t="str">
            <v/>
          </cell>
          <cell r="D1173" t="str">
            <v/>
          </cell>
        </row>
        <row r="1174">
          <cell r="A1174">
            <v>73624</v>
          </cell>
          <cell r="B1174" t="str">
            <v>SUPORTE PARA TRANSFORMADOR EM POSTE DE CONCRETO CIRCULAR</v>
          </cell>
          <cell r="C1174" t="str">
            <v>UN</v>
          </cell>
          <cell r="D1174">
            <v>84.02</v>
          </cell>
        </row>
        <row r="1175">
          <cell r="A1175">
            <v>73783</v>
          </cell>
          <cell r="B1175" t="str">
            <v>POSTE DE CONCRETO - ASSENTAMENTO</v>
          </cell>
          <cell r="C1175" t="str">
            <v/>
          </cell>
          <cell r="D1175" t="str">
            <v/>
          </cell>
        </row>
        <row r="1176">
          <cell r="A1176" t="str">
            <v>73783/001</v>
          </cell>
          <cell r="B1176" t="str">
            <v>POSTE CONCRETO SEÇÃO CIRCULAR COMPRIMENTO=5M CARGA NOMINAL TOPO 100KGINCLUSIVE ESCAVACAO EXCLUSIVE TRANSPORTE - FORNECIMENTO E COLOCAÇÃO</v>
          </cell>
          <cell r="C1176" t="str">
            <v>UN</v>
          </cell>
          <cell r="D1176">
            <v>283.10000000000002</v>
          </cell>
        </row>
        <row r="1177">
          <cell r="A1177" t="str">
            <v>73783/002</v>
          </cell>
          <cell r="B1177" t="str">
            <v>POSTE CONCRETO SEÇÃO CIRCULAR COMPRIMENTO=5M CARGA NOMINAL TOPO 200KGINCLUSIVE ESCAVACAO EXCLUSIVE TRANSPORTE - FORNECIMENTO E COLOCAÇÃO</v>
          </cell>
          <cell r="C1177" t="str">
            <v>UN</v>
          </cell>
          <cell r="D1177">
            <v>301.70999999999998</v>
          </cell>
        </row>
        <row r="1178">
          <cell r="A1178" t="str">
            <v>73783/003</v>
          </cell>
          <cell r="B1178" t="str">
            <v>POSTE CONCRETO SEÇÃO CIRCULAR COMPRIMENTO=5M CARGA NOMINAL TOPO 300KGINCLUSIVE ESCAVACAO EXCLUSIVE TRANSPORTE - FORNECIMENTO E COLOCAÇÃO</v>
          </cell>
          <cell r="C1178" t="str">
            <v>UN</v>
          </cell>
          <cell r="D1178">
            <v>367.18</v>
          </cell>
        </row>
        <row r="1179">
          <cell r="A1179" t="str">
            <v>73783/004</v>
          </cell>
          <cell r="B1179" t="str">
            <v>POSTE CONCRETO SEÇÃO CIRCULAR COMPRIMENTO=5M CARGA NOMINAL TOPO 400KGINCLUSIVE ESCAVACAO EXCLUSIVE TRANSPORTE - FORNECIMENTO E COLOCAÇÃO</v>
          </cell>
          <cell r="C1179" t="str">
            <v>UN</v>
          </cell>
          <cell r="D1179">
            <v>394.94</v>
          </cell>
        </row>
        <row r="1180">
          <cell r="A1180" t="str">
            <v>73783/005</v>
          </cell>
          <cell r="B1180" t="str">
            <v>POSTE CONCRETO SEÇÃO CIRCULAR COMPRIMENTO=7M CARGA NOMINAL TOPO 100KGINCLUSIVE ESCAVACAO EXCLUSIVE TRANSPORTE - FORNECIMENTO E COLOCAÇÃO</v>
          </cell>
          <cell r="C1180" t="str">
            <v>UN</v>
          </cell>
          <cell r="D1180">
            <v>397.2</v>
          </cell>
        </row>
        <row r="1181">
          <cell r="A1181" t="str">
            <v>73783/006</v>
          </cell>
          <cell r="B1181" t="str">
            <v>POSTE CONCRETO SEÇÃO CIRCULAR COMPRIMENTO=7M CARGA NOMINAL TOPO 200KGINCLUSIVE ESCAVACAO EXCLUSIVE TRANSPORTE - FORNECIMENTO E COLOCAÇÃO</v>
          </cell>
          <cell r="C1181" t="str">
            <v>UN</v>
          </cell>
          <cell r="D1181">
            <v>454.04</v>
          </cell>
        </row>
        <row r="1182">
          <cell r="A1182" t="str">
            <v>73783/007</v>
          </cell>
          <cell r="B1182" t="str">
            <v>POSTE CONCRETO SEÇÃO CIRCULAR COMPRIMENTO=7M CARGA NOMINAL TOPO 400KGINCLUSIVE ESCAVACAO EXCLUSIVE TRANSPORTE - FORNECIMENTO E COLOCAÇÃO</v>
          </cell>
          <cell r="C1182" t="str">
            <v>UN</v>
          </cell>
          <cell r="D1182">
            <v>580.58000000000004</v>
          </cell>
        </row>
        <row r="1183">
          <cell r="A1183" t="str">
            <v>73783/008</v>
          </cell>
          <cell r="B1183" t="str">
            <v>POSTE CONCRETO SEÇÃO CIRCULAR COMPRIMENTO=11M E CARGA NOMINAL 200KG INCLUSIVE ESCAVACAO EXCLUSIVE TRANSPORTE - FORNECIMENTO E COLOCAÇÃO</v>
          </cell>
          <cell r="C1183" t="str">
            <v>UN</v>
          </cell>
          <cell r="D1183">
            <v>812.05</v>
          </cell>
        </row>
        <row r="1184">
          <cell r="A1184" t="str">
            <v>73783/009</v>
          </cell>
          <cell r="B1184" t="str">
            <v>POSTE CONCRETO SEÇÃO CIRCULAR COMPRIMENTO=11M CARGA NOMINAL NO TOPO 300KG INCLUSIVE ESCAVACAO EXCLUSIVE TRANSPORTE - FORNECIMENTO E COLOCAÇÃO</v>
          </cell>
          <cell r="C1184" t="str">
            <v>UN</v>
          </cell>
          <cell r="D1184">
            <v>957.22</v>
          </cell>
        </row>
        <row r="1185">
          <cell r="A1185" t="str">
            <v>73783/010</v>
          </cell>
          <cell r="B1185" t="str">
            <v>POSTE CONCRETO SEÇÃO CIRCULAR COMPRIMENTO=11M CARGA NOMINAL NO TOPO 400KG INCLUSIVE ESCAVACAO EXCLUSIVE TRANSPORTE - FORNECIMENTO E COLOCAÇÃO</v>
          </cell>
          <cell r="C1185" t="str">
            <v>UN</v>
          </cell>
          <cell r="D1185">
            <v>1095.29</v>
          </cell>
        </row>
        <row r="1186">
          <cell r="A1186" t="str">
            <v>73783/011</v>
          </cell>
          <cell r="B1186" t="str">
            <v>POSTE CONCRETO SEÇÃO CIRCULAR COMPRIMENTO=14M CARGA NOMINAL NO TOPO 400KG INCLUSIVE ESCAVACAO EXCLUSIVE TRANSPORTE - FORNECIMENTO E COLOCAÇÃO</v>
          </cell>
          <cell r="C1186" t="str">
            <v>UN</v>
          </cell>
          <cell r="D1186">
            <v>1479.78</v>
          </cell>
        </row>
        <row r="1187">
          <cell r="A1187" t="str">
            <v>73783/012</v>
          </cell>
          <cell r="B1187" t="str">
            <v>POSTE CONCRETO SEÇÃO CIRCULAR COMPRIMENTO=7M CARGA NOMINAL NO TOPO 300KG INCLUSIVE ESCAVACAO EXCLUSIVE TRANSPORTE - FORNECIMENTO E COLOCAÇÃO</v>
          </cell>
          <cell r="C1187" t="str">
            <v>UN</v>
          </cell>
          <cell r="D1187">
            <v>554.21</v>
          </cell>
        </row>
        <row r="1188">
          <cell r="A1188" t="str">
            <v>73783/013</v>
          </cell>
          <cell r="B1188" t="str">
            <v>POSTE CONCRETO SEÇÃO CIRCULAR COMPRIMENTO=9M CARGA NOMINAL NO TOPO 150KG INCLUSIVE ESCAVACAO EXCLUSIVE TRANSPORTE - FORNECIMENTO E COLOCAÇÃO</v>
          </cell>
          <cell r="C1188" t="str">
            <v>UN</v>
          </cell>
          <cell r="D1188">
            <v>581.03</v>
          </cell>
        </row>
        <row r="1189">
          <cell r="A1189" t="str">
            <v>73783/014</v>
          </cell>
          <cell r="B1189" t="str">
            <v>POSTE CONCRETO SEÇÃO CIRCULAR COMPRIMENTO=9M CARGA NOMINAL NO TOPO 200KG INCLUSIVE ESCAVACAO EXCLUSIVE TRANSPORTE - FORNECIMENTO E COLOCAÇÃO</v>
          </cell>
          <cell r="C1189" t="str">
            <v>UN</v>
          </cell>
          <cell r="D1189">
            <v>625.21</v>
          </cell>
        </row>
        <row r="1190">
          <cell r="A1190" t="str">
            <v>73783/015</v>
          </cell>
          <cell r="B1190" t="str">
            <v>POSTE CONCRETO SEÇÃO CIRCULAR COMPRIMENTO=9M CARGA NOMINAL NO TOPO 300KG INCLUSIVE ESCAVACAO EXCLUSIVE TRANSPORTE - FORNECIMENTO E COLOCAÇÃO</v>
          </cell>
          <cell r="C1190" t="str">
            <v>UN</v>
          </cell>
          <cell r="D1190">
            <v>756.49</v>
          </cell>
        </row>
        <row r="1191">
          <cell r="A1191" t="str">
            <v>73783/016</v>
          </cell>
          <cell r="B1191" t="str">
            <v>POSTE CONCRETO SEÇÃO CIRCULAR COMPRIMENTO=9M CARGA NOMINAL NO TOPO 400KG INCLUSIVE ESCAVACAO EXCLUSIVE TRANSPORTE - FORNECIMENTO E COLOCAÇÃO</v>
          </cell>
          <cell r="C1191" t="str">
            <v>UN</v>
          </cell>
          <cell r="D1191">
            <v>798.35</v>
          </cell>
        </row>
        <row r="1192">
          <cell r="A1192" t="str">
            <v>73783/017</v>
          </cell>
          <cell r="B1192" t="str">
            <v>POSTE CONCRETO SEÇÃO CIRCULAR COMPRIMENTO=11M CARGA NOMINAL NO TOPO 600KG INCLUSIVE ESCAVACAO EXCLUSIVE TRANSPORTE - FORNECIMENTO E COLOCAÇÃO</v>
          </cell>
          <cell r="C1192" t="str">
            <v>UN</v>
          </cell>
          <cell r="D1192">
            <v>1097.3399999999999</v>
          </cell>
        </row>
        <row r="1193">
          <cell r="A1193">
            <v>76454</v>
          </cell>
          <cell r="B1193" t="str">
            <v>ENTRADA DE ENERGIA EM BT TRIFASICA 70 A (QUAD DES)</v>
          </cell>
          <cell r="C1193" t="str">
            <v/>
          </cell>
          <cell r="D1193" t="str">
            <v/>
          </cell>
        </row>
        <row r="1194">
          <cell r="A1194" t="str">
            <v>76454/001</v>
          </cell>
          <cell r="B1194" t="str">
            <v>ENTRADA DE ENERGIA EM BT TRIFASICA 70 A (QUADRA DESCOBERTA)</v>
          </cell>
          <cell r="C1194" t="str">
            <v>UN</v>
          </cell>
          <cell r="D1194">
            <v>1809.35</v>
          </cell>
        </row>
        <row r="1195">
          <cell r="A1195">
            <v>174</v>
          </cell>
          <cell r="B1195" t="str">
            <v>POSTE METALICO</v>
          </cell>
          <cell r="C1195" t="str">
            <v/>
          </cell>
          <cell r="D1195" t="str">
            <v/>
          </cell>
        </row>
        <row r="1196">
          <cell r="A1196">
            <v>73769</v>
          </cell>
          <cell r="B1196" t="str">
            <v>POSTES DE ACO FORNECIMENTO E ASSENTAMENTO</v>
          </cell>
          <cell r="C1196" t="str">
            <v/>
          </cell>
          <cell r="D1196" t="str">
            <v/>
          </cell>
        </row>
        <row r="1197">
          <cell r="A1197" t="str">
            <v>73769/001</v>
          </cell>
          <cell r="B1197" t="str">
            <v>POSTE ACO CONICO CONTINUO CURVO SIMPLES SEM BASE C/JANELA 9M (INSPECAO) - FORNECIMENTO E INSTALACAO</v>
          </cell>
          <cell r="C1197" t="str">
            <v>UN</v>
          </cell>
          <cell r="D1197">
            <v>689.13</v>
          </cell>
        </row>
        <row r="1198">
          <cell r="A1198" t="str">
            <v>73769/002</v>
          </cell>
          <cell r="B1198" t="str">
            <v>POSTE DE AÇO CONICO CONTÍNUO CURVO SIMPLES, FLANGEADO, COM JANELA DE INSPEÇÃO H=9M - FORNECIMENTO E INSTALACAO</v>
          </cell>
          <cell r="C1198" t="str">
            <v>UN</v>
          </cell>
          <cell r="D1198">
            <v>590.64</v>
          </cell>
        </row>
        <row r="1199">
          <cell r="A1199" t="str">
            <v>73769/003</v>
          </cell>
          <cell r="B1199" t="str">
            <v>POSTE DE ACO CONICO CONTINUO CURVO DUPLO, FLANGEADO, COM JANELA DE INSPECAO H=9M - FORNECIMENTO E INSTALACAO</v>
          </cell>
          <cell r="C1199" t="str">
            <v>UN</v>
          </cell>
          <cell r="D1199">
            <v>757.18</v>
          </cell>
        </row>
        <row r="1200">
          <cell r="A1200" t="str">
            <v>73769/004</v>
          </cell>
          <cell r="B1200" t="str">
            <v>POSTE DE ACO CONICO CONTINUO RETO, FLANGEADO, H=9M - FORNECIMENTO E INSTALACAO</v>
          </cell>
          <cell r="C1200" t="str">
            <v>UN</v>
          </cell>
          <cell r="D1200">
            <v>623.84</v>
          </cell>
        </row>
        <row r="1201">
          <cell r="A1201">
            <v>73855</v>
          </cell>
          <cell r="B1201" t="str">
            <v>CHUMBADORES DE ACO</v>
          </cell>
          <cell r="C1201" t="str">
            <v/>
          </cell>
          <cell r="D1201" t="str">
            <v/>
          </cell>
        </row>
        <row r="1202">
          <cell r="A1202" t="str">
            <v>73855/001</v>
          </cell>
          <cell r="B1202" t="str">
            <v>CHUMBADOR DE AÇO PARA FIXAÇÃO DE POSTE DE ACO RETO OU CURVO 7 A 9M COMFLANGE - FORNECIMENTO E INSTALACAO</v>
          </cell>
          <cell r="C1202" t="str">
            <v>UN</v>
          </cell>
          <cell r="D1202">
            <v>190.49</v>
          </cell>
        </row>
        <row r="1203">
          <cell r="A1203">
            <v>175</v>
          </cell>
          <cell r="B1203" t="str">
            <v>LUMINARIA EXTERNA</v>
          </cell>
          <cell r="C1203" t="str">
            <v/>
          </cell>
          <cell r="D1203" t="str">
            <v/>
          </cell>
        </row>
        <row r="1204">
          <cell r="A1204">
            <v>72281</v>
          </cell>
          <cell r="B1204" t="str">
            <v>REATOR PARA LÂMPADA VAPOR DE MERCÚRIO USO EXTERNO 220V/400W</v>
          </cell>
          <cell r="C1204" t="str">
            <v>UN</v>
          </cell>
          <cell r="D1204">
            <v>70.62</v>
          </cell>
        </row>
        <row r="1205">
          <cell r="A1205">
            <v>72282</v>
          </cell>
          <cell r="B1205" t="str">
            <v>REATOR PARA LÂMPADA VAPOR DE SÓDIO ALTA PRESSÃO - 220V/250W - USO EXTERNO</v>
          </cell>
          <cell r="C1205" t="str">
            <v>UN</v>
          </cell>
          <cell r="D1205">
            <v>88.9</v>
          </cell>
        </row>
        <row r="1206">
          <cell r="A1206">
            <v>73831</v>
          </cell>
          <cell r="B1206" t="str">
            <v>LAMPADAS E RECEPTACULOS</v>
          </cell>
          <cell r="C1206" t="str">
            <v/>
          </cell>
          <cell r="D1206" t="str">
            <v/>
          </cell>
        </row>
        <row r="1207">
          <cell r="A1207" t="str">
            <v>73831/001</v>
          </cell>
          <cell r="B1207" t="str">
            <v>LAMPADA DE VAPOR DE MERCURIO DE 125W - FORNECIMENTO E INSTALACAO</v>
          </cell>
          <cell r="C1207" t="str">
            <v>UN</v>
          </cell>
          <cell r="D1207">
            <v>12.29</v>
          </cell>
        </row>
        <row r="1208">
          <cell r="A1208" t="str">
            <v>73831/002</v>
          </cell>
          <cell r="B1208" t="str">
            <v>LAMPADA DE VAPOR DE MERCURIO DE 250W - FORNECIMENTO E INSTALACAO</v>
          </cell>
          <cell r="C1208" t="str">
            <v>UN</v>
          </cell>
          <cell r="D1208">
            <v>23.44</v>
          </cell>
        </row>
        <row r="1209">
          <cell r="A1209" t="str">
            <v>73831/003</v>
          </cell>
          <cell r="B1209" t="str">
            <v>LAMPADA DE VAPOR DE MERCURIO DE 400W/250V - FORNECIMENTO E INSTALACAO</v>
          </cell>
          <cell r="C1209" t="str">
            <v>UN</v>
          </cell>
          <cell r="D1209">
            <v>34.369999999999997</v>
          </cell>
        </row>
        <row r="1210">
          <cell r="A1210" t="str">
            <v>73831/004</v>
          </cell>
          <cell r="B1210" t="str">
            <v>LAMPADA MISTA DE 160W - FORNECIMENTO E INSTALACAO</v>
          </cell>
          <cell r="C1210" t="str">
            <v>UN</v>
          </cell>
          <cell r="D1210">
            <v>12.88</v>
          </cell>
        </row>
        <row r="1211">
          <cell r="A1211" t="str">
            <v>73831/005</v>
          </cell>
          <cell r="B1211" t="str">
            <v>LAMPADA MISTA DE 250W - FORNECIMENTO E INSTALACAO</v>
          </cell>
          <cell r="C1211" t="str">
            <v>UN</v>
          </cell>
          <cell r="D1211">
            <v>16.440000000000001</v>
          </cell>
        </row>
        <row r="1212">
          <cell r="A1212" t="str">
            <v>73831/006</v>
          </cell>
          <cell r="B1212" t="str">
            <v>LAMPADA MISTA DE 500W - FORNECIMENTO E INSTALACAO</v>
          </cell>
          <cell r="C1212" t="str">
            <v>UN</v>
          </cell>
          <cell r="D1212">
            <v>35.08</v>
          </cell>
        </row>
        <row r="1213">
          <cell r="A1213" t="str">
            <v>73831/007</v>
          </cell>
          <cell r="B1213" t="str">
            <v>LAMPADA DE VAPOR DE SODIO DE 150WX220V - FORNECIMENTO E INSTALACAO</v>
          </cell>
          <cell r="C1213" t="str">
            <v>UN</v>
          </cell>
          <cell r="D1213">
            <v>33.46</v>
          </cell>
        </row>
        <row r="1214">
          <cell r="A1214" t="str">
            <v>73831/008</v>
          </cell>
          <cell r="B1214" t="str">
            <v>LAMPADA DE VAPOR DE SODIO DE 250WX220V - FORNECIMENTO E INSTALACAO</v>
          </cell>
          <cell r="C1214" t="str">
            <v>UN</v>
          </cell>
          <cell r="D1214">
            <v>37.9</v>
          </cell>
        </row>
        <row r="1215">
          <cell r="A1215" t="str">
            <v>73831/009</v>
          </cell>
          <cell r="B1215" t="str">
            <v>LAMPADA DE VAPOR DE SODIO DE 400WX220V - FORNECIMENTO E INSTALACAO</v>
          </cell>
          <cell r="C1215" t="str">
            <v>UN</v>
          </cell>
          <cell r="D1215">
            <v>44.96</v>
          </cell>
        </row>
        <row r="1216">
          <cell r="A1216">
            <v>74231</v>
          </cell>
          <cell r="B1216" t="str">
            <v>LUMINARIA EXTERNA ABERTA</v>
          </cell>
          <cell r="C1216" t="str">
            <v/>
          </cell>
          <cell r="D1216" t="str">
            <v/>
          </cell>
        </row>
        <row r="1217">
          <cell r="A1217" t="str">
            <v>74231/001</v>
          </cell>
          <cell r="B1217" t="str">
            <v>LUMINARIA ABERTA PARA ILUMINACAO PUBLICA, PARA LAMPADA A VAPOR DE MERCURIO ATE 400W E MISTA ATE 500W, COM BRACO EM TUBO DE ACO GALV D=50MM PROJ HOR=2.500MM E PROJ VERT= 2.200MM, FORNECIMENTO E INSTALACAO</v>
          </cell>
          <cell r="C1217" t="str">
            <v>UN</v>
          </cell>
          <cell r="D1217">
            <v>74.069999999999993</v>
          </cell>
        </row>
        <row r="1218">
          <cell r="A1218">
            <v>74246</v>
          </cell>
          <cell r="B1218" t="str">
            <v>REFLETOR PARA LAMPADAS VAPOR DE MERCURIO, VAPOR DE SODIO, VAPOR METALICO</v>
          </cell>
          <cell r="C1218" t="str">
            <v/>
          </cell>
          <cell r="D1218" t="str">
            <v/>
          </cell>
        </row>
        <row r="1219">
          <cell r="A1219" t="str">
            <v>74246/001</v>
          </cell>
          <cell r="B1219" t="str">
            <v>REFLETOR RETANGULAR FECHADO COM LAMPADA VAPOR METALICO 400 W</v>
          </cell>
          <cell r="C1219" t="str">
            <v>UN</v>
          </cell>
          <cell r="D1219">
            <v>201.63</v>
          </cell>
        </row>
        <row r="1220">
          <cell r="A1220">
            <v>176</v>
          </cell>
          <cell r="B1220" t="str">
            <v>TRANSFORMADORES</v>
          </cell>
          <cell r="C1220" t="str">
            <v/>
          </cell>
          <cell r="D1220" t="str">
            <v/>
          </cell>
        </row>
        <row r="1221">
          <cell r="A1221">
            <v>73857</v>
          </cell>
          <cell r="B1221" t="str">
            <v>TRANSFORMADORES DE DISTRIBUICAO</v>
          </cell>
          <cell r="C1221" t="str">
            <v/>
          </cell>
          <cell r="D1221" t="str">
            <v/>
          </cell>
        </row>
        <row r="1222">
          <cell r="A1222" t="str">
            <v>73857/001</v>
          </cell>
          <cell r="B1222" t="str">
            <v>TRANSFORMADOR DISTRIBUICAO 75KVA TRIFASICO 60HZ CLASSE 15KV IMERSO EMÓLEO MINERAL FORNECIMENTO E INSTALACAO</v>
          </cell>
          <cell r="C1222" t="str">
            <v>UN</v>
          </cell>
          <cell r="D1222">
            <v>5789.54</v>
          </cell>
        </row>
        <row r="1223">
          <cell r="A1223" t="str">
            <v>73857/002</v>
          </cell>
          <cell r="B1223" t="str">
            <v>TRANSFORMADOR DISTRIBUICAO 112,5KVA TRIFASICO 60HZ CLASSE 15KV IMERSOEM ÓLEO MINERAL FORNECIMENTO E INSTALACAO</v>
          </cell>
          <cell r="C1223" t="str">
            <v>UN</v>
          </cell>
          <cell r="D1223">
            <v>7475.16</v>
          </cell>
        </row>
        <row r="1224">
          <cell r="A1224" t="str">
            <v>73857/003</v>
          </cell>
          <cell r="B1224" t="str">
            <v>TRANSFORMADOR DISTRIBUICAO 150KVA TRIFASICO 60HZ CLASSE 15KV IMERSO EM ÓLEO MINERAL FORNECIMENTO E INSTALACAO</v>
          </cell>
          <cell r="C1224" t="str">
            <v>UN</v>
          </cell>
          <cell r="D1224">
            <v>8676.18</v>
          </cell>
        </row>
        <row r="1225">
          <cell r="A1225" t="str">
            <v>73857/004</v>
          </cell>
          <cell r="B1225" t="str">
            <v>TRANSFORMADOR DISTRIBUICAO 225KVA TRIFASICO 60HZ CLASSE 15KV IMERSO EM ÓLEO MINERAL FORNECIMENTO E INSTALACAO</v>
          </cell>
          <cell r="C1225" t="str">
            <v>UN</v>
          </cell>
          <cell r="D1225">
            <v>12470.58</v>
          </cell>
        </row>
        <row r="1226">
          <cell r="A1226" t="str">
            <v>73857/005</v>
          </cell>
          <cell r="B1226" t="str">
            <v>TRANSFORMADOR DISTRIBUICAO 300KVA TRIFASICO 60HZ CLASSE 15KV IMERSO EM ÓLEO MINERAL FORNECIMENTO E INSTALACAO</v>
          </cell>
          <cell r="C1226" t="str">
            <v>UN</v>
          </cell>
          <cell r="D1226">
            <v>15347.25</v>
          </cell>
        </row>
        <row r="1227">
          <cell r="A1227" t="str">
            <v>73857/006</v>
          </cell>
          <cell r="B1227" t="str">
            <v>TRANSFORMADOR DISTRIBUICAO 500KVA TRIFASICO 60HZ CLASSE 15KV IMERSO EM ÓLEO MINERAL FORNECIMENTO E INSTALACAO</v>
          </cell>
          <cell r="C1227" t="str">
            <v>UN</v>
          </cell>
          <cell r="D1227">
            <v>22952.89</v>
          </cell>
        </row>
        <row r="1228">
          <cell r="A1228" t="str">
            <v>73857/007</v>
          </cell>
          <cell r="B1228" t="str">
            <v>TRANSFORMADOR DISTRIBUICAO 30KVA TRIFASICO 60HZ CLASSE 15KV IMERSO EMÓLEO MINERAL FORNECIMENTO E INSTALACAO</v>
          </cell>
          <cell r="C1228" t="str">
            <v>UN</v>
          </cell>
          <cell r="D1228">
            <v>3871.78</v>
          </cell>
        </row>
        <row r="1229">
          <cell r="A1229" t="str">
            <v>73857/008</v>
          </cell>
          <cell r="B1229" t="str">
            <v>TRANSFORMADOR DISTRIBUICAO 45KVA TRIFASICO 60HZ CLASSE 15KV IMERSO EMÓLEO MINERAL FORNECIMENTO E INSTALACAO</v>
          </cell>
          <cell r="C1229" t="str">
            <v>UN</v>
          </cell>
          <cell r="D1229">
            <v>4517.18</v>
          </cell>
        </row>
        <row r="1230">
          <cell r="A1230" t="str">
            <v>73857/009</v>
          </cell>
          <cell r="B1230" t="str">
            <v>TRANSFORMADOR DISTRIBUICAO 750KVA TRIFASICO 60HZ CLASSE 15KV IMERSO EM ÓLEO MINERAL FORNECIMENTO E INSTALACAO</v>
          </cell>
          <cell r="C1230" t="str">
            <v>UN</v>
          </cell>
          <cell r="D1230">
            <v>40572.129999999997</v>
          </cell>
        </row>
        <row r="1231">
          <cell r="A1231" t="str">
            <v>73857/010</v>
          </cell>
          <cell r="B1231" t="str">
            <v>TRANSFORMADOR DISTRIBUICAO 1000KVA TRIFASICO 60HZ CLASSE 15KV IMERSOEM ÓLEO MINERAL FORNECIMENTO E INSTALACAO</v>
          </cell>
          <cell r="C1231" t="str">
            <v>UN</v>
          </cell>
          <cell r="D1231">
            <v>59928.04</v>
          </cell>
        </row>
        <row r="1232">
          <cell r="A1232">
            <v>177</v>
          </cell>
          <cell r="B1232" t="str">
            <v>PONTOS DE LUZ/TOMADAS ANTENA TV/CAMPAINHAS/INTERRUPTORES</v>
          </cell>
          <cell r="C1232" t="str">
            <v/>
          </cell>
          <cell r="D1232" t="str">
            <v/>
          </cell>
        </row>
        <row r="1233">
          <cell r="A1233">
            <v>72340</v>
          </cell>
          <cell r="B1233" t="str">
            <v>CAMPAINHA CIGARRA DE SOBREPOR - FORNECIMENTO E INSTALACAO</v>
          </cell>
          <cell r="C1233" t="str">
            <v>UN</v>
          </cell>
          <cell r="D1233">
            <v>19.190000000000001</v>
          </cell>
        </row>
        <row r="1234">
          <cell r="A1234">
            <v>73915</v>
          </cell>
          <cell r="B1234" t="str">
            <v>PONTO DE CAMPAINHA / TELEFONE / TV</v>
          </cell>
          <cell r="C1234" t="str">
            <v/>
          </cell>
          <cell r="D1234" t="str">
            <v/>
          </cell>
        </row>
        <row r="1235">
          <cell r="A1235" t="str">
            <v>73915/001</v>
          </cell>
          <cell r="B1235" t="str">
            <v>PONTO DE CAMPAINHA COM CIGARRA</v>
          </cell>
          <cell r="C1235" t="str">
            <v>UN</v>
          </cell>
          <cell r="D1235">
            <v>37.99</v>
          </cell>
        </row>
        <row r="1236">
          <cell r="A1236" t="str">
            <v>73915/002</v>
          </cell>
          <cell r="B1236" t="str">
            <v>PONTO DE TV SECO PARA EDIFICIOS</v>
          </cell>
          <cell r="C1236" t="str">
            <v>UN</v>
          </cell>
          <cell r="D1236">
            <v>23.31</v>
          </cell>
        </row>
        <row r="1237">
          <cell r="A1237">
            <v>73917</v>
          </cell>
          <cell r="B1237" t="str">
            <v>PONTO TOMADA</v>
          </cell>
          <cell r="C1237" t="str">
            <v/>
          </cell>
          <cell r="D1237" t="str">
            <v/>
          </cell>
        </row>
        <row r="1238">
          <cell r="A1238" t="str">
            <v>73917/001</v>
          </cell>
          <cell r="B1238" t="str">
            <v>PONTO TOMADA BIPOLAR 10A/250V EM PISO COM ELETRODUTO PVC 1/2" E CAIXAFERRO GALVANIZADO 4X2" SEM PLACA</v>
          </cell>
          <cell r="C1238" t="str">
            <v>PT</v>
          </cell>
          <cell r="D1238">
            <v>53.37</v>
          </cell>
        </row>
        <row r="1239">
          <cell r="A1239" t="str">
            <v>73917/002</v>
          </cell>
          <cell r="B1239" t="str">
            <v>PONTO TOMADA BIPOLAR 10A/250V EM PISO COM ELETRODUTO DE FERRO GALV 3/4" E CAIXA FERRO GALVANIZADO 4X4" SEM PLACA</v>
          </cell>
          <cell r="C1239" t="str">
            <v>PT</v>
          </cell>
          <cell r="D1239">
            <v>86.07</v>
          </cell>
        </row>
        <row r="1240">
          <cell r="A1240" t="str">
            <v>73917/003</v>
          </cell>
          <cell r="B1240" t="str">
            <v>PONTO TOMADA BIPOLAR 10A/250V COM ELETRODUTO PVC 1/2" E CAIXA 4X2" COMPLACA</v>
          </cell>
          <cell r="C1240" t="str">
            <v>PT</v>
          </cell>
          <cell r="D1240">
            <v>58.1</v>
          </cell>
        </row>
        <row r="1241">
          <cell r="A1241" t="str">
            <v>73917/004</v>
          </cell>
          <cell r="B1241" t="str">
            <v>PONTO TOMADA BIPOLAR 10A/250V COM ELETRODUTO FERRO ESMALTADO 3/4" E CAIXA 4X2" COM PLACA</v>
          </cell>
          <cell r="C1241" t="str">
            <v>PT</v>
          </cell>
          <cell r="D1241">
            <v>84.73</v>
          </cell>
        </row>
        <row r="1242">
          <cell r="A1242" t="str">
            <v>73917/005</v>
          </cell>
          <cell r="B1242" t="str">
            <v>PONTO TOMADA BIPOLAR 10A/250V COM ELETRODUTO FERRO GALVANIZADO 3/4" ECAIXA 4X2" COM PLACA</v>
          </cell>
          <cell r="C1242" t="str">
            <v>PT</v>
          </cell>
          <cell r="D1242">
            <v>72.5</v>
          </cell>
        </row>
        <row r="1243">
          <cell r="A1243" t="str">
            <v>73917/006</v>
          </cell>
          <cell r="B1243" t="str">
            <v>PONTO TOMADA BIPOLAR COM CONTATO TERRA 20A/250V COM ELETRODUTO PVC 3/4" E CAIXA 4X2" COM PLACA</v>
          </cell>
          <cell r="C1243" t="str">
            <v>PT</v>
          </cell>
          <cell r="D1243">
            <v>147.08000000000001</v>
          </cell>
        </row>
        <row r="1244">
          <cell r="A1244">
            <v>73952</v>
          </cell>
          <cell r="B1244" t="str">
            <v>PONTOS DE TOMADA</v>
          </cell>
          <cell r="C1244" t="str">
            <v/>
          </cell>
          <cell r="D1244" t="str">
            <v/>
          </cell>
        </row>
        <row r="1245">
          <cell r="A1245" t="str">
            <v>73952/001</v>
          </cell>
          <cell r="B1245" t="str">
            <v>INSTALACAO PONTO TOMADA EQUIVALENTE 2 VARAS ELETRODUTO FERRO ESMALTADO3/4", 12M FIO 2,5MM2, CAIXAS CONEXOES E TOMADA DE EMBUTIR COM PLACA,INCLUSIVE ABERTURA E FECHAMENTO DE RASGO EM ALVENARIA</v>
          </cell>
          <cell r="C1245" t="str">
            <v>UN</v>
          </cell>
          <cell r="D1245">
            <v>139.88</v>
          </cell>
        </row>
        <row r="1246">
          <cell r="A1246" t="str">
            <v>73952/002</v>
          </cell>
          <cell r="B1246" t="str">
            <v>INSTALACAO 1 CONJUNTO 2 PONTOS TOMADA COM 3 VARAS ELETRODUTO FERRO ESMALTADO 3/4", 18M DE FIO 2,5MM2 CAIXAS CONEXOES E TOMADAS DE EMBUTIR COM PLACAS INCLUSIVE ABERTURA E FECHAMENTO DE RASGO EM ALVENARIA</v>
          </cell>
          <cell r="C1246" t="str">
            <v>UN</v>
          </cell>
          <cell r="D1246">
            <v>188.89</v>
          </cell>
        </row>
        <row r="1247">
          <cell r="A1247" t="str">
            <v>73952/003</v>
          </cell>
          <cell r="B1247" t="str">
            <v>INSTALACAO 1 CONJUNTO 3 PONTOS TOMADA COM 4 VARAS ELETRODUTO FERRO ESMALTADO 3/4", 25M DE DE FIO 2,5MM2 CAIXAS CONEXOES E TOMADAS DE EMBUTIRCOM PLACAS, INCLUSIVE ABERTURA E FECHAMENTO DE RASGO EM ALVENARIA</v>
          </cell>
          <cell r="C1247" t="str">
            <v>UN</v>
          </cell>
          <cell r="D1247">
            <v>238.72</v>
          </cell>
        </row>
        <row r="1248">
          <cell r="A1248" t="str">
            <v>73952/004</v>
          </cell>
          <cell r="B1248" t="str">
            <v>INSTALACAO 1 CONJUNTO 4 PONTOS TOMADA COM 5 VARAS ELETRODUTO FERRO ESMALTADO 3/4", 30M DE FIO 2,5MM2 CAIXAS CONEXOES E TOMADAS DE EMBUTIR COM PLACAS, INCLUSIVE ABERTURA E FECHAMENTO DE RASGOS EM ALVENARIA</v>
          </cell>
          <cell r="C1248" t="str">
            <v>UN</v>
          </cell>
          <cell r="D1248">
            <v>286.91000000000003</v>
          </cell>
        </row>
        <row r="1249">
          <cell r="A1249" t="str">
            <v>73952/005</v>
          </cell>
          <cell r="B1249" t="str">
            <v>INSTALACAO PONTO TOMADA EQUIVALENTE 2 VARAS ELETRODUTO PVC RIGIDO DE 3/4" 12M DE FIO 2,5MM2 CAIXAS CONEXOES E TOMADA DE EMBUTIR COM PLACA, INCLUSIVE ABERTURA E FECHAMENTO DE RASGO EM ALVENARIA</v>
          </cell>
          <cell r="C1249" t="str">
            <v>UN</v>
          </cell>
          <cell r="D1249">
            <v>100.72</v>
          </cell>
        </row>
        <row r="1250">
          <cell r="A1250" t="str">
            <v>73952/006</v>
          </cell>
          <cell r="B1250" t="str">
            <v>INSTALACAO PONTO TOMADA EQUIVALENTE 2 VARAS ELETRODUTO PVC RIGIDO DE 1/2" 12M DE FIO 2,5MM2 CAIXAS CONEXOES TOMADA DE EMBUTIR COM PLACA, INCLUSIVE ABERTURA E FECHAMENTO DE RASGO EM ALVENARIA</v>
          </cell>
          <cell r="C1250" t="str">
            <v>UN</v>
          </cell>
          <cell r="D1250">
            <v>86.61</v>
          </cell>
        </row>
        <row r="1251">
          <cell r="A1251" t="str">
            <v>73952/007</v>
          </cell>
          <cell r="B1251" t="str">
            <v>INSTALACAO 1 CONJUNTO 2 TOMADAS EQUIVALENTE 3 VARAS ELETRODUTO PVC RIGIDO 3/4” 18M DE FIO 2,5MM2 CAIXAS CONEXOES E TOMADAS DE EMBUTIR COM PLACA INCLUSIVE ABERTURA E FECHAMENTO DE RASGO EM ALVENARIA</v>
          </cell>
          <cell r="C1251" t="str">
            <v>UN</v>
          </cell>
          <cell r="D1251">
            <v>132.31</v>
          </cell>
        </row>
        <row r="1252">
          <cell r="A1252" t="str">
            <v>73952/008</v>
          </cell>
          <cell r="B1252" t="str">
            <v>INSTALACAO 1 CONJUNTO 2 TOMADAS EQUIVALENTE 3 VARAS ELETRODUTO PVC RIGIDO 1/2", 18M DE FIO 2,5MM2 CAIXAS CONEXOES E TOMADAS DE EMBUTIR COM PLACA, INCLUSIVE ABERTURA E FECHAMENTO DE RASGO EM ALVENARIA</v>
          </cell>
          <cell r="C1252" t="str">
            <v>UN</v>
          </cell>
          <cell r="D1252">
            <v>121.85</v>
          </cell>
        </row>
        <row r="1253">
          <cell r="A1253" t="str">
            <v>73952/009</v>
          </cell>
          <cell r="B1253" t="str">
            <v>INSTALACAO 1 CONJUNTO 3 TOMADAS EQUIVALENTE 4 VARAS ELETRODUTO PVC RIGIDO 3/4", 25M DE FIO 2,5MM2 CAIXAS CONEXOES E TOMADAS DE EMBUTIR COM PLACA, INCLUSIVE ABERTURA E FECHAMENTO DE RASGO EM ALVENARIA</v>
          </cell>
          <cell r="C1253" t="str">
            <v>UN</v>
          </cell>
          <cell r="D1253">
            <v>174.91</v>
          </cell>
        </row>
        <row r="1254">
          <cell r="A1254" t="str">
            <v>73952/010</v>
          </cell>
          <cell r="B1254" t="str">
            <v>INSTALACAO 1 CONJUNTO 3 TOMADAS EQUIVALENTE 4 VARAS ELETRODUTO PVC RIGIDO 1/2", 25M DE FIO 2,5MM2 CAIXAS CONEXOES E TOMADAS DE EMBUTIR COM PLACA, INCLUSIVE CONEXOES E FECHAMENTO DE RASGO EM ALVENARIA</v>
          </cell>
          <cell r="C1254" t="str">
            <v>UN</v>
          </cell>
          <cell r="D1254">
            <v>156.01</v>
          </cell>
        </row>
        <row r="1255">
          <cell r="A1255" t="str">
            <v>73952/011</v>
          </cell>
          <cell r="B1255" t="str">
            <v>INSTALACAO 1 CONJUNTO 4 TOMADAS EQUIVALENTE 5 VARAS ELETRODUTO PVC RIGIDO DE 3/4", 30M DE FIO 2,5MM2 CAIXAS CONEXOES E TOMADAS DE EMBUTIR COM PLACA, INCLUSIVE ABERTURA E FECHAMENTO DE RASGO EM ALVENARIA</v>
          </cell>
          <cell r="C1255" t="str">
            <v>UN</v>
          </cell>
          <cell r="D1255">
            <v>211.23</v>
          </cell>
        </row>
        <row r="1256">
          <cell r="A1256" t="str">
            <v>73952/012</v>
          </cell>
          <cell r="B1256" t="str">
            <v>INSTALACAO 1 CONJUNTO 4 TOMADAS EQUIVALENTE 5 VARAS ELETRODUTO PVC RIGIDO 1/2", 30M DE FIO 2,5MM2 CAIXAS CONEXOES E TOMADAS DE EMBUTIR COM PLACA, INCLUSIVE ABERTURA E FECHAMENTO DE RASGO EM ALVENARIA</v>
          </cell>
          <cell r="C1256" t="str">
            <v>UN</v>
          </cell>
          <cell r="D1256">
            <v>187.93</v>
          </cell>
        </row>
        <row r="1257">
          <cell r="A1257" t="str">
            <v>73952/013</v>
          </cell>
          <cell r="B1257" t="str">
            <v>PONTO TOMADA BIPOLAR COM CONTATO TERRA 20A/250V EMBUTIDO PAREDE, ELETRODUTO PVC RIGIDO</v>
          </cell>
          <cell r="C1257" t="str">
            <v>UN</v>
          </cell>
          <cell r="D1257">
            <v>202.24</v>
          </cell>
        </row>
        <row r="1258">
          <cell r="A1258">
            <v>74042</v>
          </cell>
          <cell r="B1258" t="str">
            <v>PONTO INTERRUPTOR</v>
          </cell>
          <cell r="C1258" t="str">
            <v/>
          </cell>
          <cell r="D1258" t="str">
            <v/>
          </cell>
        </row>
        <row r="1259">
          <cell r="A1259" t="str">
            <v>74042/001</v>
          </cell>
          <cell r="B1259" t="str">
            <v>PONTO INTERRUPTOR SIMPLES COM ELETRODUTO PVC 1/2" E CAIXA 4X2"</v>
          </cell>
          <cell r="C1259" t="str">
            <v>PT</v>
          </cell>
          <cell r="D1259">
            <v>53.66</v>
          </cell>
        </row>
        <row r="1260">
          <cell r="A1260" t="str">
            <v>74042/002</v>
          </cell>
          <cell r="B1260" t="str">
            <v>PONTO INTERRUPTOR DUPLO SIMPLES COM ELETRODUTO PVC 1/2" E CAIXA 4X2"</v>
          </cell>
          <cell r="C1260" t="str">
            <v>PT</v>
          </cell>
          <cell r="D1260">
            <v>77.3</v>
          </cell>
        </row>
        <row r="1261">
          <cell r="A1261" t="str">
            <v>74042/003</v>
          </cell>
          <cell r="B1261" t="str">
            <v>PONTO INTERRUPTOR TRIPLO SIMPLES COM ELETRODUTO PVC 3/4" E CAIXA 4X2"</v>
          </cell>
          <cell r="C1261" t="str">
            <v>PT</v>
          </cell>
          <cell r="D1261">
            <v>86.41</v>
          </cell>
        </row>
        <row r="1262">
          <cell r="A1262" t="str">
            <v>74042/004</v>
          </cell>
          <cell r="B1262" t="str">
            <v>PONTO INTERRUPTOR SIMPLES COM ELETRODUTO FERRO ESMALTADO 3/4" E CAIXA4X2"</v>
          </cell>
          <cell r="C1262" t="str">
            <v>PT</v>
          </cell>
          <cell r="D1262">
            <v>74.02</v>
          </cell>
        </row>
        <row r="1263">
          <cell r="A1263" t="str">
            <v>74042/005</v>
          </cell>
          <cell r="B1263" t="str">
            <v>PONTO INTERRUPTOR TRIPLO SIMPLES COM ELETRODUTO FERRO ESMALTADO 3/4" ECAIXA 4X2"</v>
          </cell>
          <cell r="C1263" t="str">
            <v>PT</v>
          </cell>
          <cell r="D1263">
            <v>107.28</v>
          </cell>
        </row>
        <row r="1264">
          <cell r="A1264" t="str">
            <v>74042/006</v>
          </cell>
          <cell r="B1264" t="str">
            <v>PONTO INTERRUPTOR SIMPLES COM ELETRODUTO FERRO GALVANIZADO 3/4" E CAIXA 4X2"</v>
          </cell>
          <cell r="C1264" t="str">
            <v>PT</v>
          </cell>
          <cell r="D1264">
            <v>64.260000000000005</v>
          </cell>
        </row>
        <row r="1265">
          <cell r="A1265" t="str">
            <v>74042/007</v>
          </cell>
          <cell r="B1265" t="str">
            <v>PONTO INTERRUPTOR THREE-WAY COM ELETRODUTO PVC 3/4" E CAIXA 4X2"</v>
          </cell>
          <cell r="C1265" t="str">
            <v>PT</v>
          </cell>
          <cell r="D1265">
            <v>192.22</v>
          </cell>
        </row>
        <row r="1266">
          <cell r="A1266">
            <v>74054</v>
          </cell>
          <cell r="B1266" t="str">
            <v>PONTO DE LUZ (CAIXA, ELETRODUTO, FIOS E INTERRUPTOR)</v>
          </cell>
          <cell r="C1266" t="str">
            <v/>
          </cell>
          <cell r="D1266" t="str">
            <v/>
          </cell>
        </row>
        <row r="1267">
          <cell r="A1267" t="str">
            <v>74054/001</v>
          </cell>
          <cell r="B1267" t="str">
            <v>PONTO DE LUZ (CAIXA, ELETRODUTO, FIOS E INTERRUPTOR)</v>
          </cell>
          <cell r="C1267" t="str">
            <v>UN</v>
          </cell>
          <cell r="D1267">
            <v>83.37</v>
          </cell>
        </row>
        <row r="1268">
          <cell r="A1268" t="str">
            <v>74054/002</v>
          </cell>
          <cell r="B1268" t="str">
            <v>PONTO DE TOMADA (CAIXA, ELETRODUTO, FIOS E TOMADA)</v>
          </cell>
          <cell r="C1268" t="str">
            <v>UN</v>
          </cell>
          <cell r="D1268">
            <v>69.599999999999994</v>
          </cell>
        </row>
        <row r="1269">
          <cell r="A1269" t="str">
            <v>74054/003</v>
          </cell>
          <cell r="B1269" t="str">
            <v>PONTO DE TOMADA PARA AR CONDICIONADO (CAIXA, ELETRODUTO, FIOS E TOMADA)</v>
          </cell>
          <cell r="C1269" t="str">
            <v>UN</v>
          </cell>
          <cell r="D1269">
            <v>132.03</v>
          </cell>
        </row>
        <row r="1270">
          <cell r="A1270">
            <v>74062</v>
          </cell>
          <cell r="B1270" t="str">
            <v>PONTO INTERRUPTOR DUPLO SIMPLES/TOMADA ELETR PVC 3/4" - 4X2"</v>
          </cell>
          <cell r="C1270" t="str">
            <v/>
          </cell>
          <cell r="D1270" t="str">
            <v/>
          </cell>
        </row>
        <row r="1271">
          <cell r="A1271" t="str">
            <v>74062/001</v>
          </cell>
          <cell r="B1271" t="str">
            <v>PONTO INTERRUPTOR SIMPLES/TOMADA COM ELETRODUTO PVC 1/2" E CAIXA 4X2"</v>
          </cell>
          <cell r="C1271" t="str">
            <v>PT</v>
          </cell>
          <cell r="D1271">
            <v>75.72</v>
          </cell>
        </row>
        <row r="1272">
          <cell r="A1272" t="str">
            <v>74062/002</v>
          </cell>
          <cell r="B1272" t="str">
            <v>PONTO INTERRUPTOR DUPLO SIMPLES/TOMADA COM ELETRODUTO PVC 3/4" E CAIXA4X2"</v>
          </cell>
          <cell r="C1272" t="str">
            <v>PT</v>
          </cell>
          <cell r="D1272">
            <v>87.44</v>
          </cell>
        </row>
        <row r="1273">
          <cell r="A1273" t="str">
            <v>74062/003</v>
          </cell>
          <cell r="B1273" t="str">
            <v>PONTO INTERRUPTOR SIMPLES/TOMADA COM ELETRODUTO FERRO GALVANIZADO 3/4”" E CAIXA 4X2"</v>
          </cell>
          <cell r="C1273" t="str">
            <v>PT</v>
          </cell>
          <cell r="D1273">
            <v>91.69</v>
          </cell>
        </row>
        <row r="1274">
          <cell r="A1274">
            <v>74063</v>
          </cell>
          <cell r="B1274" t="str">
            <v>PONTO LUZ PAREDE</v>
          </cell>
          <cell r="C1274" t="str">
            <v/>
          </cell>
          <cell r="D1274" t="str">
            <v/>
          </cell>
        </row>
        <row r="1275">
          <cell r="A1275" t="str">
            <v>74063/001</v>
          </cell>
          <cell r="B1275" t="str">
            <v>PONTO LUZ PAREDE (ARANDELA) ELETRODUTO PVC 3/4"</v>
          </cell>
          <cell r="C1275" t="str">
            <v>PT</v>
          </cell>
          <cell r="D1275">
            <v>63.82</v>
          </cell>
        </row>
        <row r="1276">
          <cell r="A1276" t="str">
            <v>74063/002</v>
          </cell>
          <cell r="B1276" t="str">
            <v>PONTO LUZ PAREDE (ARANDELA) ELETRODUTO FERRO ESMALTADO 3/4"</v>
          </cell>
          <cell r="C1276" t="str">
            <v>PT</v>
          </cell>
          <cell r="D1276">
            <v>80.63</v>
          </cell>
        </row>
        <row r="1277">
          <cell r="A1277">
            <v>74080</v>
          </cell>
          <cell r="B1277" t="str">
            <v>PONTO INTERRUPTOR SOBREPOR APARENTE</v>
          </cell>
          <cell r="C1277" t="str">
            <v/>
          </cell>
          <cell r="D1277" t="str">
            <v/>
          </cell>
        </row>
        <row r="1278">
          <cell r="A1278" t="str">
            <v>74080/001</v>
          </cell>
          <cell r="B1278" t="str">
            <v>PONTO INTERRUPTOR SOBREPOR APARENTE 1 SECAO C/12,00M FIO 2,5MM2</v>
          </cell>
          <cell r="C1278" t="str">
            <v>UN</v>
          </cell>
          <cell r="D1278">
            <v>67.28</v>
          </cell>
        </row>
        <row r="1279">
          <cell r="A1279">
            <v>74083</v>
          </cell>
          <cell r="B1279" t="str">
            <v>INSTALACAO PONTO LUZ APARENTE SOBRE MADEIRAMENTO, FIO 2,5MM, FITA ISO-LANTE, BUCHAS DE NYLON E PARAFUSOS, CLEATS E BOCAL DE PORCELANA</v>
          </cell>
          <cell r="C1279" t="str">
            <v/>
          </cell>
          <cell r="D1279" t="str">
            <v/>
          </cell>
        </row>
        <row r="1280">
          <cell r="A1280" t="str">
            <v>74083/001</v>
          </cell>
          <cell r="B1280" t="str">
            <v>INSTALACAO PONTO LUZ APARENTE SOBRE MADEIRAMENTO, FIO 2,5MM, FITA ISOLANTE, BUCHAS DE NYLON E PARAFUSOS, CLEATS E BOCAL DE PORCELANA</v>
          </cell>
          <cell r="C1280" t="str">
            <v>UN</v>
          </cell>
          <cell r="D1280">
            <v>69.98</v>
          </cell>
        </row>
        <row r="1281">
          <cell r="A1281">
            <v>74114</v>
          </cell>
          <cell r="B1281" t="str">
            <v>PONTO DE TOMADA P/CHUVEIRO ELETRICO</v>
          </cell>
          <cell r="C1281" t="str">
            <v/>
          </cell>
          <cell r="D1281" t="str">
            <v/>
          </cell>
        </row>
        <row r="1282">
          <cell r="A1282" t="str">
            <v>74114/001</v>
          </cell>
          <cell r="B1282" t="str">
            <v>PONTO PARA CHUVEIRO ELETRICO COM CAIXA, ELETRODUTO E FIO</v>
          </cell>
          <cell r="C1282" t="str">
            <v>PT</v>
          </cell>
          <cell r="D1282">
            <v>67.94</v>
          </cell>
        </row>
        <row r="1283">
          <cell r="A1283">
            <v>74132</v>
          </cell>
          <cell r="B1283" t="str">
            <v>PONTOS DE LUZ - ELETRODUTO DE PVC</v>
          </cell>
          <cell r="C1283" t="str">
            <v/>
          </cell>
          <cell r="D1283" t="str">
            <v/>
          </cell>
        </row>
        <row r="1284">
          <cell r="A1284" t="str">
            <v>74132/001</v>
          </cell>
          <cell r="B1284" t="str">
            <v>INSTALACAO PONTO LUZ EQUIVALENTE A 2 VARAS ELETRODUTO PVC RIGIDO 3/4",12M DE FIO 2,5MM2 CAIXAS CONEXOES LUVAS CURVA E INTERRUPTOR EMBUTIR COM PLACA, INCLUSIVE ABERTURA E FECHAMENTO RASGO ALVENARIA</v>
          </cell>
          <cell r="C1284" t="str">
            <v>UN</v>
          </cell>
          <cell r="D1284">
            <v>112.01</v>
          </cell>
        </row>
        <row r="1285">
          <cell r="A1285" t="str">
            <v>74132/002</v>
          </cell>
          <cell r="B1285" t="str">
            <v>INSTALACAO PONTO LUZ EQUIVALENTE A 2 VARAS ELETRODUTO PVC RIGIDO 1/2",12M FIO 2,5MM2 CAIXAS CONEXOES LUVAS CURVA E INTERRUPTOR COM PLACA, INCLUSIVE ABERTURA E FECHAMENTO DE RASGO EM ALVENARIA</v>
          </cell>
          <cell r="C1285" t="str">
            <v>UN</v>
          </cell>
          <cell r="D1285">
            <v>98.19</v>
          </cell>
        </row>
        <row r="1286">
          <cell r="A1286" t="str">
            <v>74132/003</v>
          </cell>
          <cell r="B1286" t="str">
            <v>INSTALACAO CONJUNTO 2 PONTOS LUZ EQUIVALENTE 5 VARAS ELETRODUTO PVC RIGIDO 3/4", 33M FIO 2,5MM2 CAIXAS CONEXOES LUVAS CURVA E INTERRUPTOR EMBUTIR COM PLACA, INCLUSIVE ABERTURA E FECHAMENTO DE RASGO EM ALVENARIA</v>
          </cell>
          <cell r="C1286" t="str">
            <v>UN</v>
          </cell>
          <cell r="D1286">
            <v>204.09</v>
          </cell>
        </row>
        <row r="1287">
          <cell r="A1287" t="str">
            <v>74132/004</v>
          </cell>
          <cell r="B1287" t="str">
            <v>INSTALACAO CONJUNTO 2 PONTOS LUZ EQUIVALENTE 5 VARAS ELETRODUTO PVC RIGIDO 1/2", 33M FIO 2,5MM2 CAIXAS CONEXOES LUVAS CURVA E INTERRUPTOR EMBUTIR COM PLACA, INCLUSIVE ABERTURA E FECHAMENTO DE RASGO EM ALVENARIA</v>
          </cell>
          <cell r="C1287" t="str">
            <v>UN</v>
          </cell>
          <cell r="D1287">
            <v>179.13</v>
          </cell>
        </row>
        <row r="1288">
          <cell r="A1288" t="str">
            <v>74132/005</v>
          </cell>
          <cell r="B1288" t="str">
            <v>INSTALACAO CONJUNTO 3 PONTOS LUZ EQUIVALENTE 6 VARAS ELETRODUTO PVC RIGIDO 3/4" 50M FIO 2,5MM2 CAIXAS CONEXOES LUVAS CURVA E INTERRUPTOR EMBUTIR COM PLACA, INCLUSIVE ABERTURA E FECHAMENTO RASGO DE ALVENARIA</v>
          </cell>
          <cell r="C1288" t="str">
            <v>UN</v>
          </cell>
          <cell r="D1288">
            <v>273.56</v>
          </cell>
        </row>
        <row r="1289">
          <cell r="A1289" t="str">
            <v>74132/006</v>
          </cell>
          <cell r="B1289" t="str">
            <v>INSTALACAO CONJUNTO 3 PONTOS LUZ EQUIVALENTE 6 VARAS ELETRODUTO PVC RIGIDO 1/2", 50M FIO 2,5MM2 CAIXAS CONEXOES LUVAS CURVA E INTERRUPTOR EMBUTIR COM PLACA, INCLUSIVE ABERTURA E FECHAMENTO RASGO EM ALVENARIA</v>
          </cell>
          <cell r="C1289" t="str">
            <v>UN</v>
          </cell>
          <cell r="D1289">
            <v>242.33</v>
          </cell>
        </row>
        <row r="1290">
          <cell r="A1290" t="str">
            <v>74132/007</v>
          </cell>
          <cell r="B1290" t="str">
            <v>INSTALACAO CONJUNTO 4 PONTOS LUZ EQUIVALENTE 7 VARAS ELETRODUTO PVC RIGIDO 3/4", 50M FIO 2,5MM2 CAIXAS CONEXOES LUVAS CURVA E INTERRUPTOR EMBUTIR COM PLACA INCLUSIVE ABERTURA E FECHAMENTO RASGO EM ALVENARIA</v>
          </cell>
          <cell r="C1290" t="str">
            <v>UN</v>
          </cell>
          <cell r="D1290">
            <v>288.93</v>
          </cell>
        </row>
        <row r="1291">
          <cell r="A1291" t="str">
            <v>74132/008</v>
          </cell>
          <cell r="B1291" t="str">
            <v>INSTALACAO CONJUNTO 4 PONTOS LUZ EQUIVALENTE 7 VARAS ELETRODUTO PVC RIGIDO 1/2", 50M FIO 2,5MM2 CAIXAS CONEXOES LUVAS CURVA E INTERRUPTOR EMBUTIR COM PLACA INCLUSIVE ABERTURA E FECHAMENTO RASGO ALVENARIA</v>
          </cell>
          <cell r="C1291" t="str">
            <v>UN</v>
          </cell>
          <cell r="D1291">
            <v>261.19</v>
          </cell>
        </row>
        <row r="1292">
          <cell r="A1292" t="str">
            <v>74132/009</v>
          </cell>
          <cell r="B1292" t="str">
            <v>INSTALACAO CONJUNTO 5 PONTOS LUZ EQUIVALENTE 8 VARAS ELETRODUTO PVC RIGIDO 3/4", 57M FIO 2,5MM2 CAIXAS CONEXOES LUVAS CURVA E INTERRUPTOR EMBUTIR COM PLACA, INCLUSIVE ABERTURA E FECHAMENTO RASGO ALVENARIA</v>
          </cell>
          <cell r="C1292" t="str">
            <v>UN</v>
          </cell>
          <cell r="D1292">
            <v>329.95</v>
          </cell>
        </row>
        <row r="1293">
          <cell r="A1293" t="str">
            <v>74132/010</v>
          </cell>
          <cell r="B1293" t="str">
            <v>INSTALACAO CONJUNTO 5 PONTOS LUZ EQUIVALENTE 8 VARAS ELETRODUTO PVC RIGIDO 1/2", 57M FIO 2,5MM2 CAIXAS CONEXOES LUVAS CURVA E INTERRUPTOR EMBUTIR COM PLACA, INCLUSIVE ABERTURA E FECHAMENTO RASGO ALVENARIA</v>
          </cell>
          <cell r="C1293" t="str">
            <v>UN</v>
          </cell>
          <cell r="D1293">
            <v>299.79000000000002</v>
          </cell>
        </row>
        <row r="1294">
          <cell r="A1294" t="str">
            <v>74132/011</v>
          </cell>
          <cell r="B1294" t="str">
            <v>INSTALACAO CONJUNTO 6 PONTOS LUZ EQUIVALENTE 9 VARAS ELETRODUTO PVC RIGIDO 3/4", 66M FIO 2,5MM2 CAIXAS CONEXOES LUVAS CURVA E INTERRUPTOR EMBUTIR COM PLACA, INCLUSIVE ABERTURA E FECHAMENTO RASGO ALVENARIA</v>
          </cell>
          <cell r="C1294" t="str">
            <v>UN</v>
          </cell>
          <cell r="D1294">
            <v>381.22</v>
          </cell>
        </row>
        <row r="1295">
          <cell r="A1295" t="str">
            <v>74132/012</v>
          </cell>
          <cell r="B1295" t="str">
            <v>INSTALACAO CONJUNTO 6 PONTOS LUZ EQUIVALENTE 9 VARAS ELETRODUTO PVC RIGIDO 1/2", 66M FIO 2,5MM2 CAIXAS CONEXOES LUVAS CURVA E INTERRUPTOR EMBUTIR COM PLACA, INCLUSIVE ABERTURA E FECHAMENTO RASGO ALVENARIA</v>
          </cell>
          <cell r="C1295" t="str">
            <v>UN</v>
          </cell>
          <cell r="D1295">
            <v>343.69</v>
          </cell>
        </row>
        <row r="1296">
          <cell r="A1296" t="str">
            <v>74132/013</v>
          </cell>
          <cell r="B1296" t="str">
            <v>INSTALACAO CONJUNTO 8 PONTOS LUZ EQUIVALENTE 10 VARAS ELETRODUTO PVC RIGIDO 3/4", 80M FIO 2,5MM2 CAIXAS CONEXOES LUVAS CURVA E INTERRUPTOR EMBUTIR COM PLACA, INCLUSIVE ABERTURA E FECHAMENTO RASGO ALVENARIA</v>
          </cell>
          <cell r="C1296" t="str">
            <v>UN</v>
          </cell>
          <cell r="D1296">
            <v>451.36</v>
          </cell>
        </row>
        <row r="1297">
          <cell r="A1297" t="str">
            <v>74132/014</v>
          </cell>
          <cell r="B1297" t="str">
            <v>INSTALACAO CONJUNTO 2 PONTOS LUZ EQUIVALENTE 3 VARAS ELETRODUTO PVC RIGIDO 3/4”, 20M FIO 2,5MM2 CAIXAS CONEXOES LUVAS E CONSIDERANDO O CONTROLE DOS PONTOS DIRETO NO QUADRO DE DISTRIBUICAO DE LUZ</v>
          </cell>
          <cell r="C1297" t="str">
            <v>UN</v>
          </cell>
          <cell r="D1297">
            <v>172.12</v>
          </cell>
        </row>
        <row r="1298">
          <cell r="A1298" t="str">
            <v>74132/015</v>
          </cell>
          <cell r="B1298" t="str">
            <v>INSTALACAO CONJUNTO 2 PONTOS LUZ EQUIVALENTE 3 VARAS ELETRODUTO PVC RIGIDO 1/2", 20M FIO 2,5MM2 CAIXAS CONEXOES LUVAS E CONSIDERANDO O CONTROLE DOS PONTOS DIRETO NO QUADRO DE DISTRIBUICAO DE LUZ</v>
          </cell>
          <cell r="C1298" t="str">
            <v>UN</v>
          </cell>
          <cell r="D1298">
            <v>164.97</v>
          </cell>
        </row>
        <row r="1299">
          <cell r="A1299" t="str">
            <v>74132/016</v>
          </cell>
          <cell r="B1299" t="str">
            <v>INSTALACAO CONJUNTO 3 PONTOS LUZ EQUIVALENTE 5 VARAS ELETRODUTO PVC RIGIDO 3/4", 30M FIO 2,5MM2 CAIXAS CONEXOES LUVAS E CONSIDERANDO O CONTROLE DOS PONTOS DIRETO NO QUADRO DE DISTRIBUICAO DE LUZ</v>
          </cell>
          <cell r="C1299" t="str">
            <v>UN</v>
          </cell>
          <cell r="D1299">
            <v>225.04</v>
          </cell>
        </row>
        <row r="1300">
          <cell r="A1300" t="str">
            <v>74132/017</v>
          </cell>
          <cell r="B1300" t="str">
            <v>INSTALACAO CONJUNTO 3 PONTOS LUZ EQUIVALENTE 5 VARAS ELETRODUTO PVC RIGIDO 1/2", 30M FIO 2,5MM2 CAIXAS CONEXOES LUVAS E CONSIDERANDO O CONTROLE DOS PONTOS DIRETO NO QUADRO DE DISTRIBUICAO DE LUZ</v>
          </cell>
          <cell r="C1300" t="str">
            <v>UN</v>
          </cell>
          <cell r="D1300">
            <v>206.21</v>
          </cell>
        </row>
        <row r="1301">
          <cell r="A1301" t="str">
            <v>74132/018</v>
          </cell>
          <cell r="B1301" t="str">
            <v>INSTALACAO CONJUNTO 4 PONTOS LUZ EQUIVALENTE 6 VARAS ELETRODUTO PVC RIGIDO 3/4", 40M FIO 2,5MM2 CAIXAS CONEXOES LUVAS CONSIDERANDO O CONTROLE DOS PONTOS DIRETO NO QUADRO DE DISTRIBUICAO DE LUZ</v>
          </cell>
          <cell r="C1301" t="str">
            <v>UN</v>
          </cell>
          <cell r="D1301">
            <v>222.25</v>
          </cell>
        </row>
        <row r="1302">
          <cell r="A1302" t="str">
            <v>74132/019</v>
          </cell>
          <cell r="B1302" t="str">
            <v>INSTALACAO CONJUNTO 4 PONTOS LUZ EQUIVALENTE 6 VARAS ELETRODUTO PVC RIGIDO 1/2", 40M FIO 2,5MM2 CAIXAS CONEXOES LUVAS E CONSIDERANDO O CONTROLE DOS PONTOS DIRETO NO QUADRO DE DISTRIBUICAO DE LUZ</v>
          </cell>
          <cell r="C1302" t="str">
            <v>UN</v>
          </cell>
          <cell r="D1302">
            <v>194.95</v>
          </cell>
        </row>
        <row r="1303">
          <cell r="A1303" t="str">
            <v>74132/020</v>
          </cell>
          <cell r="B1303" t="str">
            <v>INSTALACAO CONJUNTO 5 PONTOS LUZ EQUIVALENTE 7 VARAS ELETRODUTO PVC RIGIDO 3/4", 45M FIO 2,5MM2 CAIXAS CONEXOES LUVAS E CONSIDERANDO O CONTROLE DOS PONTOS DIRETO NO QUADRO DE DISTRIBUICAO DE LUZ</v>
          </cell>
          <cell r="C1303" t="str">
            <v>UN</v>
          </cell>
          <cell r="D1303">
            <v>257.10000000000002</v>
          </cell>
        </row>
        <row r="1304">
          <cell r="A1304" t="str">
            <v>74132/021</v>
          </cell>
          <cell r="B1304" t="str">
            <v>INSTALACAO CONJUNTO 5 PONTOS LUZ EQUIVALENTE 7 VARAS ELETRODUTO PVC RIGIDO 1/2", 45M FIO 2,5MM2 CAIXAS CONEXOES LUVAS E CONSIDERANDO O CONTROLE DOS PONTOS DIRETO NO QUADRO DE DISTRIBUICAO DE LUZ</v>
          </cell>
          <cell r="C1304" t="str">
            <v>UN</v>
          </cell>
          <cell r="D1304">
            <v>228.07</v>
          </cell>
        </row>
        <row r="1305">
          <cell r="A1305" t="str">
            <v>74132/022</v>
          </cell>
          <cell r="B1305" t="str">
            <v>INSTALACAO 1 CONJUNTO 6 PONTOS LUZ EQUIVALENTE 8 VARAS ELETRODUTO PVC3/4” RIGIDO, 53M DE FIO 2,5MM2 CAIXAS CONEXOES LUVAS E CONSIDERANDO OCONTROLE DOS PONTOS DIRETO NO QUADRO DE DISTRIBUICAO DE LUZ</v>
          </cell>
          <cell r="C1305" t="str">
            <v>UN</v>
          </cell>
          <cell r="D1305">
            <v>300.98</v>
          </cell>
        </row>
        <row r="1306">
          <cell r="A1306" t="str">
            <v>74132/023</v>
          </cell>
          <cell r="B1306" t="str">
            <v>INSTALACAO 1 CONJUNTO 6 PONTOS LUZ EQUIVALENTE 8 VARAS ELETRODUTO PVC1/2", 53M FIO 2,5MM2 CAIXAS CONEXOES LUVAS E CONSIDERANDO O CONTROLEDOS PONTOS DIRETO NO QUADRO DE DISTRIBUICAO DE LUZ</v>
          </cell>
          <cell r="C1306" t="str">
            <v>UN</v>
          </cell>
          <cell r="D1306">
            <v>264.87</v>
          </cell>
        </row>
        <row r="1307">
          <cell r="A1307" t="str">
            <v>74132/024</v>
          </cell>
          <cell r="B1307" t="str">
            <v>INSTALACAO 1 CONJUNTO 8 PONTOS LUZ EQUIVALENTE 9 VARAS ELETRODUTO PVC3/4", 57M DE FIO 2,5MM2 CAIXAS CONEXOES LUVAS E CONSIDERANDO O CONTROLE DOS PONTOS DIRETO NO QUADRO DE DISTRIBUICAO DE LUZ</v>
          </cell>
          <cell r="C1307" t="str">
            <v>UN</v>
          </cell>
          <cell r="D1307">
            <v>342.77</v>
          </cell>
        </row>
        <row r="1308">
          <cell r="A1308">
            <v>178</v>
          </cell>
          <cell r="B1308" t="str">
            <v>GERADORES</v>
          </cell>
          <cell r="C1308" t="str">
            <v/>
          </cell>
          <cell r="D1308" t="str">
            <v/>
          </cell>
        </row>
        <row r="1309">
          <cell r="A1309">
            <v>74027</v>
          </cell>
          <cell r="B1309" t="str">
            <v>GRUPO GERADOR 150/170 KVA - MOTOR DIESEL</v>
          </cell>
          <cell r="C1309" t="str">
            <v/>
          </cell>
          <cell r="D1309" t="str">
            <v/>
          </cell>
        </row>
        <row r="1310">
          <cell r="A1310" t="str">
            <v>74027/001</v>
          </cell>
          <cell r="B1310" t="str">
            <v>GRUPO GERADOR 150/170 KVA MOTOR DIESEL - DEPRECIACAO</v>
          </cell>
          <cell r="C1310" t="str">
            <v>H</v>
          </cell>
          <cell r="D1310">
            <v>4.51</v>
          </cell>
        </row>
        <row r="1311">
          <cell r="A1311" t="str">
            <v>74027/002</v>
          </cell>
          <cell r="B1311" t="str">
            <v>GRUPO GERADOR 150/170 KVA MOTOR DIESEL - JUROS</v>
          </cell>
          <cell r="C1311" t="str">
            <v>H</v>
          </cell>
          <cell r="D1311">
            <v>1.7</v>
          </cell>
        </row>
        <row r="1312">
          <cell r="A1312" t="str">
            <v>74027/003</v>
          </cell>
          <cell r="B1312" t="str">
            <v>GRUPO GERADOR 150/170 KVA MOTOR DIESEL - MANUTENCAO</v>
          </cell>
          <cell r="C1312" t="str">
            <v>H</v>
          </cell>
          <cell r="D1312">
            <v>2.2599999999999998</v>
          </cell>
        </row>
        <row r="1313">
          <cell r="A1313" t="str">
            <v>74027/004</v>
          </cell>
          <cell r="B1313" t="str">
            <v>GRUPO GERADOR 150/170 KVA MOTOR DIESEL - MATERIAL NA OPERACAO</v>
          </cell>
          <cell r="C1313" t="str">
            <v>H</v>
          </cell>
          <cell r="D1313">
            <v>69.25</v>
          </cell>
        </row>
        <row r="1314">
          <cell r="A1314" t="str">
            <v>74027/005</v>
          </cell>
          <cell r="B1314" t="str">
            <v>GRUPO GERADOR 150/170 KVA MOTOR DIESEL - UTILIZACAO OPERATIVA</v>
          </cell>
          <cell r="C1314" t="str">
            <v>CHP</v>
          </cell>
          <cell r="D1314">
            <v>77.709999999999994</v>
          </cell>
        </row>
        <row r="1315">
          <cell r="A1315">
            <v>74028</v>
          </cell>
          <cell r="B1315" t="str">
            <v>GRUPO GERADOR 40 KVA - MOTOR DIESEL</v>
          </cell>
          <cell r="C1315" t="str">
            <v/>
          </cell>
          <cell r="D1315" t="str">
            <v/>
          </cell>
        </row>
        <row r="1316">
          <cell r="A1316" t="str">
            <v>74028/001</v>
          </cell>
          <cell r="B1316" t="str">
            <v>GRUPO GERADOR 40 KVA MOTOR DIESEL - DEPRECIACAO E JUROS</v>
          </cell>
          <cell r="C1316" t="str">
            <v>H</v>
          </cell>
          <cell r="D1316">
            <v>2.0499999999999998</v>
          </cell>
        </row>
        <row r="1317">
          <cell r="A1317" t="str">
            <v>74028/002</v>
          </cell>
          <cell r="B1317" t="str">
            <v>GRUPO GERADOR 40 KVA MOTOR DIESEL - MANUTENCAO</v>
          </cell>
          <cell r="C1317" t="str">
            <v>H</v>
          </cell>
          <cell r="D1317">
            <v>0.73</v>
          </cell>
        </row>
        <row r="1318">
          <cell r="A1318" t="str">
            <v>74028/003</v>
          </cell>
          <cell r="B1318" t="str">
            <v>GRUPO GERADOR 40 KVA MOTOR DIESEL - MATERIAL NA OPERACAO</v>
          </cell>
          <cell r="C1318" t="str">
            <v>H</v>
          </cell>
          <cell r="D1318">
            <v>22.67</v>
          </cell>
        </row>
        <row r="1319">
          <cell r="A1319" t="str">
            <v>74028/004</v>
          </cell>
          <cell r="B1319" t="str">
            <v>GRUPO GERADOR 40 KVA MOTOR DIESEL - UTILIZACAO OPERATIVA</v>
          </cell>
          <cell r="C1319" t="str">
            <v>CHP</v>
          </cell>
          <cell r="D1319">
            <v>25.45</v>
          </cell>
        </row>
        <row r="1320">
          <cell r="A1320">
            <v>243</v>
          </cell>
          <cell r="B1320" t="str">
            <v>SISTEMAS DE PROTECAO/ATERRAMENTO</v>
          </cell>
          <cell r="C1320" t="str">
            <v/>
          </cell>
          <cell r="D1320" t="str">
            <v/>
          </cell>
        </row>
        <row r="1321">
          <cell r="A1321">
            <v>68069</v>
          </cell>
          <cell r="B1321" t="str">
            <v>HASTE COPPERWELD 5/8” X 3,0M COM CONECTOR</v>
          </cell>
          <cell r="C1321" t="str">
            <v>UN</v>
          </cell>
          <cell r="D1321">
            <v>35.49</v>
          </cell>
        </row>
        <row r="1322">
          <cell r="A1322">
            <v>68070</v>
          </cell>
          <cell r="B1322" t="str">
            <v>PARA-RAIOS TIPO FRANKLIN - CABO E SUPORTE ISOLADOR</v>
          </cell>
          <cell r="C1322" t="str">
            <v>M</v>
          </cell>
          <cell r="D1322">
            <v>28.32</v>
          </cell>
        </row>
        <row r="1323">
          <cell r="A1323">
            <v>72927</v>
          </cell>
          <cell r="B1323" t="str">
            <v>CORDOALHA DE COBRE NU, INCLUSIVE ISOLADORES - 16,00 MM2 - FORNECIMENTOE INSTALACAO</v>
          </cell>
          <cell r="C1323" t="str">
            <v>M</v>
          </cell>
          <cell r="D1323">
            <v>17.28</v>
          </cell>
        </row>
        <row r="1324">
          <cell r="A1324">
            <v>72928</v>
          </cell>
          <cell r="B1324" t="str">
            <v>CORDOALHA DE COBRE NU, INCLUSIVE ISOLADORES - 25,00 MM2 - FORNECIMENTOE INSTALACAO</v>
          </cell>
          <cell r="C1324" t="str">
            <v>M</v>
          </cell>
          <cell r="D1324">
            <v>21.03</v>
          </cell>
        </row>
        <row r="1325">
          <cell r="A1325">
            <v>72929</v>
          </cell>
          <cell r="B1325" t="str">
            <v>CORDOALHA DE COBRE NU, INCLUSIVE ISOLADORES - 35,00 MM2 - FORNECIMENTOE INSTALACAO</v>
          </cell>
          <cell r="C1325" t="str">
            <v>M</v>
          </cell>
          <cell r="D1325">
            <v>24.02</v>
          </cell>
        </row>
        <row r="1326">
          <cell r="A1326">
            <v>72930</v>
          </cell>
          <cell r="B1326" t="str">
            <v>CORDOALHA DE COBRE NU, INCLUSIVE ISOLADORES - 50,00 MM2 - FORNECIMENTOE INSTALACAO</v>
          </cell>
          <cell r="C1326" t="str">
            <v>M</v>
          </cell>
          <cell r="D1326">
            <v>28.87</v>
          </cell>
        </row>
        <row r="1327">
          <cell r="A1327">
            <v>72931</v>
          </cell>
          <cell r="B1327" t="str">
            <v>CORDOALHA DE COBRE NU, INCLUSIVE ISOLADORES - 70,00 MM2 - FORNECIMENTOE INSTALACAO</v>
          </cell>
          <cell r="C1327" t="str">
            <v>M</v>
          </cell>
          <cell r="D1327">
            <v>35.869999999999997</v>
          </cell>
        </row>
        <row r="1328">
          <cell r="A1328">
            <v>72932</v>
          </cell>
          <cell r="B1328" t="str">
            <v>CORDOALHA DE COBRE NU, INCLUSIVE ISOLADORES - 95,00 MM2 - FORNECIMENTOE INSTALACAO</v>
          </cell>
          <cell r="C1328" t="str">
            <v>M</v>
          </cell>
          <cell r="D1328">
            <v>42.81</v>
          </cell>
        </row>
        <row r="1329">
          <cell r="A1329">
            <v>244</v>
          </cell>
          <cell r="B1329" t="str">
            <v>SERVICOS DIVERSOS</v>
          </cell>
          <cell r="C1329" t="str">
            <v/>
          </cell>
          <cell r="D1329" t="str">
            <v/>
          </cell>
        </row>
        <row r="1330">
          <cell r="A1330">
            <v>9535</v>
          </cell>
          <cell r="B1330" t="str">
            <v>CHUVEIRO ELETRICO COMUM CORPO PLASTICO TIPO DUCHA, FORNECIMENTO E INSTALACAO</v>
          </cell>
          <cell r="C1330" t="str">
            <v>UN</v>
          </cell>
          <cell r="D1330">
            <v>34.18</v>
          </cell>
        </row>
        <row r="1331">
          <cell r="A1331">
            <v>9540</v>
          </cell>
          <cell r="B1331" t="str">
            <v>ENTRADA DE ENERGIA ELETRICA AEREA MONOFASICA 50A</v>
          </cell>
          <cell r="C1331" t="str">
            <v>UN</v>
          </cell>
          <cell r="D1331">
            <v>751.04</v>
          </cell>
        </row>
        <row r="1332">
          <cell r="A1332">
            <v>41598</v>
          </cell>
          <cell r="B1332" t="str">
            <v>ENTRADA PROVISORIA DE ENERGIA ELETRICA AEREA TRIFASICA 40A EM POSTE MADEIRA</v>
          </cell>
          <cell r="C1332" t="str">
            <v>UN</v>
          </cell>
          <cell r="D1332">
            <v>618.29</v>
          </cell>
        </row>
        <row r="1333">
          <cell r="A1333">
            <v>72315</v>
          </cell>
          <cell r="B1333" t="str">
            <v>TERMINAL AÉREO EM AÇO GALVANIZADO COM BASE DE FIXAÇÃO H=30CM</v>
          </cell>
          <cell r="C1333" t="str">
            <v>UN</v>
          </cell>
          <cell r="D1333">
            <v>15.6</v>
          </cell>
        </row>
        <row r="1334">
          <cell r="A1334">
            <v>72941</v>
          </cell>
          <cell r="B1334" t="str">
            <v>APARELHO SINALIZADOR DE SAIDA DE GARAGEM, COM CELULA FOTOELETRICA - FORNECIMENTO E INSTALACAO</v>
          </cell>
          <cell r="C1334" t="str">
            <v>UN</v>
          </cell>
          <cell r="D1334">
            <v>272.58</v>
          </cell>
        </row>
        <row r="1335">
          <cell r="A1335">
            <v>73781</v>
          </cell>
          <cell r="B1335" t="str">
            <v>DIVERSOS PARA SUBESTACAO</v>
          </cell>
          <cell r="C1335" t="str">
            <v/>
          </cell>
          <cell r="D1335" t="str">
            <v/>
          </cell>
        </row>
        <row r="1336">
          <cell r="A1336" t="str">
            <v>73781/001</v>
          </cell>
          <cell r="B1336" t="str">
            <v>MUFLA TERMINAL PRIMARIA UNIPOLAR USO INTERNO PARA CABO 35/120MM2, ISOLACAO 15/25KV EM EPR - BORRACHA DE SILICONE. FORNECIMENTO E INSTALACAO.</v>
          </cell>
          <cell r="C1336" t="str">
            <v>UN</v>
          </cell>
          <cell r="D1336">
            <v>314.06</v>
          </cell>
        </row>
        <row r="1337">
          <cell r="A1337" t="str">
            <v>73781/002</v>
          </cell>
          <cell r="B1337" t="str">
            <v>ISOLADOR DE PINO TP HI-POT CILINDRICO CLASSE 15KV. FORNECIMENTO E INSTALACAO.</v>
          </cell>
          <cell r="C1337" t="str">
            <v>UN</v>
          </cell>
          <cell r="D1337">
            <v>14.26</v>
          </cell>
        </row>
        <row r="1338">
          <cell r="A1338" t="str">
            <v>73781/003</v>
          </cell>
          <cell r="B1338" t="str">
            <v>ISOLADOR DE SUSPENSAO (DISCO) TP CAVILHA CLASSE 15KV - 6''. FORNECIMENTO E INSTALACAO.</v>
          </cell>
          <cell r="C1338" t="str">
            <v>UN</v>
          </cell>
          <cell r="D1338">
            <v>52.34</v>
          </cell>
        </row>
        <row r="1339">
          <cell r="A1339" t="str">
            <v>73781/004</v>
          </cell>
          <cell r="B1339" t="str">
            <v>CAIXA DE MEDICAO PADRAO CONCESSIONARIA LOCAL ALTA TENSAO-FORNECIMENTOE INSTALACAO.</v>
          </cell>
          <cell r="C1339" t="str">
            <v>UN</v>
          </cell>
          <cell r="D1339">
            <v>531.79</v>
          </cell>
        </row>
        <row r="1340">
          <cell r="A1340" t="str">
            <v>73781/005</v>
          </cell>
          <cell r="B1340" t="str">
            <v>DISJUNTOR TRIFASICO A VOLUME REDUZIDO DE OLEO,INSTALACAO ABRIGADA, 15KV - CN630A, COM RELE PRIMARIO, LCC - 14,7 KA, 350MVA-FORNECIMENTO E INSTALACAO.</v>
          </cell>
          <cell r="C1340" t="str">
            <v>UN</v>
          </cell>
          <cell r="D1340">
            <v>10864.68</v>
          </cell>
        </row>
        <row r="1341">
          <cell r="A1341">
            <v>73782</v>
          </cell>
          <cell r="B1341" t="str">
            <v>TERMINAL MECANICO</v>
          </cell>
          <cell r="C1341" t="str">
            <v/>
          </cell>
          <cell r="D1341" t="str">
            <v/>
          </cell>
        </row>
        <row r="1342">
          <cell r="A1342" t="str">
            <v>73782/001</v>
          </cell>
          <cell r="B1342" t="str">
            <v>TERMINAL A PRESSAO REFORCADO PARA CONEXAO DE CABO DE COBRE A BARRA, CABO 16 E 25MM2 - FORNECIMENTO E INSTALACAO</v>
          </cell>
          <cell r="C1342" t="str">
            <v>UN</v>
          </cell>
          <cell r="D1342">
            <v>11.4</v>
          </cell>
        </row>
        <row r="1343">
          <cell r="A1343" t="str">
            <v>73782/002</v>
          </cell>
          <cell r="B1343" t="str">
            <v>TERMINAL A PRESSAO REFORCADO PARA CONEXAO DE CABO DE COBRE A BARRA, CABO 50 E 70MM2 - FORNECIMENTO E INSTALACAO</v>
          </cell>
          <cell r="C1343" t="str">
            <v>UN</v>
          </cell>
          <cell r="D1343">
            <v>18.190000000000001</v>
          </cell>
        </row>
        <row r="1344">
          <cell r="A1344" t="str">
            <v>73782/003</v>
          </cell>
          <cell r="B1344" t="str">
            <v>TERMINAL A PRESSAO REFORCADO PARA CONEXAO DE CABO DE COBRE A BARRA, CABO 95 E 120MM2 - FORNECIMENTO E INSTALACAO</v>
          </cell>
          <cell r="C1344" t="str">
            <v>UN</v>
          </cell>
          <cell r="D1344">
            <v>27.97</v>
          </cell>
        </row>
        <row r="1345">
          <cell r="A1345" t="str">
            <v>73782/004</v>
          </cell>
          <cell r="B1345" t="str">
            <v>TERMINAL A PRESSAO REFORCADO PARA CONEXAO DE CABO DE COBRE A BARRA, CABO 150 E 185MM2 - FORNECIMENTO E INSTALACAO</v>
          </cell>
          <cell r="C1345" t="str">
            <v>UN</v>
          </cell>
          <cell r="D1345">
            <v>34.19</v>
          </cell>
        </row>
        <row r="1346">
          <cell r="A1346">
            <v>73851</v>
          </cell>
          <cell r="B1346" t="str">
            <v>ARMACOES SECUNDARIAS</v>
          </cell>
          <cell r="C1346" t="str">
            <v/>
          </cell>
          <cell r="D1346" t="str">
            <v/>
          </cell>
        </row>
        <row r="1347">
          <cell r="A1347" t="str">
            <v>73851/001</v>
          </cell>
          <cell r="B1347" t="str">
            <v>ARMACAO SECUNDARIA OU REX COMPLETA PARA DUAS LINHAS-FORNECIMENTO E INSTALACAO.</v>
          </cell>
          <cell r="C1347" t="str">
            <v>UN</v>
          </cell>
          <cell r="D1347">
            <v>51.71</v>
          </cell>
        </row>
        <row r="1348">
          <cell r="A1348" t="str">
            <v>73851/002</v>
          </cell>
          <cell r="B1348" t="str">
            <v>ARMACAO SECUNDARIA OU REX COMPLETA PARA TRESLINHAS-FORNECIMENTO E INSTALACAO.</v>
          </cell>
          <cell r="C1348" t="str">
            <v>UN</v>
          </cell>
          <cell r="D1348">
            <v>73.930000000000007</v>
          </cell>
        </row>
        <row r="1349">
          <cell r="A1349" t="str">
            <v>73851/003</v>
          </cell>
          <cell r="B1349" t="str">
            <v>ARMACAO SECUNDARIA OU REX COMPLETA PARA QUATRO LINHAS-FORNECIMENTO E INSTALACAO.</v>
          </cell>
          <cell r="C1349" t="str">
            <v>UN</v>
          </cell>
          <cell r="D1349">
            <v>87.37</v>
          </cell>
        </row>
        <row r="1350">
          <cell r="A1350">
            <v>270</v>
          </cell>
          <cell r="B1350" t="str">
            <v>CHAVES EM GERAL/FUSIVEIS E CONECTORES</v>
          </cell>
          <cell r="C1350" t="str">
            <v/>
          </cell>
          <cell r="D1350" t="str">
            <v/>
          </cell>
        </row>
        <row r="1351">
          <cell r="A1351">
            <v>72322</v>
          </cell>
          <cell r="B1351" t="str">
            <v>CHAVE SECCIONADORA TRIPOLAR, ABERTURA SOB CARGA, COM FUSÍVEIS NH - 100A/250V - FORNECIMENTO E INSTALACAO</v>
          </cell>
          <cell r="C1351" t="str">
            <v>UN</v>
          </cell>
          <cell r="D1351">
            <v>185.03</v>
          </cell>
        </row>
        <row r="1352">
          <cell r="A1352">
            <v>72326</v>
          </cell>
          <cell r="B1352" t="str">
            <v>CHAVE SECCIONADORA TRIPOLAR, ABERTURA SOB CARGA, COM FUSÍVEIS NH - 200A/250V</v>
          </cell>
          <cell r="C1352" t="str">
            <v>UN</v>
          </cell>
          <cell r="D1352">
            <v>226.89</v>
          </cell>
        </row>
        <row r="1353">
          <cell r="A1353">
            <v>72327</v>
          </cell>
          <cell r="B1353" t="str">
            <v>FUSÍVEL TIPO "DIAZED", TIPO RÁPIDO OU RETARDADO - 2/25A - FORNECIMENTOE INSTALACAO</v>
          </cell>
          <cell r="C1353" t="str">
            <v>UN</v>
          </cell>
          <cell r="D1353">
            <v>2.59</v>
          </cell>
        </row>
        <row r="1354">
          <cell r="A1354">
            <v>72328</v>
          </cell>
          <cell r="B1354" t="str">
            <v>FUSÍVEL TIPO "DIAZED", TIPO RÁPIDO OU RETARDADO - 35/63A - FORNECIMENTO E INSTALACAO</v>
          </cell>
          <cell r="C1354" t="str">
            <v>UN</v>
          </cell>
          <cell r="D1354">
            <v>2.79</v>
          </cell>
        </row>
        <row r="1355">
          <cell r="A1355">
            <v>72330</v>
          </cell>
          <cell r="B1355" t="str">
            <v>FUSÍVEL TIPO NH - 100 / 200A - FORNECIMENTO E INSTALACAO</v>
          </cell>
          <cell r="C1355" t="str">
            <v>UN</v>
          </cell>
          <cell r="D1355">
            <v>12.99</v>
          </cell>
        </row>
        <row r="1356">
          <cell r="A1356">
            <v>73780</v>
          </cell>
          <cell r="B1356" t="str">
            <v>CHAVES</v>
          </cell>
          <cell r="C1356" t="str">
            <v/>
          </cell>
          <cell r="D1356" t="str">
            <v/>
          </cell>
        </row>
        <row r="1357">
          <cell r="A1357" t="str">
            <v>73780/001</v>
          </cell>
          <cell r="B1357" t="str">
            <v>CHAVE FUSIVEL UNIPOLAR, 15KV - 100A, EQUIPADA COM COMANDO PARA HASTE DE MANOBRA . FORNECIMENTO E INSTALAÇÃO.</v>
          </cell>
          <cell r="C1357" t="str">
            <v>UN</v>
          </cell>
          <cell r="D1357">
            <v>157.21</v>
          </cell>
        </row>
        <row r="1358">
          <cell r="A1358" t="str">
            <v>73780/002</v>
          </cell>
          <cell r="B1358" t="str">
            <v>CHAVE BLINDADA TRIPOLAR 250V, 30A - FORNECIMENTO E INSTALACAO</v>
          </cell>
          <cell r="C1358" t="str">
            <v>UN</v>
          </cell>
          <cell r="D1358">
            <v>98.48</v>
          </cell>
        </row>
        <row r="1359">
          <cell r="A1359" t="str">
            <v>73780/003</v>
          </cell>
          <cell r="B1359" t="str">
            <v>CHAVE BLINDADA TRIPOLAR 250V, 60A - FORNECIMENTO E INSTALACAO</v>
          </cell>
          <cell r="C1359" t="str">
            <v>UN</v>
          </cell>
          <cell r="D1359">
            <v>156.56</v>
          </cell>
        </row>
        <row r="1360">
          <cell r="A1360" t="str">
            <v>73780/004</v>
          </cell>
          <cell r="B1360" t="str">
            <v>CHAVE BLINDADA TRIPOLAR 250V, 100A - FORNECIMENTO E INSTALACAO</v>
          </cell>
          <cell r="C1360" t="str">
            <v>UN</v>
          </cell>
          <cell r="D1360">
            <v>351.51</v>
          </cell>
        </row>
        <row r="1361">
          <cell r="A1361" t="str">
            <v>INES</v>
          </cell>
          <cell r="B1361" t="str">
            <v>INSTALACOES ESPECIAIS</v>
          </cell>
          <cell r="C1361" t="str">
            <v/>
          </cell>
          <cell r="D1361" t="str">
            <v/>
          </cell>
        </row>
        <row r="1362">
          <cell r="A1362">
            <v>186</v>
          </cell>
          <cell r="B1362" t="str">
            <v>INCENDIO</v>
          </cell>
          <cell r="C1362" t="str">
            <v/>
          </cell>
          <cell r="D1362" t="str">
            <v/>
          </cell>
        </row>
        <row r="1363">
          <cell r="A1363">
            <v>72283</v>
          </cell>
          <cell r="B1363" t="str">
            <v>ABRIGO PARA HIDRANTE, 75X45X17CM, COM REGISTRO GLOBO ANGULAR 45º 2.1/2", ADAPTADOR STORZ 2.1/2", MANGUEIRA DE INCÊNDIO 15M, REDUÇÃO 2.1/2X1.1/2" E ESGUICHO EM LATÃO 1.1/2" - FORNECIMENTO E INSTALAÇÃO</v>
          </cell>
          <cell r="C1363" t="str">
            <v>UN</v>
          </cell>
          <cell r="D1363">
            <v>912.19</v>
          </cell>
        </row>
        <row r="1364">
          <cell r="A1364">
            <v>72284</v>
          </cell>
          <cell r="B1364" t="str">
            <v>ABRIGO PARA HIDRANTE, 90X60X17CM, COM REGISTRO GLOBO ANGULAR 45º 2.1/2", ADAPTADOR STORZ 2.1/2", MANGUEIRA DE INCÊNDIO 20M, REDUÇÃO 2.1/2X1.1/2" E ESGUICHO EM LATÃO 1.1/2" - FORNECIMENTO E INSTALAÇÃO</v>
          </cell>
          <cell r="C1364" t="str">
            <v>UN</v>
          </cell>
          <cell r="D1364">
            <v>1070.1400000000001</v>
          </cell>
        </row>
        <row r="1365">
          <cell r="A1365">
            <v>72287</v>
          </cell>
          <cell r="B1365" t="str">
            <v>CAIXA DE INCÊNDIO 45X75X17CM - FORNECIMENTO E INSTALAÇÃO</v>
          </cell>
          <cell r="C1365" t="str">
            <v>UN</v>
          </cell>
          <cell r="D1365">
            <v>247.33</v>
          </cell>
        </row>
        <row r="1366">
          <cell r="A1366">
            <v>72288</v>
          </cell>
          <cell r="B1366" t="str">
            <v>CAIXA DE INCÊNDIO 60X75X17CM - FORNECIMENTO E INSTALAÇÃO</v>
          </cell>
          <cell r="C1366" t="str">
            <v>UN</v>
          </cell>
          <cell r="D1366">
            <v>317.76</v>
          </cell>
        </row>
        <row r="1367">
          <cell r="A1367">
            <v>72554</v>
          </cell>
          <cell r="B1367" t="str">
            <v>EXTINTOR DE CO2 6KG - FORNECIMENTO E INSTALACAO</v>
          </cell>
          <cell r="C1367" t="str">
            <v>UN</v>
          </cell>
          <cell r="D1367">
            <v>430.23</v>
          </cell>
        </row>
        <row r="1368">
          <cell r="A1368">
            <v>73775</v>
          </cell>
          <cell r="B1368" t="str">
            <v>EXTINTOR DE INCENDIO</v>
          </cell>
          <cell r="C1368" t="str">
            <v/>
          </cell>
          <cell r="D1368" t="str">
            <v/>
          </cell>
        </row>
        <row r="1369">
          <cell r="A1369" t="str">
            <v>73775/001</v>
          </cell>
          <cell r="B1369" t="str">
            <v>EXTINTOR INCENDIO TP PO QUIMICO 4KG FORNECIMENTO E COLOCACAO</v>
          </cell>
          <cell r="C1369" t="str">
            <v>UN</v>
          </cell>
          <cell r="D1369">
            <v>112.73</v>
          </cell>
        </row>
        <row r="1370">
          <cell r="A1370" t="str">
            <v>73775/002</v>
          </cell>
          <cell r="B1370" t="str">
            <v>EXTINTOR INCENDIO AGUA-PRESSURIZADA 10L INCL SUPORTE PAREDE CARGACOMPLETA FORNECIMENTO E COLOCACAO</v>
          </cell>
          <cell r="C1370" t="str">
            <v>UN</v>
          </cell>
          <cell r="D1370">
            <v>128.18</v>
          </cell>
        </row>
        <row r="1371">
          <cell r="A1371">
            <v>187</v>
          </cell>
          <cell r="B1371" t="str">
            <v>TELEFONE</v>
          </cell>
          <cell r="C1371" t="str">
            <v/>
          </cell>
          <cell r="D1371" t="str">
            <v/>
          </cell>
        </row>
        <row r="1372">
          <cell r="A1372">
            <v>73662</v>
          </cell>
          <cell r="B1372" t="str">
            <v>PONTO DE TOMADA PARA TELEFONE, COM TOMADA PADRAO TELEBRAS EM CAIXA DEPVC COM PLACA, ELETRODUTO DE PVC RIGIDO E FIACAO ATE A CAIXA DE DISTRIBUICAO DO PAVIMENTO</v>
          </cell>
          <cell r="C1372" t="str">
            <v>PT</v>
          </cell>
          <cell r="D1372">
            <v>96.95</v>
          </cell>
        </row>
        <row r="1373">
          <cell r="A1373">
            <v>73749</v>
          </cell>
          <cell r="B1373" t="str">
            <v>CAIXAS PARA INSTALACOES TELEFONICAS</v>
          </cell>
          <cell r="C1373" t="str">
            <v/>
          </cell>
          <cell r="D1373" t="str">
            <v/>
          </cell>
        </row>
        <row r="1374">
          <cell r="A1374" t="str">
            <v>73749/001</v>
          </cell>
          <cell r="B1374" t="str">
            <v>CAIXA ENTERRADA PARA INSTALACOES TELEFONICAS TIPO R1 MEDIDAS 0,60X0,35X0,50M EM BLOCOS DE CONCRETO ESTRUTURAL 0,10X0,20X0,40M ASSENTADOS COMARGAMASSA DE CIMENTO E AREIA TRACO 1:4</v>
          </cell>
          <cell r="C1374" t="str">
            <v>UN</v>
          </cell>
          <cell r="D1374">
            <v>113.77</v>
          </cell>
        </row>
        <row r="1375">
          <cell r="A1375" t="str">
            <v>73749/002</v>
          </cell>
          <cell r="B1375" t="str">
            <v>CAIXA ENTERRADA PARA INSTALACOES TELEFONICAS TIPO R2 MEDIDAS 1,07X0,52X0,50M EM BLOCOS DE CONCRETO ESTRUTURAL 0,10X0,20X0,40M ASSENTADOS COMARGAMASSA DE CIMENTO E AREIA TRACO 1:4</v>
          </cell>
          <cell r="C1375" t="str">
            <v>UN</v>
          </cell>
          <cell r="D1375">
            <v>212.88</v>
          </cell>
        </row>
        <row r="1376">
          <cell r="A1376" t="str">
            <v>73749/003</v>
          </cell>
          <cell r="B1376" t="str">
            <v>CAIXA ENTERRADA PARA INSTALACOES TELEFONICAS TIPO R3 MEDIDAS 1,30X1,20X1,20M EM BLOCOS DE CONCRETO ESTRUTURAL 0,10X0,20X0,40M ASSENTADOS COMARGAMASSA DE CIMENTO E AREIA TRACO 1:4</v>
          </cell>
          <cell r="C1376" t="str">
            <v>UN</v>
          </cell>
          <cell r="D1376">
            <v>695.12</v>
          </cell>
        </row>
        <row r="1377">
          <cell r="A1377">
            <v>73768</v>
          </cell>
          <cell r="B1377" t="str">
            <v>CABOS TELEFONICOS</v>
          </cell>
          <cell r="C1377" t="str">
            <v/>
          </cell>
          <cell r="D1377" t="str">
            <v/>
          </cell>
        </row>
        <row r="1378">
          <cell r="A1378" t="str">
            <v>73768/001</v>
          </cell>
          <cell r="B1378" t="str">
            <v>FIO TELEFONICO FI BITOLA 0,6MM - 2 CONDUTORES - FORNECIMENTO E INSTALACAO</v>
          </cell>
          <cell r="C1378" t="str">
            <v>M</v>
          </cell>
          <cell r="D1378">
            <v>0.95</v>
          </cell>
        </row>
        <row r="1379">
          <cell r="A1379" t="str">
            <v>73768/002</v>
          </cell>
          <cell r="B1379" t="str">
            <v>CABO TELEFONICO FE BITOLA 1,0MM - 2 CONDUTORES PARA USO EXTERNO - FORNECIMENTO E INSTALACAO</v>
          </cell>
          <cell r="C1379" t="str">
            <v>M</v>
          </cell>
          <cell r="D1379">
            <v>1.74</v>
          </cell>
        </row>
        <row r="1380">
          <cell r="A1380" t="str">
            <v>73768/003</v>
          </cell>
          <cell r="B1380" t="str">
            <v>CABO TELEFONICO CI-50 10 PARES (USO INTERNO) - FORNECIMENTO E INSTALACAO</v>
          </cell>
          <cell r="C1380" t="str">
            <v>M</v>
          </cell>
          <cell r="D1380">
            <v>3.87</v>
          </cell>
        </row>
        <row r="1381">
          <cell r="A1381" t="str">
            <v>73768/004</v>
          </cell>
          <cell r="B1381" t="str">
            <v>CABO TELEFONICO CI-50 20PARES (USO INTERNO) - FORNECIMENTO E INSTALACAO</v>
          </cell>
          <cell r="C1381" t="str">
            <v>M</v>
          </cell>
          <cell r="D1381">
            <v>5.79</v>
          </cell>
        </row>
        <row r="1382">
          <cell r="A1382" t="str">
            <v>73768/005</v>
          </cell>
          <cell r="B1382" t="str">
            <v>CABO TELEFONICO CI-50 30PARES (USO INTERNO) - FORNECIMENTO E INSTALACAO</v>
          </cell>
          <cell r="C1382" t="str">
            <v>M</v>
          </cell>
          <cell r="D1382">
            <v>7.8</v>
          </cell>
        </row>
        <row r="1383">
          <cell r="A1383" t="str">
            <v>73768/006</v>
          </cell>
          <cell r="B1383" t="str">
            <v>CABO TELEFONICO CI-50 50PARES (USO INTERNO) - FORNECIMENTO E INSTALACAO</v>
          </cell>
          <cell r="C1383" t="str">
            <v>M</v>
          </cell>
          <cell r="D1383">
            <v>12.98</v>
          </cell>
        </row>
        <row r="1384">
          <cell r="A1384" t="str">
            <v>73768/007</v>
          </cell>
          <cell r="B1384" t="str">
            <v>CABO TELEFONICO CI-50 75 PARES (USO INTERNO) - FORNECIMENTO E INSTALACAO</v>
          </cell>
          <cell r="C1384" t="str">
            <v>M</v>
          </cell>
          <cell r="D1384">
            <v>15.91</v>
          </cell>
        </row>
        <row r="1385">
          <cell r="A1385" t="str">
            <v>73768/008</v>
          </cell>
          <cell r="B1385" t="str">
            <v>CABO TELEFONICO CI-50 200 PARES (USO INTERNO) - FORNECIMENTO E INSTALACAO</v>
          </cell>
          <cell r="C1385" t="str">
            <v>M</v>
          </cell>
          <cell r="D1385">
            <v>46.06</v>
          </cell>
        </row>
        <row r="1386">
          <cell r="A1386" t="str">
            <v>73768/009</v>
          </cell>
          <cell r="B1386" t="str">
            <v>CABO TELEFONICO CCI-50 1 PAR (USO INTERNO) - FORNECIMENTO E INSTALACAO</v>
          </cell>
          <cell r="C1386" t="str">
            <v>M</v>
          </cell>
          <cell r="D1386">
            <v>0.71</v>
          </cell>
        </row>
        <row r="1387">
          <cell r="A1387" t="str">
            <v>73768/010</v>
          </cell>
          <cell r="B1387" t="str">
            <v>CABO TELEFONICO CCI-50 2 PARES (USO INTERNO) - FORNECIMENTO E INSTALACAO</v>
          </cell>
          <cell r="C1387" t="str">
            <v>M</v>
          </cell>
          <cell r="D1387">
            <v>0.96</v>
          </cell>
        </row>
        <row r="1388">
          <cell r="A1388" t="str">
            <v>73768/011</v>
          </cell>
          <cell r="B1388" t="str">
            <v>CABO TELEFONICO CCI-50 3 PARES (USO INTERNO) - FORNECIMENTO E INSTALACAO</v>
          </cell>
          <cell r="C1388" t="str">
            <v>M</v>
          </cell>
          <cell r="D1388">
            <v>1.25</v>
          </cell>
        </row>
        <row r="1389">
          <cell r="A1389" t="str">
            <v>73768/012</v>
          </cell>
          <cell r="B1389" t="str">
            <v>CABO TELEFONICO CCI-50 4 PARES (USO INTERNO) - FORNECIMENTO E INSTALACAO</v>
          </cell>
          <cell r="C1389" t="str">
            <v>M</v>
          </cell>
          <cell r="D1389">
            <v>1.44</v>
          </cell>
        </row>
        <row r="1390">
          <cell r="A1390" t="str">
            <v>73768/013</v>
          </cell>
          <cell r="B1390" t="str">
            <v>CABO TELEFONICO CCI-50 5 PARES (USO INTERNO) - FORNECIMENTO E INSTALACAO</v>
          </cell>
          <cell r="C1390" t="str">
            <v>M</v>
          </cell>
          <cell r="D1390">
            <v>1.67</v>
          </cell>
        </row>
        <row r="1391">
          <cell r="A1391" t="str">
            <v>73768/014</v>
          </cell>
          <cell r="B1391" t="str">
            <v>CABO TELEFONICO CCI-50 6 PARES (USO INTERNO) - FORNECIMENTO E INSTALACAO</v>
          </cell>
          <cell r="C1391" t="str">
            <v>M</v>
          </cell>
          <cell r="D1391">
            <v>2.29</v>
          </cell>
        </row>
        <row r="1392">
          <cell r="A1392">
            <v>74002</v>
          </cell>
          <cell r="B1392" t="str">
            <v>INSTALACAO TELEFONICA</v>
          </cell>
          <cell r="C1392" t="str">
            <v/>
          </cell>
          <cell r="D1392" t="str">
            <v/>
          </cell>
        </row>
        <row r="1393">
          <cell r="A1393" t="str">
            <v>74002/001</v>
          </cell>
          <cell r="B1393" t="str">
            <v>INSTALACOES TELEFONICAS P/ EDIFICIO RESIDENCIAL C/ 4 PAVTOS 16 UNID.</v>
          </cell>
          <cell r="C1393" t="str">
            <v>UN</v>
          </cell>
          <cell r="D1393">
            <v>3041.27</v>
          </cell>
        </row>
        <row r="1394">
          <cell r="A1394">
            <v>200</v>
          </cell>
          <cell r="B1394" t="str">
            <v>PARA RAIOS</v>
          </cell>
          <cell r="C1394" t="str">
            <v/>
          </cell>
          <cell r="D1394" t="str">
            <v/>
          </cell>
        </row>
        <row r="1395">
          <cell r="A1395">
            <v>8260</v>
          </cell>
          <cell r="B1395" t="str">
            <v>INSTALACAO PARA-RAIOS P/RESERVATORIO</v>
          </cell>
          <cell r="C1395" t="str">
            <v>UN</v>
          </cell>
          <cell r="D1395">
            <v>1737.3</v>
          </cell>
        </row>
        <row r="1396">
          <cell r="A1396">
            <v>274</v>
          </cell>
          <cell r="B1396" t="str">
            <v>GAS</v>
          </cell>
          <cell r="C1396" t="str">
            <v/>
          </cell>
          <cell r="D1396" t="str">
            <v/>
          </cell>
        </row>
        <row r="1397">
          <cell r="A1397">
            <v>74003</v>
          </cell>
          <cell r="B1397" t="str">
            <v>INSTALACAO GAS</v>
          </cell>
          <cell r="C1397" t="str">
            <v/>
          </cell>
          <cell r="D1397" t="str">
            <v/>
          </cell>
        </row>
        <row r="1398">
          <cell r="A1398" t="str">
            <v>74003/001</v>
          </cell>
          <cell r="B1398" t="str">
            <v>INSTALACOES GAS CENTRAL P/ EDIFICIO RESIDENCIAL C/ 4 PAVTOS 16 UNID.UMA CENTRAL POR BLOCO COM 16 PONTOS</v>
          </cell>
          <cell r="C1398" t="str">
            <v>UN</v>
          </cell>
          <cell r="D1398">
            <v>3309.44</v>
          </cell>
        </row>
        <row r="1399">
          <cell r="A1399" t="str">
            <v>INHI</v>
          </cell>
          <cell r="B1399" t="str">
            <v>INSTALACOES HIDRO SANITARIAS</v>
          </cell>
          <cell r="C1399" t="str">
            <v/>
          </cell>
          <cell r="D1399" t="str">
            <v/>
          </cell>
        </row>
        <row r="1400">
          <cell r="A1400">
            <v>179</v>
          </cell>
          <cell r="B1400" t="str">
            <v>FORNEC. E ASSENTAMENTO DE TUBOS P/INSTALACAO DOMICILIAR</v>
          </cell>
          <cell r="C1400" t="str">
            <v/>
          </cell>
          <cell r="D1400" t="str">
            <v/>
          </cell>
        </row>
        <row r="1401">
          <cell r="A1401">
            <v>73777</v>
          </cell>
          <cell r="B1401" t="str">
            <v>TUBULAÇÃO EM PVC ROSCAVEL S/ CONEXOES P/ AGUA FRIA</v>
          </cell>
          <cell r="C1401" t="str">
            <v/>
          </cell>
          <cell r="D1401" t="str">
            <v/>
          </cell>
        </row>
        <row r="1402">
          <cell r="A1402" t="str">
            <v>73777/001</v>
          </cell>
          <cell r="B1402" t="str">
            <v>TUBO DE PVC BRANCO ROSQUEÁVEL 1/2" - FORNECIMENTO E INSTALAÇÃO</v>
          </cell>
          <cell r="C1402" t="str">
            <v>M</v>
          </cell>
          <cell r="D1402">
            <v>4.6500000000000004</v>
          </cell>
        </row>
        <row r="1403">
          <cell r="A1403" t="str">
            <v>73777/002</v>
          </cell>
          <cell r="B1403" t="str">
            <v>TUBO DE PVC BRANCO ROSQUEÁVEL 3/4" - FORNECIMENTO E INSTALAÇÃO</v>
          </cell>
          <cell r="C1403" t="str">
            <v>M</v>
          </cell>
          <cell r="D1403">
            <v>5.99</v>
          </cell>
        </row>
        <row r="1404">
          <cell r="A1404" t="str">
            <v>73777/003</v>
          </cell>
          <cell r="B1404" t="str">
            <v>TUBO DE PVC BRANCO ROSQUEÁVEL 1" - FORNECIMENTO E INSTALAÇÃO</v>
          </cell>
          <cell r="C1404" t="str">
            <v>M</v>
          </cell>
          <cell r="D1404">
            <v>10.27</v>
          </cell>
        </row>
        <row r="1405">
          <cell r="A1405" t="str">
            <v>73777/004</v>
          </cell>
          <cell r="B1405" t="str">
            <v>TUBO DE PVC BRANCO ROSQUEÁVEL 1.1/2" - FORNECIMENTO E INSTALAÇÃO</v>
          </cell>
          <cell r="C1405" t="str">
            <v>M</v>
          </cell>
          <cell r="D1405">
            <v>14.73</v>
          </cell>
        </row>
        <row r="1406">
          <cell r="A1406" t="str">
            <v>73777/005</v>
          </cell>
          <cell r="B1406" t="str">
            <v>TUBO DE PVC BRANCO ROSQUEÁVEL 2" - FORNECIMENTO E INSTALAÇÃO</v>
          </cell>
          <cell r="C1406" t="str">
            <v>M</v>
          </cell>
          <cell r="D1406">
            <v>21.36</v>
          </cell>
        </row>
        <row r="1407">
          <cell r="A1407" t="str">
            <v>73777/006</v>
          </cell>
          <cell r="B1407" t="str">
            <v>TUBO DE PVC BRANCO ROSQUEÁVEL 2.1/2" - FORNECIMENTO E INSTALAÇÃO</v>
          </cell>
          <cell r="C1407" t="str">
            <v>M</v>
          </cell>
          <cell r="D1407">
            <v>39.840000000000003</v>
          </cell>
        </row>
        <row r="1408">
          <cell r="A1408" t="str">
            <v>73777/007</v>
          </cell>
          <cell r="B1408" t="str">
            <v>TUBO DE PVC BRANCO ROSQUEÁVEL 3" - FORNECIMENTO E INSTALAÇÃO</v>
          </cell>
          <cell r="C1408" t="str">
            <v>M</v>
          </cell>
          <cell r="D1408">
            <v>51.04</v>
          </cell>
        </row>
        <row r="1409">
          <cell r="A1409" t="str">
            <v>73777/008</v>
          </cell>
          <cell r="B1409" t="str">
            <v>TUBO DE PVC BRANCO ROSQUEÁVEL 4" - FORNECIMENTO E INSTALAÇÃO</v>
          </cell>
          <cell r="C1409" t="str">
            <v>M</v>
          </cell>
          <cell r="D1409">
            <v>60.21</v>
          </cell>
        </row>
        <row r="1410">
          <cell r="A1410">
            <v>73779</v>
          </cell>
          <cell r="B1410" t="str">
            <v>TUBULAÇÃO EM PVC S/ CONEXÕES P/ ESGOTO E AGUAS PLUVIAIS</v>
          </cell>
          <cell r="C1410" t="str">
            <v/>
          </cell>
          <cell r="D1410" t="str">
            <v/>
          </cell>
        </row>
        <row r="1411">
          <cell r="A1411" t="str">
            <v>73779/001</v>
          </cell>
          <cell r="B1411" t="str">
            <v>TUBO DE PVC BRANCO, SEM CONEXÕES, PONTA E BOLSA SOLDÁVEL 40MM - FORNECIMENTO E INSTALAÇÃO</v>
          </cell>
          <cell r="C1411" t="str">
            <v>M</v>
          </cell>
          <cell r="D1411">
            <v>5.92</v>
          </cell>
        </row>
        <row r="1412">
          <cell r="A1412" t="str">
            <v>73779/002</v>
          </cell>
          <cell r="B1412" t="str">
            <v>TUBO DE PVC BRANCO, SEM CONEXÕES, PONTA, BOLSA E VIROLA 50MM - FORNECIMENTO E INSTALAÇÃO</v>
          </cell>
          <cell r="C1412" t="str">
            <v>M</v>
          </cell>
          <cell r="D1412">
            <v>8.9600000000000009</v>
          </cell>
        </row>
        <row r="1413">
          <cell r="A1413" t="str">
            <v>73779/003</v>
          </cell>
          <cell r="B1413" t="str">
            <v>TUBO DE PVC BRANCO, SEM CONEXÕES, PONTA, BOLSA E VIROLA 75MM - FORNECIMENTO E INSTALAÇÃO</v>
          </cell>
          <cell r="C1413" t="str">
            <v>M</v>
          </cell>
          <cell r="D1413">
            <v>11.75</v>
          </cell>
        </row>
        <row r="1414">
          <cell r="A1414">
            <v>73786</v>
          </cell>
          <cell r="B1414" t="str">
            <v>TUBULAÇÃO EM AÇO GALVANIZADO C/ COSTURA S/ CONEXÕES</v>
          </cell>
          <cell r="C1414" t="str">
            <v/>
          </cell>
          <cell r="D1414" t="str">
            <v/>
          </cell>
        </row>
        <row r="1415">
          <cell r="A1415" t="str">
            <v>73786/001</v>
          </cell>
          <cell r="B1415" t="str">
            <v>TUBO DE AÇO GALVANIZADO, SEM CONEXÕES COM COSTURA Ø20MM (3/4") - FORNECIMENTO E INSTALAÇÃO</v>
          </cell>
          <cell r="C1415" t="str">
            <v>M</v>
          </cell>
          <cell r="D1415">
            <v>15.12</v>
          </cell>
        </row>
        <row r="1416">
          <cell r="A1416" t="str">
            <v>73786/002</v>
          </cell>
          <cell r="B1416" t="str">
            <v>TUBO DE AÇO GALVANIZADO, SEM CONEXÕES COM COSTURA Ø25MM (1") - FORNECIMENTO E INSTALAÇÃO</v>
          </cell>
          <cell r="C1416" t="str">
            <v>M</v>
          </cell>
          <cell r="D1416">
            <v>17.829999999999998</v>
          </cell>
        </row>
        <row r="1417">
          <cell r="A1417" t="str">
            <v>73786/003</v>
          </cell>
          <cell r="B1417" t="str">
            <v>TUBO DE AÇO GALVANIZADO, SEM CONEXÕES COM COSTURA Ø32MM (1.1/4") - FORNECIMENTO E INSTALAÇÃO</v>
          </cell>
          <cell r="C1417" t="str">
            <v>M</v>
          </cell>
          <cell r="D1417">
            <v>28.09</v>
          </cell>
        </row>
        <row r="1418">
          <cell r="A1418" t="str">
            <v>73786/004</v>
          </cell>
          <cell r="B1418" t="str">
            <v>TUBO DE AÇO GALVANIZADO, SEM CONEXÕES COM COSTURA Ø40MM (1.1/2") - FORNECIMENTO E INSTALAÇÃO</v>
          </cell>
          <cell r="C1418" t="str">
            <v>M</v>
          </cell>
          <cell r="D1418">
            <v>31.2</v>
          </cell>
        </row>
        <row r="1419">
          <cell r="A1419" t="str">
            <v>73786/005</v>
          </cell>
          <cell r="B1419" t="str">
            <v>TUBO DE AÇO GALVANIZADO, SEM CONEXÕES COM COSTURA Ø50MM (2") - FORNECIMENTO E INSTALAÇÃO</v>
          </cell>
          <cell r="C1419" t="str">
            <v>M</v>
          </cell>
          <cell r="D1419">
            <v>42.88</v>
          </cell>
        </row>
        <row r="1420">
          <cell r="A1420" t="str">
            <v>73786/006</v>
          </cell>
          <cell r="B1420" t="str">
            <v>TUBO DE AÇO GALVANIZADO, SEM CONEXÕES COM COSTURA Ø65MM (2.1/2") - FORNECIMENTO E INSTALAÇÃO</v>
          </cell>
          <cell r="C1420" t="str">
            <v>M</v>
          </cell>
          <cell r="D1420">
            <v>55.9</v>
          </cell>
        </row>
        <row r="1421">
          <cell r="A1421" t="str">
            <v>73786/007</v>
          </cell>
          <cell r="B1421" t="str">
            <v>TUBO DE AÇO GALVANIZADO, SEM CONEXÕES COM COSTURA Ø80MM (3") - FORNECIMENTO E INSTALAÇÃO</v>
          </cell>
          <cell r="C1421" t="str">
            <v>M</v>
          </cell>
          <cell r="D1421">
            <v>63.08</v>
          </cell>
        </row>
        <row r="1422">
          <cell r="A1422" t="str">
            <v>73786/008</v>
          </cell>
          <cell r="B1422" t="str">
            <v>TUBO DE AÇO GALVANIZADO, SEM CONEXÕES COM COSTURA Ø100MM (4") - FORNECIMENTO E INSTALAÇÃO</v>
          </cell>
          <cell r="C1422" t="str">
            <v>M</v>
          </cell>
          <cell r="D1422">
            <v>99.83</v>
          </cell>
        </row>
        <row r="1423">
          <cell r="A1423" t="str">
            <v>73786/011</v>
          </cell>
          <cell r="B1423" t="str">
            <v>TUBO ACO GALVANIZADO, C/ COSTURA S/ CONEXÕES 15MM (1/2") - FORNECIMENTO E INSTALAÇÃO</v>
          </cell>
          <cell r="C1423" t="str">
            <v>M</v>
          </cell>
          <cell r="D1423">
            <v>13.27</v>
          </cell>
        </row>
        <row r="1424">
          <cell r="A1424">
            <v>73976</v>
          </cell>
          <cell r="B1424" t="str">
            <v>TUBULAÇÃO EM AÇO GALVANIZADO C/ COSTURA C/ CONEXÕES</v>
          </cell>
          <cell r="C1424" t="str">
            <v/>
          </cell>
          <cell r="D1424" t="str">
            <v/>
          </cell>
        </row>
        <row r="1425">
          <cell r="A1425" t="str">
            <v>73976/002</v>
          </cell>
          <cell r="B1425" t="str">
            <v>TUBO DE AÇO GALVANIZADO COM COSTURA 1/2" (15MM), INCLUSIVE CONEXÕES -FORNECIMENTO E INSTALAÇÃO</v>
          </cell>
          <cell r="C1425" t="str">
            <v>M</v>
          </cell>
          <cell r="D1425">
            <v>12.23</v>
          </cell>
        </row>
        <row r="1426">
          <cell r="A1426" t="str">
            <v>73976/003</v>
          </cell>
          <cell r="B1426" t="str">
            <v>TUBO DE AÇO GALVANIZADO COM COSTURA 3/4" (20MM), INCLUSIVE CONEXÕES -FORNECIMENTO E INSTALAÇÃO</v>
          </cell>
          <cell r="C1426" t="str">
            <v>M</v>
          </cell>
          <cell r="D1426">
            <v>16.399999999999999</v>
          </cell>
        </row>
        <row r="1427">
          <cell r="A1427" t="str">
            <v>73976/004</v>
          </cell>
          <cell r="B1427" t="str">
            <v>TUBO DE AÇO GALVANIZADO COM COSTURA 1" (25MM), INCLUSIVE CONEXOES - FORNECIMENTO E INSTALACAO</v>
          </cell>
          <cell r="C1427" t="str">
            <v>M</v>
          </cell>
          <cell r="D1427">
            <v>39.46</v>
          </cell>
        </row>
        <row r="1428">
          <cell r="A1428" t="str">
            <v>73976/005</v>
          </cell>
          <cell r="B1428" t="str">
            <v>TUBO DE AÇO GALVANIZADO COM COSTURA 1.1/4" (32MM), INCLUSIVE CONEXOES- FORNECIMENTO E INSTALACAO</v>
          </cell>
          <cell r="C1428" t="str">
            <v>M</v>
          </cell>
          <cell r="D1428">
            <v>54.72</v>
          </cell>
        </row>
        <row r="1429">
          <cell r="A1429" t="str">
            <v>73976/006</v>
          </cell>
          <cell r="B1429" t="str">
            <v>TUBO DE AÇO GALVANIZADO COM COSTURA 1.1/2" (40MM), INCLUSIVE CONEXOES- FORNECIMENTO E INSTALACAO</v>
          </cell>
          <cell r="C1429" t="str">
            <v>M</v>
          </cell>
          <cell r="D1429">
            <v>59.18</v>
          </cell>
        </row>
        <row r="1430">
          <cell r="A1430" t="str">
            <v>73976/007</v>
          </cell>
          <cell r="B1430" t="str">
            <v>TUBO DE AÇO GALVANIZADO COM COSTURA 2" (50MM), INCLUSIVE CONEXOES - FORNECIMENTO E INSTALACAO</v>
          </cell>
          <cell r="C1430" t="str">
            <v>M</v>
          </cell>
          <cell r="D1430">
            <v>76.63</v>
          </cell>
        </row>
        <row r="1431">
          <cell r="A1431" t="str">
            <v>73976/008</v>
          </cell>
          <cell r="B1431" t="str">
            <v>TUBO DE AÇO GALVANIZADO COM COSTURA 2.1/2" (65MM), INCLUSIVE CONEXOES- FORNECIMENTO E INSTALACAO</v>
          </cell>
          <cell r="C1431" t="str">
            <v>M</v>
          </cell>
          <cell r="D1431">
            <v>96.02</v>
          </cell>
        </row>
        <row r="1432">
          <cell r="A1432" t="str">
            <v>73976/009</v>
          </cell>
          <cell r="B1432" t="str">
            <v>TUBO DE AÇO GALVANIZADO COM COSTURA 3" (80MM), INCLUSIVE CONEXOES - FORNECIMENTO E INSTALACAO</v>
          </cell>
          <cell r="C1432" t="str">
            <v>M</v>
          </cell>
          <cell r="D1432">
            <v>102.86</v>
          </cell>
        </row>
        <row r="1433">
          <cell r="A1433" t="str">
            <v>73976/010</v>
          </cell>
          <cell r="B1433" t="str">
            <v>TUBO DE AÇO GALVANIZADO COM COSTURA 4" (100MM), INCLUSIVE CONEXOES - FORNECIMENTO E INSTALACAO</v>
          </cell>
          <cell r="C1433" t="str">
            <v>M</v>
          </cell>
          <cell r="D1433">
            <v>148.80000000000001</v>
          </cell>
        </row>
        <row r="1434">
          <cell r="A1434" t="str">
            <v>73976/011</v>
          </cell>
          <cell r="B1434" t="str">
            <v>TUBO DE AÇO GALVANIZADO COM COSTURA 6" (150MM), INCLUSIVE CONEXÕES - INSTALAÇÃO</v>
          </cell>
          <cell r="C1434" t="str">
            <v>M</v>
          </cell>
          <cell r="D1434">
            <v>217.67</v>
          </cell>
        </row>
        <row r="1435">
          <cell r="A1435">
            <v>74061</v>
          </cell>
          <cell r="B1435" t="str">
            <v>TUBULAÇÃO EM COBRE S/ CONEXÕES</v>
          </cell>
          <cell r="C1435" t="str">
            <v/>
          </cell>
          <cell r="D1435" t="str">
            <v/>
          </cell>
        </row>
        <row r="1436">
          <cell r="A1436" t="str">
            <v>74061/001</v>
          </cell>
          <cell r="B1436" t="str">
            <v>TUBO DE COBRE CLASSE "E" 15MM - FORNECIMENTO E INSTALACAO</v>
          </cell>
          <cell r="C1436" t="str">
            <v>M</v>
          </cell>
          <cell r="D1436">
            <v>16.54</v>
          </cell>
        </row>
        <row r="1437">
          <cell r="A1437" t="str">
            <v>74061/002</v>
          </cell>
          <cell r="B1437" t="str">
            <v>TUBO DE COBRE CLASSE "E" 22MM - FORNECIMENTO E INSTALACAO</v>
          </cell>
          <cell r="C1437" t="str">
            <v>M</v>
          </cell>
          <cell r="D1437">
            <v>22.39</v>
          </cell>
        </row>
        <row r="1438">
          <cell r="A1438" t="str">
            <v>74061/003</v>
          </cell>
          <cell r="B1438" t="str">
            <v>TUBO DE COBRE CLASSE "E" 28MM - FORNECIMENTO E INSTALACAO</v>
          </cell>
          <cell r="C1438" t="str">
            <v>M</v>
          </cell>
          <cell r="D1438">
            <v>26.79</v>
          </cell>
        </row>
        <row r="1439">
          <cell r="A1439" t="str">
            <v>74061/004</v>
          </cell>
          <cell r="B1439" t="str">
            <v>TUBO DE COBRE CLASSE "E" 35MM - FORNECIMENTO E INSTALACAO</v>
          </cell>
          <cell r="C1439" t="str">
            <v>M</v>
          </cell>
          <cell r="D1439">
            <v>39</v>
          </cell>
        </row>
        <row r="1440">
          <cell r="A1440" t="str">
            <v>74061/005</v>
          </cell>
          <cell r="B1440" t="str">
            <v>TUBO DE COBRE CLASSE "E" 42MM - FORNECIMENTO E INSTALACAO</v>
          </cell>
          <cell r="C1440" t="str">
            <v>M</v>
          </cell>
          <cell r="D1440">
            <v>61.98</v>
          </cell>
        </row>
        <row r="1441">
          <cell r="A1441" t="str">
            <v>74061/006</v>
          </cell>
          <cell r="B1441" t="str">
            <v>TUBO DE COBRE CLASSE "E" 54MM - FORNECIMENTO E INSTALACAO</v>
          </cell>
          <cell r="C1441" t="str">
            <v>M</v>
          </cell>
          <cell r="D1441">
            <v>76.34</v>
          </cell>
        </row>
        <row r="1442">
          <cell r="A1442" t="str">
            <v>74061/007</v>
          </cell>
          <cell r="B1442" t="str">
            <v>TUBO DE COBRE CLASSE "E" 66MM - FORNECIMENTO E INSTALACAO</v>
          </cell>
          <cell r="C1442" t="str">
            <v>M</v>
          </cell>
          <cell r="D1442">
            <v>106.33</v>
          </cell>
        </row>
        <row r="1443">
          <cell r="A1443" t="str">
            <v>74061/008</v>
          </cell>
          <cell r="B1443" t="str">
            <v>TUBO DE COBRE CLASSE "E" 79MM - FORNECIMENTO E INSTALACAO</v>
          </cell>
          <cell r="C1443" t="str">
            <v>M</v>
          </cell>
          <cell r="D1443">
            <v>150.66</v>
          </cell>
        </row>
        <row r="1444">
          <cell r="A1444" t="str">
            <v>74061/009</v>
          </cell>
          <cell r="B1444" t="str">
            <v>TUBO DE COBRE CLASSE "E" 104MM - FORNECIMENTO E INSTALACAO</v>
          </cell>
          <cell r="C1444" t="str">
            <v>M</v>
          </cell>
          <cell r="D1444">
            <v>215.14</v>
          </cell>
        </row>
        <row r="1445">
          <cell r="A1445">
            <v>74089</v>
          </cell>
          <cell r="B1445" t="str">
            <v>TUBULAÇÃO EM PVC SERIE 'R' C/ JUNTA SOLDADA P/ ESGOTO E AGUAS PLUVIAIS</v>
          </cell>
          <cell r="C1445" t="str">
            <v/>
          </cell>
          <cell r="D1445" t="str">
            <v/>
          </cell>
        </row>
        <row r="1446">
          <cell r="A1446" t="str">
            <v>74089/001</v>
          </cell>
          <cell r="B1446" t="str">
            <v>TUBO PVC ESGOTO SÉRIE R DN 100MM JUNTA SOLDADA - FORNECIMENTO E INSTALAÇÃO</v>
          </cell>
          <cell r="C1446" t="str">
            <v>M</v>
          </cell>
          <cell r="D1446">
            <v>18.89</v>
          </cell>
        </row>
        <row r="1447">
          <cell r="A1447">
            <v>74090</v>
          </cell>
          <cell r="B1447" t="str">
            <v>TUBULAÇÃO EM PVC ROSCAVEL C/ CONEXÕES P/ AGUA FRIA</v>
          </cell>
          <cell r="C1447" t="str">
            <v/>
          </cell>
          <cell r="D1447" t="str">
            <v/>
          </cell>
        </row>
        <row r="1448">
          <cell r="A1448" t="str">
            <v>74090/001</v>
          </cell>
          <cell r="B1448" t="str">
            <v>TUBO PVC ROSCÁVEL ÁGUA FRIA 3" (75MM), INCLUSIVE CONEXÕES - FORNECIMENTO E INSTALAÇÃ</v>
          </cell>
          <cell r="C1448" t="str">
            <v>M</v>
          </cell>
          <cell r="D1448">
            <v>71.83</v>
          </cell>
        </row>
        <row r="1449">
          <cell r="A1449" t="str">
            <v>74090/002</v>
          </cell>
          <cell r="B1449" t="str">
            <v>TUBO PVC ROSCÁVEL AGUA FRIA 1" (25MM), INCLUSIVE CONEXOES - FORNECIMENTO E INSTALACAO</v>
          </cell>
          <cell r="C1449" t="str">
            <v>M</v>
          </cell>
          <cell r="D1449">
            <v>11.07</v>
          </cell>
        </row>
        <row r="1450">
          <cell r="A1450">
            <v>74165</v>
          </cell>
          <cell r="B1450" t="str">
            <v>TUBULAÇÃO EM PVC C/ CONEXÕES P/ ESGOTO E AGUAS PLUVIAIS</v>
          </cell>
          <cell r="C1450" t="str">
            <v/>
          </cell>
          <cell r="D1450" t="str">
            <v/>
          </cell>
        </row>
        <row r="1451">
          <cell r="A1451" t="str">
            <v>74165/001</v>
          </cell>
          <cell r="B1451" t="str">
            <v>TUBO PVC ESGOTO JS PREDIAL DN 40MM, INCLUSIVE CONEXOES - FORNECIMENTOE INSTALACAO</v>
          </cell>
          <cell r="C1451" t="str">
            <v>M</v>
          </cell>
          <cell r="D1451">
            <v>13.96</v>
          </cell>
        </row>
        <row r="1452">
          <cell r="A1452" t="str">
            <v>74165/002</v>
          </cell>
          <cell r="B1452" t="str">
            <v>TUBO PVC ESGOTO PREDIAL DN 50MM, INCLUSIVE CONEXOES - FORNECIMENTO E INSTALACAO</v>
          </cell>
          <cell r="C1452" t="str">
            <v>M</v>
          </cell>
          <cell r="D1452">
            <v>18.940000000000001</v>
          </cell>
        </row>
        <row r="1453">
          <cell r="A1453" t="str">
            <v>74165/003</v>
          </cell>
          <cell r="B1453" t="str">
            <v>TUBO PVC ESGOTO PREDIAL DN 75MM, INCLUSIVE CONEXOES - FORNECIMENTO E INSTALACAO</v>
          </cell>
          <cell r="C1453" t="str">
            <v>M</v>
          </cell>
          <cell r="D1453">
            <v>25.86</v>
          </cell>
        </row>
        <row r="1454">
          <cell r="A1454" t="str">
            <v>74165/004</v>
          </cell>
          <cell r="B1454" t="str">
            <v>TUBO PVC ESGOTO PREDIAL DN 100MM, INCLUSIVE CONEXOES - FORNECIMENTO EINSTALACAO</v>
          </cell>
          <cell r="C1454" t="str">
            <v>M</v>
          </cell>
          <cell r="D1454">
            <v>27.71</v>
          </cell>
        </row>
        <row r="1455">
          <cell r="A1455">
            <v>74168</v>
          </cell>
          <cell r="B1455" t="str">
            <v>TUBULAÇÃO EM PVC SERIE 'R' C/ ANEL DE BORRACHA P/ ESGOTO E AGUAS PLUVIAIS</v>
          </cell>
          <cell r="C1455" t="str">
            <v/>
          </cell>
          <cell r="D1455" t="str">
            <v/>
          </cell>
        </row>
        <row r="1456">
          <cell r="A1456" t="str">
            <v>74168/001</v>
          </cell>
          <cell r="B1456" t="str">
            <v>TUBO PVC ESGOTO SERIE R DN 150MM C/ ANEL DE BORRACHA - FORNECIMENTO EINSTALACAO</v>
          </cell>
          <cell r="C1456" t="str">
            <v>M</v>
          </cell>
          <cell r="D1456">
            <v>42.11</v>
          </cell>
        </row>
        <row r="1457">
          <cell r="A1457" t="str">
            <v>74168/002</v>
          </cell>
          <cell r="B1457" t="str">
            <v>TUBO PVC ESGOTO SERIE R DN 100MM C/ ANEL DE BORRACHA - FORNECIMENTO EINSTALACAO</v>
          </cell>
          <cell r="C1457" t="str">
            <v>M</v>
          </cell>
          <cell r="D1457">
            <v>19.36</v>
          </cell>
        </row>
        <row r="1458">
          <cell r="A1458">
            <v>75027</v>
          </cell>
          <cell r="B1458" t="str">
            <v>TUBULAÇÃO EM AÇO PRETO S/ COSTURA C/ CONEXÕES</v>
          </cell>
          <cell r="C1458" t="str">
            <v/>
          </cell>
          <cell r="D1458" t="str">
            <v/>
          </cell>
        </row>
        <row r="1459">
          <cell r="A1459" t="str">
            <v>75027/001</v>
          </cell>
          <cell r="B1459" t="str">
            <v>TUBO DE AÇO PRETO 2" SEM COSTURA SCHEDULE 40/NBR 5590, INCLUSIVE CONEXOES - FORNECIMENTO E INSTALACAO</v>
          </cell>
          <cell r="C1459" t="str">
            <v>M</v>
          </cell>
          <cell r="D1459">
            <v>93.3</v>
          </cell>
        </row>
        <row r="1460">
          <cell r="A1460" t="str">
            <v>75027/002</v>
          </cell>
          <cell r="B1460" t="str">
            <v>TUBO DE AÇO PRETO 2.1/2" SEM COSTURA SCHEDULE 40/NBR 5590, INCLUSIVE CONEXOES - FORNECIMENTO E INSTALACAO</v>
          </cell>
          <cell r="C1460" t="str">
            <v>M</v>
          </cell>
          <cell r="D1460">
            <v>103.1</v>
          </cell>
        </row>
        <row r="1461">
          <cell r="A1461" t="str">
            <v>75027/003</v>
          </cell>
          <cell r="B1461" t="str">
            <v>TUBO DE AÇO PRETO 3" SEM COSTURA SCHEDULE 40/NBR 5590, INCLUSIVE CONEXOES - FORNECIMENTO E INSTALACAO</v>
          </cell>
          <cell r="C1461" t="str">
            <v>M</v>
          </cell>
          <cell r="D1461">
            <v>115.57</v>
          </cell>
        </row>
        <row r="1462">
          <cell r="A1462" t="str">
            <v>75027/004</v>
          </cell>
          <cell r="B1462" t="str">
            <v>TUBO DE AÇO PRETO 4" SEM COSTURA SCHEDULE 40/NBR 5590, INCLUSIVE CONEXOES - FORNECIMENTO E INSTALACAO</v>
          </cell>
          <cell r="C1462" t="str">
            <v>M</v>
          </cell>
          <cell r="D1462">
            <v>166.57</v>
          </cell>
        </row>
        <row r="1463">
          <cell r="A1463" t="str">
            <v>75027/005</v>
          </cell>
          <cell r="B1463" t="str">
            <v>TUBO DE AÇO PRETO 6" SEM COSTURA SCHEDULE 40/NBR 5590, INCLUSIVE CONEXÕES - FORNECIMENTO E INSTALAÇÃO</v>
          </cell>
          <cell r="C1463" t="str">
            <v>M</v>
          </cell>
          <cell r="D1463">
            <v>257.63</v>
          </cell>
        </row>
        <row r="1464">
          <cell r="A1464">
            <v>75028</v>
          </cell>
          <cell r="B1464" t="str">
            <v>TUBULAÇÃO CERAMICA C/ REJUNTE DE ARGAMASSA</v>
          </cell>
          <cell r="C1464" t="str">
            <v/>
          </cell>
          <cell r="D1464" t="str">
            <v/>
          </cell>
        </row>
        <row r="1465">
          <cell r="A1465" t="str">
            <v>75028/001</v>
          </cell>
          <cell r="B1465" t="str">
            <v>TUBO CERAMICO 75MM REJUNTADO COM ARGAMASSA DE CIMENTO E AREIA TRACO 1:3 - FORNECIMENTO E INSTALACAO</v>
          </cell>
          <cell r="C1465" t="str">
            <v>M</v>
          </cell>
          <cell r="D1465">
            <v>9.6</v>
          </cell>
        </row>
        <row r="1466">
          <cell r="A1466" t="str">
            <v>75028/002</v>
          </cell>
          <cell r="B1466" t="str">
            <v>TUBO CERÂMICO 100MM REJUNTADO COM ARGAMASSA DE CIMENTO E AREIA TRACO 1:3 - FORNECIMENTO E INSTALACAO</v>
          </cell>
          <cell r="C1466" t="str">
            <v>M</v>
          </cell>
          <cell r="D1466">
            <v>9.77</v>
          </cell>
        </row>
        <row r="1467">
          <cell r="A1467" t="str">
            <v>75028/003</v>
          </cell>
          <cell r="B1467" t="str">
            <v>TUBO CERÂMICO 150MM REJUNTADO COM ARGAMASSA DE CIMENTO E AREIA TRACO 1:3 - FORNECIMENTO E INSTALACAO</v>
          </cell>
          <cell r="C1467" t="str">
            <v>M</v>
          </cell>
          <cell r="D1467">
            <v>12</v>
          </cell>
        </row>
        <row r="1468">
          <cell r="A1468" t="str">
            <v>75028/004</v>
          </cell>
          <cell r="B1468" t="str">
            <v>TUBO CERÂMICO 200MM REJUNTADO COM ARGAMASSA DE CIMENTO E AREIA TRACO 1:3 - FORNECIMENTO E INSTALACAO</v>
          </cell>
          <cell r="C1468" t="str">
            <v>M</v>
          </cell>
          <cell r="D1468">
            <v>17.399999999999999</v>
          </cell>
        </row>
        <row r="1469">
          <cell r="A1469" t="str">
            <v>75028/005</v>
          </cell>
          <cell r="B1469" t="str">
            <v>TUBO CERAMICO 250MM REJUNTADO COM ARGAMASSA DE CIMENTO E AREIA TRACO 1:3 - FORNECIMENTO E INSTALACAO</v>
          </cell>
          <cell r="C1469" t="str">
            <v>M</v>
          </cell>
          <cell r="D1469">
            <v>27.04</v>
          </cell>
        </row>
        <row r="1470">
          <cell r="A1470" t="str">
            <v>75028/006</v>
          </cell>
          <cell r="B1470" t="str">
            <v>TUBO CERAMICO 300MM REJUNTADO COM ARGAMASSA DE CIMENTO E AREIA TRACO 1:3 - FORNECIMENTO E INSTALACAO</v>
          </cell>
          <cell r="C1470" t="str">
            <v>M</v>
          </cell>
          <cell r="D1470">
            <v>38.83</v>
          </cell>
        </row>
        <row r="1471">
          <cell r="A1471">
            <v>75030</v>
          </cell>
          <cell r="B1471" t="str">
            <v>TUBULAÇÃO EM PVC SOLDAVEL C/ CONEXÕES P/ AGUA FRIA</v>
          </cell>
          <cell r="C1471" t="str">
            <v/>
          </cell>
          <cell r="D1471" t="str">
            <v/>
          </cell>
        </row>
        <row r="1472">
          <cell r="A1472" t="str">
            <v>75030/001</v>
          </cell>
          <cell r="B1472" t="str">
            <v>TUBO PVC SOLDAVEL AGUA FRIA DN 25MM, INCLUSIVE CONEXOES - FORNECIMENTOE INSTALACAO</v>
          </cell>
          <cell r="C1472" t="str">
            <v>M</v>
          </cell>
          <cell r="D1472">
            <v>10.37</v>
          </cell>
        </row>
        <row r="1473">
          <cell r="A1473" t="str">
            <v>75030/002</v>
          </cell>
          <cell r="B1473" t="str">
            <v>TUBO PVC SOLDAVEL AGUA FRIA DN 32MM, INCLUSIVE CONEXOES - FORNECIMENTOE INSTALACAO</v>
          </cell>
          <cell r="C1473" t="str">
            <v>M</v>
          </cell>
          <cell r="D1473">
            <v>15.3</v>
          </cell>
        </row>
        <row r="1474">
          <cell r="A1474" t="str">
            <v>75030/003</v>
          </cell>
          <cell r="B1474" t="str">
            <v>TUBO PVC SOLDAVEL AGUA FRIA DN 40MM, INCLUSIVE CONEXOES - FORNECIMENTOE INSTALACAO</v>
          </cell>
          <cell r="C1474" t="str">
            <v>M</v>
          </cell>
          <cell r="D1474">
            <v>18.93</v>
          </cell>
        </row>
        <row r="1475">
          <cell r="A1475" t="str">
            <v>75030/004</v>
          </cell>
          <cell r="B1475" t="str">
            <v>TUBO PVC SOLDAVEL AGUA FRIA DN 50MM, INCLUSIVE CONEXOES - FORNECIMENTOE INSTALACAO</v>
          </cell>
          <cell r="C1475" t="str">
            <v>M</v>
          </cell>
          <cell r="D1475">
            <v>21.63</v>
          </cell>
        </row>
        <row r="1476">
          <cell r="A1476" t="str">
            <v>75030/005</v>
          </cell>
          <cell r="B1476" t="str">
            <v>TUBO PVC SOLDAVEL AGUA FRIA DN 60MM, INCLUSIVE CONEXOES - FORNECIMENTOE INSTALACAO</v>
          </cell>
          <cell r="C1476" t="str">
            <v>M</v>
          </cell>
          <cell r="D1476">
            <v>33.15</v>
          </cell>
        </row>
        <row r="1477">
          <cell r="A1477" t="str">
            <v>75030/006</v>
          </cell>
          <cell r="B1477" t="str">
            <v>TUBO PVC SOLDAVEL AGUA FRIA DN 75MM, INCLUSIVE CONEXOES - FORNECIMENTOE INSTALACAO</v>
          </cell>
          <cell r="C1477" t="str">
            <v>M</v>
          </cell>
          <cell r="D1477">
            <v>48.08</v>
          </cell>
        </row>
        <row r="1478">
          <cell r="A1478" t="str">
            <v>75030/007</v>
          </cell>
          <cell r="B1478" t="str">
            <v>TUBO PVC SOLDAVEL AGUA FRIA DN 85MM, INCLUSIVE CONEXOES - FORNECIMENTOE INSTALACAO</v>
          </cell>
          <cell r="C1478" t="str">
            <v>M</v>
          </cell>
          <cell r="D1478">
            <v>57.75</v>
          </cell>
        </row>
        <row r="1479">
          <cell r="A1479">
            <v>75031</v>
          </cell>
          <cell r="B1479" t="str">
            <v>TUBULAÇÃO EM CPVC S/ CONEXÕES P/ AGUA QUENTE</v>
          </cell>
          <cell r="C1479" t="str">
            <v/>
          </cell>
          <cell r="D1479" t="str">
            <v/>
          </cell>
        </row>
        <row r="1480">
          <cell r="A1480" t="str">
            <v>75031/001</v>
          </cell>
          <cell r="B1480" t="str">
            <v>TUBO CPVC 15MM - FORNECIMENTO E INSTALACAO</v>
          </cell>
          <cell r="C1480" t="str">
            <v>M</v>
          </cell>
          <cell r="D1480">
            <v>8.1999999999999993</v>
          </cell>
        </row>
        <row r="1481">
          <cell r="A1481" t="str">
            <v>75031/002</v>
          </cell>
          <cell r="B1481" t="str">
            <v>TUBO CPVC 22MM - FORNECIMENTO E INSTALACAO</v>
          </cell>
          <cell r="C1481" t="str">
            <v>M</v>
          </cell>
          <cell r="D1481">
            <v>13.42</v>
          </cell>
        </row>
        <row r="1482">
          <cell r="A1482" t="str">
            <v>75031/003</v>
          </cell>
          <cell r="B1482" t="str">
            <v>TUBO CPVC 28MM - FORNECIMENTO E INSTALACAO</v>
          </cell>
          <cell r="C1482" t="str">
            <v>M</v>
          </cell>
          <cell r="D1482">
            <v>20.59</v>
          </cell>
        </row>
        <row r="1483">
          <cell r="A1483">
            <v>75051</v>
          </cell>
          <cell r="B1483" t="str">
            <v>TUBULAÇÃO EM PVC SOLDAVEL S/ CONEXÕES P/ AGUA FRIA</v>
          </cell>
          <cell r="C1483" t="str">
            <v/>
          </cell>
          <cell r="D1483" t="str">
            <v/>
          </cell>
        </row>
        <row r="1484">
          <cell r="A1484" t="str">
            <v>75051/001</v>
          </cell>
          <cell r="B1484" t="str">
            <v>TUBO DE PVC SOLDAVEL, SEM CONEXOES 20MM - FORNECIMENTO E INSTALACAO</v>
          </cell>
          <cell r="C1484" t="str">
            <v>M</v>
          </cell>
          <cell r="D1484">
            <v>3.27</v>
          </cell>
        </row>
        <row r="1485">
          <cell r="A1485" t="str">
            <v>75051/002</v>
          </cell>
          <cell r="B1485" t="str">
            <v>TUBO DE PVC SOLDAVEL, SEM CONEXOES 25MM - FORNECIMENTO E INSTALACAO</v>
          </cell>
          <cell r="C1485" t="str">
            <v>M</v>
          </cell>
          <cell r="D1485">
            <v>4.18</v>
          </cell>
        </row>
        <row r="1486">
          <cell r="A1486" t="str">
            <v>75051/003</v>
          </cell>
          <cell r="B1486" t="str">
            <v>TUBO DE PVC SOLDAVEL, SEM CONEXOES 32MM - FORNECIMENTO E INSTALACAO</v>
          </cell>
          <cell r="C1486" t="str">
            <v>M</v>
          </cell>
          <cell r="D1486">
            <v>7.21</v>
          </cell>
        </row>
        <row r="1487">
          <cell r="A1487" t="str">
            <v>75051/004</v>
          </cell>
          <cell r="B1487" t="str">
            <v>TUBO DE PVC SOLDAVEL, SEM CONEXOES 40MM - FORNECIMENTO E INSTALACAO</v>
          </cell>
          <cell r="C1487" t="str">
            <v>M</v>
          </cell>
          <cell r="D1487">
            <v>10.199999999999999</v>
          </cell>
        </row>
        <row r="1488">
          <cell r="A1488" t="str">
            <v>75051/005</v>
          </cell>
          <cell r="B1488" t="str">
            <v>TUBO DE PVC SOLDAVEL, SEM CONEXOES 50MM - FORNECIMENTO E INSTALACAO</v>
          </cell>
          <cell r="C1488" t="str">
            <v>M</v>
          </cell>
          <cell r="D1488">
            <v>12.05</v>
          </cell>
        </row>
        <row r="1489">
          <cell r="A1489" t="str">
            <v>75051/006</v>
          </cell>
          <cell r="B1489" t="str">
            <v>TUBO DE PVC SOLDAVEL, SEM CONEXOES 60MM - FORNECIMENTO E INSTALACAO</v>
          </cell>
          <cell r="C1489" t="str">
            <v>M</v>
          </cell>
          <cell r="D1489">
            <v>20.03</v>
          </cell>
        </row>
        <row r="1490">
          <cell r="A1490" t="str">
            <v>75051/007</v>
          </cell>
          <cell r="B1490" t="str">
            <v>TUBO DE PVC SOLDAVEL, SEM CONEXOES 85MM - FORNECIMENTO E INSTALACAO</v>
          </cell>
          <cell r="C1490" t="str">
            <v>M</v>
          </cell>
          <cell r="D1490">
            <v>39.1</v>
          </cell>
        </row>
        <row r="1491">
          <cell r="A1491">
            <v>180</v>
          </cell>
          <cell r="B1491" t="str">
            <v>CONEXOES</v>
          </cell>
          <cell r="C1491" t="str">
            <v/>
          </cell>
          <cell r="D1491" t="str">
            <v/>
          </cell>
        </row>
        <row r="1492">
          <cell r="A1492">
            <v>72291</v>
          </cell>
          <cell r="B1492" t="str">
            <v>CAIXA SIFONADA EM PVC 150X185X75MM SIMPLES - FORNECIMENTO E INSTALAÇÃO</v>
          </cell>
          <cell r="C1492" t="str">
            <v>UN</v>
          </cell>
          <cell r="D1492">
            <v>33.44</v>
          </cell>
        </row>
        <row r="1493">
          <cell r="A1493">
            <v>72293</v>
          </cell>
          <cell r="B1493" t="str">
            <v>CAP PVC ESGOTO 50MM (TAMPÃO) - FORNECIMENTO E INSTALAÇÃO</v>
          </cell>
          <cell r="C1493" t="str">
            <v>UN</v>
          </cell>
          <cell r="D1493">
            <v>4.24</v>
          </cell>
        </row>
        <row r="1494">
          <cell r="A1494">
            <v>72294</v>
          </cell>
          <cell r="B1494" t="str">
            <v>CAP PVC ESGOTO 75MM (TAMPÃO) - FORNECIMENTO E INSTALAÇÃO</v>
          </cell>
          <cell r="C1494" t="str">
            <v>UN</v>
          </cell>
          <cell r="D1494">
            <v>6.72</v>
          </cell>
        </row>
        <row r="1495">
          <cell r="A1495">
            <v>72295</v>
          </cell>
          <cell r="B1495" t="str">
            <v>CAP PVC ESGOTO 100MM (TAMPÃO) - FORNECIMENTO E INSTALAÇÃO</v>
          </cell>
          <cell r="C1495" t="str">
            <v>UN</v>
          </cell>
          <cell r="D1495">
            <v>9.1300000000000008</v>
          </cell>
        </row>
        <row r="1496">
          <cell r="A1496">
            <v>72297</v>
          </cell>
          <cell r="B1496" t="str">
            <v>COTOVELO DE AÇO GALVANIZADO 1.1/2" - FORNECIMENTO E INSTALAÇÃO</v>
          </cell>
          <cell r="C1496" t="str">
            <v>UN</v>
          </cell>
          <cell r="D1496">
            <v>28.86</v>
          </cell>
        </row>
        <row r="1497">
          <cell r="A1497">
            <v>72298</v>
          </cell>
          <cell r="B1497" t="str">
            <v>COTOVELO DE AÇO GALVANIZADO 1.1/4" - FORNECIMENTO E INSTALAÇÃO</v>
          </cell>
          <cell r="C1497" t="str">
            <v>UN</v>
          </cell>
          <cell r="D1497">
            <v>22.55</v>
          </cell>
        </row>
        <row r="1498">
          <cell r="A1498">
            <v>72300</v>
          </cell>
          <cell r="B1498" t="str">
            <v>COTOVELO DE AÇO GALVANIZADO 1" - FORNECIMENTO E INSTALAÇÃO</v>
          </cell>
          <cell r="C1498" t="str">
            <v>UN</v>
          </cell>
          <cell r="D1498">
            <v>14.52</v>
          </cell>
        </row>
        <row r="1499">
          <cell r="A1499">
            <v>72301</v>
          </cell>
          <cell r="B1499" t="str">
            <v>COTOVELO DE AÇO GALVANIZADO 1/2" - FORNECIMENTO E INSTALAÇÃO</v>
          </cell>
          <cell r="C1499" t="str">
            <v>UN</v>
          </cell>
          <cell r="D1499">
            <v>10.53</v>
          </cell>
        </row>
        <row r="1500">
          <cell r="A1500">
            <v>72302</v>
          </cell>
          <cell r="B1500" t="str">
            <v>COTOVELO DE AÇO GALVANIZADO 2.1/2"</v>
          </cell>
          <cell r="C1500" t="str">
            <v>UN</v>
          </cell>
          <cell r="D1500">
            <v>66.28</v>
          </cell>
        </row>
        <row r="1501">
          <cell r="A1501">
            <v>72303</v>
          </cell>
          <cell r="B1501" t="str">
            <v>COTOVELO DE AÇO GALVANIZADO 2.1/2" - FORNECIMENTO E INSTALAÇÃO</v>
          </cell>
          <cell r="C1501" t="str">
            <v>UN</v>
          </cell>
          <cell r="D1501">
            <v>39.44</v>
          </cell>
        </row>
        <row r="1502">
          <cell r="A1502">
            <v>72304</v>
          </cell>
          <cell r="B1502" t="str">
            <v>COTOVELO DE AÇO GALVANIZADO 3" - FORNECIMENTO E INSTALAÇÃO</v>
          </cell>
          <cell r="C1502" t="str">
            <v>UN</v>
          </cell>
          <cell r="D1502">
            <v>86.4</v>
          </cell>
        </row>
        <row r="1503">
          <cell r="A1503">
            <v>72305</v>
          </cell>
          <cell r="B1503" t="str">
            <v>COTOVELO DE AÇO GALVANIZADO 3/4" - FORNECIMENTO E INSTALAÇÃO</v>
          </cell>
          <cell r="C1503" t="str">
            <v>UN</v>
          </cell>
          <cell r="D1503">
            <v>11.98</v>
          </cell>
        </row>
        <row r="1504">
          <cell r="A1504">
            <v>72306</v>
          </cell>
          <cell r="B1504" t="str">
            <v>COTOVELO DE AÇO GALVANIZADO 4" - FORNECIMENTO E INSTALAÇÃO</v>
          </cell>
          <cell r="C1504" t="str">
            <v>UN</v>
          </cell>
          <cell r="D1504">
            <v>144.58000000000001</v>
          </cell>
        </row>
        <row r="1505">
          <cell r="A1505">
            <v>72307</v>
          </cell>
          <cell r="B1505" t="str">
            <v>COTOVELO DE AÇO GALVANIZADO 5" - FORNECIMENTO E INSTALAÇÃO</v>
          </cell>
          <cell r="C1505" t="str">
            <v>UN</v>
          </cell>
          <cell r="D1505">
            <v>343.61</v>
          </cell>
        </row>
        <row r="1506">
          <cell r="A1506">
            <v>72313</v>
          </cell>
          <cell r="B1506" t="str">
            <v>COTOVELO DE AÇO GALVANIZADO 6" - FORNECIMENTO E INSTALAÇÃO</v>
          </cell>
          <cell r="C1506" t="str">
            <v>UN</v>
          </cell>
          <cell r="D1506">
            <v>426.27</v>
          </cell>
        </row>
        <row r="1507">
          <cell r="A1507">
            <v>72314</v>
          </cell>
          <cell r="B1507" t="str">
            <v>COTOVELO DE COBRE 42MM, LIGAÇÃO SOLDADA - FORNECIMENTO E INSTALAÇÃO</v>
          </cell>
          <cell r="C1507" t="str">
            <v>UN</v>
          </cell>
          <cell r="D1507">
            <v>45.5</v>
          </cell>
        </row>
        <row r="1508">
          <cell r="A1508">
            <v>72317</v>
          </cell>
          <cell r="B1508" t="str">
            <v>COTOVELO DE COBRE 54MM, LIGAÇÃO SOLDADA - FORNECIMENTO E INSTALAÇÃO</v>
          </cell>
          <cell r="C1508" t="str">
            <v>UN</v>
          </cell>
          <cell r="D1508">
            <v>65.23</v>
          </cell>
        </row>
        <row r="1509">
          <cell r="A1509">
            <v>72318</v>
          </cell>
          <cell r="B1509" t="str">
            <v>COTOVELO DE COBRE 66MM, LIGAÇÃO SOLDADA - FORNECIMENTO E INSTALAÇÃO</v>
          </cell>
          <cell r="C1509" t="str">
            <v>UN</v>
          </cell>
          <cell r="D1509">
            <v>184.36</v>
          </cell>
        </row>
        <row r="1510">
          <cell r="A1510">
            <v>72320</v>
          </cell>
          <cell r="B1510" t="str">
            <v>COTOVELO DE COBRE 79MM, LIGAÇÃO SOLDADA - FORNECIMENTO E INSTALAÇÃO</v>
          </cell>
          <cell r="C1510" t="str">
            <v>UN</v>
          </cell>
          <cell r="D1510">
            <v>219.45</v>
          </cell>
        </row>
        <row r="1511">
          <cell r="A1511">
            <v>72431</v>
          </cell>
          <cell r="B1511" t="str">
            <v>TE DE PVC ROSQUEAVEL AGUA FRIA 1.1/2" - FORNECIMENTO E INSTALACAO</v>
          </cell>
          <cell r="C1511" t="str">
            <v>UN</v>
          </cell>
          <cell r="D1511">
            <v>17.34</v>
          </cell>
        </row>
        <row r="1512">
          <cell r="A1512">
            <v>72432</v>
          </cell>
          <cell r="B1512" t="str">
            <v>TE DE PVC ROSQUEAVEL AGUA FRIA 1.1/4" - FORNECIMENTO E INSTALACAO</v>
          </cell>
          <cell r="C1512" t="str">
            <v>UN</v>
          </cell>
          <cell r="D1512">
            <v>15.97</v>
          </cell>
        </row>
        <row r="1513">
          <cell r="A1513">
            <v>72433</v>
          </cell>
          <cell r="B1513" t="str">
            <v>TE DE PVC ROSQUEAVEL AGUA FRIA 1" - FORNECIMENTO E INSTALACAO</v>
          </cell>
          <cell r="C1513" t="str">
            <v>UN</v>
          </cell>
          <cell r="D1513">
            <v>8.92</v>
          </cell>
        </row>
        <row r="1514">
          <cell r="A1514">
            <v>72434</v>
          </cell>
          <cell r="B1514" t="str">
            <v>TE DE PVC ROSQUEAVEL AGUA FRIA 1/2" - FORNECIMENTO E INSTALACAO</v>
          </cell>
          <cell r="C1514" t="str">
            <v>UN</v>
          </cell>
          <cell r="D1514">
            <v>4.58</v>
          </cell>
        </row>
        <row r="1515">
          <cell r="A1515">
            <v>72435</v>
          </cell>
          <cell r="B1515" t="str">
            <v>TE DE PVC ROSQUEAVEL AGUA FRIA 2" - FORNECIMENTO E INSTALACAO</v>
          </cell>
          <cell r="C1515" t="str">
            <v>UN</v>
          </cell>
          <cell r="D1515">
            <v>27.93</v>
          </cell>
        </row>
        <row r="1516">
          <cell r="A1516">
            <v>72436</v>
          </cell>
          <cell r="B1516" t="str">
            <v>TE DE PVC ROSQUEAVEL AGUA FRIA 3/4" - FORNECIMENTO E INSTALACAO</v>
          </cell>
          <cell r="C1516" t="str">
            <v>UN</v>
          </cell>
          <cell r="D1516">
            <v>5.21</v>
          </cell>
        </row>
        <row r="1517">
          <cell r="A1517">
            <v>72437</v>
          </cell>
          <cell r="B1517" t="str">
            <v>TE DE PVC SOLDAVEL AGUA FRIA 110MM - FORNECIMENTO E INSTALACAO</v>
          </cell>
          <cell r="C1517" t="str">
            <v>UN</v>
          </cell>
          <cell r="D1517">
            <v>111.84</v>
          </cell>
        </row>
        <row r="1518">
          <cell r="A1518">
            <v>72438</v>
          </cell>
          <cell r="B1518" t="str">
            <v>TE DE PVC SOLDAVEL AGUA FRIA 20MM - FORNECIMENTO E INSTALACAO</v>
          </cell>
          <cell r="C1518" t="str">
            <v>UN</v>
          </cell>
          <cell r="D1518">
            <v>3.68</v>
          </cell>
        </row>
        <row r="1519">
          <cell r="A1519">
            <v>72439</v>
          </cell>
          <cell r="B1519" t="str">
            <v>TE DE PVC SOLDAVEL AGUA FRIA 25MM - FORNECIMENTO E INSTALACAO</v>
          </cell>
          <cell r="C1519" t="str">
            <v>UN</v>
          </cell>
          <cell r="D1519">
            <v>4.0199999999999996</v>
          </cell>
        </row>
        <row r="1520">
          <cell r="A1520">
            <v>72440</v>
          </cell>
          <cell r="B1520" t="str">
            <v>TE DE PVC SOLDAVEL AGUA FRIA 32MM - FORNECIMENTO E INSTALACAO</v>
          </cell>
          <cell r="C1520" t="str">
            <v>UN</v>
          </cell>
          <cell r="D1520">
            <v>5.64</v>
          </cell>
        </row>
        <row r="1521">
          <cell r="A1521">
            <v>72441</v>
          </cell>
          <cell r="B1521" t="str">
            <v>TE DE PVC SOLDAVEL AGUA FRIA 40MM - FORNECIMENTO E INSTALACAO</v>
          </cell>
          <cell r="C1521" t="str">
            <v>UN</v>
          </cell>
          <cell r="D1521">
            <v>9.6999999999999993</v>
          </cell>
        </row>
        <row r="1522">
          <cell r="A1522">
            <v>72442</v>
          </cell>
          <cell r="B1522" t="str">
            <v>TE DE PVC SOLDAVEL AGUA FRIA 50MM - FORNECIMENTO E INSTALACAO</v>
          </cell>
          <cell r="C1522" t="str">
            <v>UN</v>
          </cell>
          <cell r="D1522">
            <v>10.81</v>
          </cell>
        </row>
        <row r="1523">
          <cell r="A1523">
            <v>72443</v>
          </cell>
          <cell r="B1523" t="str">
            <v>TE DE PVC SOLDAVEL AGUA FRIA 60MM - FORNECIMENTO E INSTALACAO</v>
          </cell>
          <cell r="C1523" t="str">
            <v>UN</v>
          </cell>
          <cell r="D1523">
            <v>27.45</v>
          </cell>
        </row>
        <row r="1524">
          <cell r="A1524">
            <v>72444</v>
          </cell>
          <cell r="B1524" t="str">
            <v>TE DE PVC SOLDAVEL AGUA FRIA 75MM - FORNECIMENTO E INSTALACAO</v>
          </cell>
          <cell r="C1524" t="str">
            <v>UN</v>
          </cell>
          <cell r="D1524">
            <v>43.14</v>
          </cell>
        </row>
        <row r="1525">
          <cell r="A1525">
            <v>72445</v>
          </cell>
          <cell r="B1525" t="str">
            <v>TE DE PVC SOLDAVEL AGUA FRIA 85MM - FORNECIMENTO E INSTALACAO</v>
          </cell>
          <cell r="C1525" t="str">
            <v>UN</v>
          </cell>
          <cell r="D1525">
            <v>57.76</v>
          </cell>
        </row>
        <row r="1526">
          <cell r="A1526">
            <v>72446</v>
          </cell>
          <cell r="B1526" t="str">
            <v>TE REDUÇÃO PVC ROSQUEAVEL AGUA FRIA 1.1/2X3/4" - FORNECIMENTO E INSTALACAO</v>
          </cell>
          <cell r="C1526" t="str">
            <v>UN</v>
          </cell>
          <cell r="D1526">
            <v>14.99</v>
          </cell>
        </row>
        <row r="1527">
          <cell r="A1527">
            <v>72447</v>
          </cell>
          <cell r="B1527" t="str">
            <v>TE REDUÇÃO PVC ROSQUEAVEL AGUA FRIA 1X3/4" - FORNECIMENTO E INSTALACAO</v>
          </cell>
          <cell r="C1527" t="str">
            <v>UN</v>
          </cell>
          <cell r="D1527">
            <v>8.35</v>
          </cell>
        </row>
        <row r="1528">
          <cell r="A1528">
            <v>72448</v>
          </cell>
          <cell r="B1528" t="str">
            <v>TE REDUÇÃO PVC ROSQUEAVEL AGUA FRIA 3/4X1/2" - FORNECIMENTO E INSTALACAO</v>
          </cell>
          <cell r="C1528" t="str">
            <v>UN</v>
          </cell>
          <cell r="D1528">
            <v>6.25</v>
          </cell>
        </row>
        <row r="1529">
          <cell r="A1529">
            <v>72449</v>
          </cell>
          <cell r="B1529" t="str">
            <v>TE REDUÇÃO PVC SOLDAVEL AGUA FRIA 110X60MM - FORNECIMENTO E INSTALACAO</v>
          </cell>
          <cell r="C1529" t="str">
            <v>UN</v>
          </cell>
          <cell r="D1529">
            <v>75.19</v>
          </cell>
        </row>
        <row r="1530">
          <cell r="A1530">
            <v>72450</v>
          </cell>
          <cell r="B1530" t="str">
            <v>TE REDUÇÃO PVC SOLDAVEL AGUA FRIA 25X20MM - FORNECIMENTO E INSTALACAO</v>
          </cell>
          <cell r="C1530" t="str">
            <v>UN</v>
          </cell>
          <cell r="D1530">
            <v>4.95</v>
          </cell>
        </row>
        <row r="1531">
          <cell r="A1531">
            <v>72451</v>
          </cell>
          <cell r="B1531" t="str">
            <v>TE REDUÇÃO PVC SOLDAVEL AGUA FRIA 32X25MM - FORNECIMENTO E INSTALACAO</v>
          </cell>
          <cell r="C1531" t="str">
            <v>UN</v>
          </cell>
          <cell r="D1531">
            <v>7.3</v>
          </cell>
        </row>
        <row r="1532">
          <cell r="A1532">
            <v>72452</v>
          </cell>
          <cell r="B1532" t="str">
            <v>TE REDUÇÃO PVC SOLDAVEL AGUA FRIA 40X32MM - FORNECIMENTO E INSTALACAO</v>
          </cell>
          <cell r="C1532" t="str">
            <v>UN</v>
          </cell>
          <cell r="D1532">
            <v>8.7899999999999991</v>
          </cell>
        </row>
        <row r="1533">
          <cell r="A1533">
            <v>72453</v>
          </cell>
          <cell r="B1533" t="str">
            <v>TE REDUÇÃO PVC SOLDAVEL AGUA FRIA 50X20MM - FORNECIMENTO E INSTALACAO</v>
          </cell>
          <cell r="C1533" t="str">
            <v>UN</v>
          </cell>
          <cell r="D1533">
            <v>11.11</v>
          </cell>
        </row>
        <row r="1534">
          <cell r="A1534">
            <v>72454</v>
          </cell>
          <cell r="B1534" t="str">
            <v>TE REDUÇÃO PVC SOLDAVEL AGUA FRIA 50X25MM - FORNECIMENTO E INSTALACAO</v>
          </cell>
          <cell r="C1534" t="str">
            <v>UN</v>
          </cell>
          <cell r="D1534">
            <v>11.13</v>
          </cell>
        </row>
        <row r="1535">
          <cell r="A1535">
            <v>72455</v>
          </cell>
          <cell r="B1535" t="str">
            <v>TE REDUÇÃO PVC SOLDAVEL AGUA FRIA 50X32MM - FORNECIMENTO E INSTALACAO</v>
          </cell>
          <cell r="C1535" t="str">
            <v>UN</v>
          </cell>
          <cell r="D1535">
            <v>14.6</v>
          </cell>
        </row>
        <row r="1536">
          <cell r="A1536">
            <v>72456</v>
          </cell>
          <cell r="B1536" t="str">
            <v>TE REDUÇÃO PVC SOLDAVEL AGUA FRIA 50X40MM - FORNECIMENTO E INSTALACAO</v>
          </cell>
          <cell r="C1536" t="str">
            <v>UN</v>
          </cell>
          <cell r="D1536">
            <v>17.190000000000001</v>
          </cell>
        </row>
        <row r="1537">
          <cell r="A1537">
            <v>72457</v>
          </cell>
          <cell r="B1537" t="str">
            <v>TE REDUCAO PVC SOLDAVEL AGUA FRIA 75X50MM - FORNECIMENTO E INSTALACAO</v>
          </cell>
          <cell r="C1537" t="str">
            <v>UN</v>
          </cell>
          <cell r="D1537">
            <v>31.8</v>
          </cell>
        </row>
        <row r="1538">
          <cell r="A1538">
            <v>72458</v>
          </cell>
          <cell r="B1538" t="str">
            <v>TE REDUCAO PVC SOLDAVEL AGUA FRIA 85X60MM - FORNECIMENTO E INSTALACAO</v>
          </cell>
          <cell r="C1538" t="str">
            <v>UN</v>
          </cell>
          <cell r="D1538">
            <v>61.29</v>
          </cell>
        </row>
        <row r="1539">
          <cell r="A1539">
            <v>72459</v>
          </cell>
          <cell r="B1539" t="str">
            <v>TE SANITARIO 100X100MM, JUNTA SOLDADA - FORNECIMENTO E INSTALACAO</v>
          </cell>
          <cell r="C1539" t="str">
            <v>UN</v>
          </cell>
          <cell r="D1539">
            <v>19.93</v>
          </cell>
        </row>
        <row r="1540">
          <cell r="A1540">
            <v>72460</v>
          </cell>
          <cell r="B1540" t="str">
            <v>TE SANITARIO 100X100MM, COM ANEIS - FORNECIMENTO E INSTALACAO</v>
          </cell>
          <cell r="C1540" t="str">
            <v>UN</v>
          </cell>
          <cell r="D1540">
            <v>24.32</v>
          </cell>
        </row>
        <row r="1541">
          <cell r="A1541">
            <v>72461</v>
          </cell>
          <cell r="B1541" t="str">
            <v>TE SANITARIO 100X50MM, COM ANÉIS - FORNECIMENTO E INSTALACAO</v>
          </cell>
          <cell r="C1541" t="str">
            <v>UN</v>
          </cell>
          <cell r="D1541">
            <v>21.39</v>
          </cell>
        </row>
        <row r="1542">
          <cell r="A1542">
            <v>72462</v>
          </cell>
          <cell r="B1542" t="str">
            <v>TE SANITARIO 100X75MM, COM ANÉIS - FORNECIMENTO E INSTALACAO</v>
          </cell>
          <cell r="C1542" t="str">
            <v>UN</v>
          </cell>
          <cell r="D1542">
            <v>21.77</v>
          </cell>
        </row>
        <row r="1543">
          <cell r="A1543">
            <v>72463</v>
          </cell>
          <cell r="B1543" t="str">
            <v>TE SANITARIO 50X50MM, JUNTA SOLDADA - FORNECIMENTO E INSTALACAO</v>
          </cell>
          <cell r="C1543" t="str">
            <v>UN</v>
          </cell>
          <cell r="D1543">
            <v>9.9499999999999993</v>
          </cell>
        </row>
        <row r="1544">
          <cell r="A1544">
            <v>72464</v>
          </cell>
          <cell r="B1544" t="str">
            <v>TE SANITARIO 50X50MM, COM ANÉIS - FORNECIMENTO E INSTALACAO</v>
          </cell>
          <cell r="C1544" t="str">
            <v>UN</v>
          </cell>
          <cell r="D1544">
            <v>12.25</v>
          </cell>
        </row>
        <row r="1545">
          <cell r="A1545">
            <v>72465</v>
          </cell>
          <cell r="B1545" t="str">
            <v>TE SANITARIO 75X50MM, COM ANÉIS - FORNECIMENTO E INSTALACAO</v>
          </cell>
          <cell r="C1545" t="str">
            <v>UN</v>
          </cell>
          <cell r="D1545">
            <v>17.149999999999999</v>
          </cell>
        </row>
        <row r="1546">
          <cell r="A1546">
            <v>72466</v>
          </cell>
          <cell r="B1546" t="str">
            <v>TE SANITARIO 75X75MM, JUNTA SOLDADA - FORNECIMENTO E INSTALACAO</v>
          </cell>
          <cell r="C1546" t="str">
            <v>UN</v>
          </cell>
          <cell r="D1546">
            <v>17.940000000000001</v>
          </cell>
        </row>
        <row r="1547">
          <cell r="A1547">
            <v>72467</v>
          </cell>
          <cell r="B1547" t="str">
            <v>TE SANITARIO 75X75MM, COM ANEIS - FORNECIMENTO E INSTALACAO</v>
          </cell>
          <cell r="C1547" t="str">
            <v>UN</v>
          </cell>
          <cell r="D1547">
            <v>22.28</v>
          </cell>
        </row>
        <row r="1548">
          <cell r="A1548">
            <v>72474</v>
          </cell>
          <cell r="B1548" t="str">
            <v>UNIAO DE ACO GALVANIZADO 1.1/2" - FORNECIMENTO E INSTALACAO</v>
          </cell>
          <cell r="C1548" t="str">
            <v>UN</v>
          </cell>
          <cell r="D1548">
            <v>47.63</v>
          </cell>
        </row>
        <row r="1549">
          <cell r="A1549">
            <v>72475</v>
          </cell>
          <cell r="B1549" t="str">
            <v>UNIAO DE ACO GALVANIZADO 1.1/4" - FORNECIMENTO E INSTALACAO</v>
          </cell>
          <cell r="C1549" t="str">
            <v>UN</v>
          </cell>
          <cell r="D1549">
            <v>41.48</v>
          </cell>
        </row>
        <row r="1550">
          <cell r="A1550">
            <v>72476</v>
          </cell>
          <cell r="B1550" t="str">
            <v>UNIAO DE ACO GALVANIZADO 1" - FORNECIMENTO E INSTALACAO</v>
          </cell>
          <cell r="C1550" t="str">
            <v>UN</v>
          </cell>
          <cell r="D1550">
            <v>28.98</v>
          </cell>
        </row>
        <row r="1551">
          <cell r="A1551">
            <v>72477</v>
          </cell>
          <cell r="B1551" t="str">
            <v>UNIAO DE ACO GALVANIZADO 1/2" - FORNECIMENTO E INSTALACAO</v>
          </cell>
          <cell r="C1551" t="str">
            <v>UN</v>
          </cell>
          <cell r="D1551">
            <v>20.02</v>
          </cell>
        </row>
        <row r="1552">
          <cell r="A1552">
            <v>72478</v>
          </cell>
          <cell r="B1552" t="str">
            <v>UNIAO DE ACO GALVANIZADO 2.1/2" - FORNECIMENTO E INSTALACAO</v>
          </cell>
          <cell r="C1552" t="str">
            <v>UN</v>
          </cell>
          <cell r="D1552">
            <v>104.42</v>
          </cell>
        </row>
        <row r="1553">
          <cell r="A1553">
            <v>72479</v>
          </cell>
          <cell r="B1553" t="str">
            <v>UNIAO DE ACO GALVANIZADO 2" - FORNECIMENTO E INSTALACAO</v>
          </cell>
          <cell r="C1553" t="str">
            <v>UN</v>
          </cell>
          <cell r="D1553">
            <v>69.41</v>
          </cell>
        </row>
        <row r="1554">
          <cell r="A1554">
            <v>72480</v>
          </cell>
          <cell r="B1554" t="str">
            <v>UNIAO DE ACO GALVANIZADO 3" - FORNECIMENTO E INSTALACAO</v>
          </cell>
          <cell r="C1554" t="str">
            <v>UN</v>
          </cell>
          <cell r="D1554">
            <v>151.6</v>
          </cell>
        </row>
        <row r="1555">
          <cell r="A1555">
            <v>72481</v>
          </cell>
          <cell r="B1555" t="str">
            <v>UNIAO DE ACO GALVANIZADO 3/4" - FORNECIMENTO E INSTALACAO</v>
          </cell>
          <cell r="C1555" t="str">
            <v>UN</v>
          </cell>
          <cell r="D1555">
            <v>26.02</v>
          </cell>
        </row>
        <row r="1556">
          <cell r="A1556">
            <v>72482</v>
          </cell>
          <cell r="B1556" t="str">
            <v>UNIAO DE ACO GALVANIZADO 4" - FORNECIMENTO E INSTALACAO</v>
          </cell>
          <cell r="C1556" t="str">
            <v>UN</v>
          </cell>
          <cell r="D1556">
            <v>201.49</v>
          </cell>
        </row>
        <row r="1557">
          <cell r="A1557">
            <v>72539</v>
          </cell>
          <cell r="B1557" t="str">
            <v>CURVA PVC 90º ESGOTO 100X50MM COM VISITA - FORNECIMENTO E INSTALACAO</v>
          </cell>
          <cell r="C1557" t="str">
            <v>UN</v>
          </cell>
          <cell r="D1557">
            <v>16.64</v>
          </cell>
        </row>
        <row r="1558">
          <cell r="A1558">
            <v>72540</v>
          </cell>
          <cell r="B1558" t="str">
            <v>CURVA PVC 90º ESGOTO 100X75MM COM VISITA - FORNECIMENTO E INSTALACAO</v>
          </cell>
          <cell r="C1558" t="str">
            <v>UN</v>
          </cell>
          <cell r="D1558">
            <v>37.380000000000003</v>
          </cell>
        </row>
        <row r="1559">
          <cell r="A1559">
            <v>72541</v>
          </cell>
          <cell r="B1559" t="str">
            <v>CURVA PVC CURTA 90º ESGOTO 100MM - FORNECIMENTO E INSTALACAO</v>
          </cell>
          <cell r="C1559" t="str">
            <v>UN</v>
          </cell>
          <cell r="D1559">
            <v>20.64</v>
          </cell>
        </row>
        <row r="1560">
          <cell r="A1560">
            <v>72542</v>
          </cell>
          <cell r="B1560" t="str">
            <v>CURVA PVC LONGA 90º ESGOTO 100MM - FORNECIMENTO E INSTALACAO</v>
          </cell>
          <cell r="C1560" t="str">
            <v>UN</v>
          </cell>
          <cell r="D1560">
            <v>34.65</v>
          </cell>
        </row>
        <row r="1561">
          <cell r="A1561">
            <v>72543</v>
          </cell>
          <cell r="B1561" t="str">
            <v>CURVA PVC LONGA 45º ESGOTO 100MM - FORNECIMENTO E INSTALACAO</v>
          </cell>
          <cell r="C1561" t="str">
            <v>UN</v>
          </cell>
          <cell r="D1561">
            <v>35.21</v>
          </cell>
        </row>
        <row r="1562">
          <cell r="A1562">
            <v>72544</v>
          </cell>
          <cell r="B1562" t="str">
            <v>CURVA PVC CURTA 90º ESGOTO 50MM - FORNECIMENTO E INSTALACAO</v>
          </cell>
          <cell r="C1562" t="str">
            <v>UN</v>
          </cell>
          <cell r="D1562">
            <v>10.7</v>
          </cell>
        </row>
        <row r="1563">
          <cell r="A1563">
            <v>72545</v>
          </cell>
          <cell r="B1563" t="str">
            <v>CURVA PVC LONGA 90º ESGOTO 50MM - FORNECIMENTO E INSTALACAO</v>
          </cell>
          <cell r="C1563" t="str">
            <v>UN</v>
          </cell>
          <cell r="D1563">
            <v>8.93</v>
          </cell>
        </row>
        <row r="1564">
          <cell r="A1564">
            <v>72546</v>
          </cell>
          <cell r="B1564" t="str">
            <v>CURVA PVC LONGA 45º ESGOTO 50MM - FORNECIMENTO E INSTALACAO</v>
          </cell>
          <cell r="C1564" t="str">
            <v>UN</v>
          </cell>
          <cell r="D1564">
            <v>15.71</v>
          </cell>
        </row>
        <row r="1565">
          <cell r="A1565">
            <v>72547</v>
          </cell>
          <cell r="B1565" t="str">
            <v>CURVA PVC CURTA 90º ESGOTO 40MM - FORNECIMENTO E INSTALACAO</v>
          </cell>
          <cell r="C1565" t="str">
            <v>UN</v>
          </cell>
          <cell r="D1565">
            <v>5.07</v>
          </cell>
        </row>
        <row r="1566">
          <cell r="A1566">
            <v>72548</v>
          </cell>
          <cell r="B1566" t="str">
            <v>CURVA PVC LONGA 90º ESGOTO 40MM - FORNECIMENTO E INSTALACAO</v>
          </cell>
          <cell r="C1566" t="str">
            <v>UN</v>
          </cell>
          <cell r="D1566">
            <v>5.73</v>
          </cell>
        </row>
        <row r="1567">
          <cell r="A1567">
            <v>72550</v>
          </cell>
          <cell r="B1567" t="str">
            <v>CURVA PVC CURTA 90º ESGOTO 75MM - FORNECIMENTO E INSTALACAO</v>
          </cell>
          <cell r="C1567" t="str">
            <v>UN</v>
          </cell>
          <cell r="D1567">
            <v>18.3</v>
          </cell>
        </row>
        <row r="1568">
          <cell r="A1568">
            <v>72551</v>
          </cell>
          <cell r="B1568" t="str">
            <v>CURVA PVC LONGA 90º ESGOTO 75MM - FORNECIMENTO E INSTALACAO</v>
          </cell>
          <cell r="C1568" t="str">
            <v>UN</v>
          </cell>
          <cell r="D1568">
            <v>22.02</v>
          </cell>
        </row>
        <row r="1569">
          <cell r="A1569">
            <v>72552</v>
          </cell>
          <cell r="B1569" t="str">
            <v>CURVA PVC LONGA 45º ESGOTO 75MM - FORNECIMENTO E INSTALACAO</v>
          </cell>
          <cell r="C1569" t="str">
            <v>UN</v>
          </cell>
          <cell r="D1569">
            <v>32.36</v>
          </cell>
        </row>
        <row r="1570">
          <cell r="A1570">
            <v>72556</v>
          </cell>
          <cell r="B1570" t="str">
            <v>JOELHO PVC 90º ESGOTO 100MM - FORNECIMENTO E INSTALACAO</v>
          </cell>
          <cell r="C1570" t="str">
            <v>UN</v>
          </cell>
          <cell r="D1570">
            <v>14.65</v>
          </cell>
        </row>
        <row r="1571">
          <cell r="A1571">
            <v>72557</v>
          </cell>
          <cell r="B1571" t="str">
            <v>JOELHO PVC 45º ESGOTO 100MM - FORNECIMENTO E INSTALACAO</v>
          </cell>
          <cell r="C1571" t="str">
            <v>UN</v>
          </cell>
          <cell r="D1571">
            <v>14.21</v>
          </cell>
        </row>
        <row r="1572">
          <cell r="A1572">
            <v>72558</v>
          </cell>
          <cell r="B1572" t="str">
            <v>JOELHO PVC 90º ESGOTO 40MM - FORNECIMENTO E INSTALACAO</v>
          </cell>
          <cell r="C1572" t="str">
            <v>UN</v>
          </cell>
          <cell r="D1572">
            <v>5.67</v>
          </cell>
        </row>
        <row r="1573">
          <cell r="A1573">
            <v>72559</v>
          </cell>
          <cell r="B1573" t="str">
            <v>JOELHO PVC 45º ESGOTO 40MM - FORNECIMENTO E INSTALACAO</v>
          </cell>
          <cell r="C1573" t="str">
            <v>UN</v>
          </cell>
          <cell r="D1573">
            <v>5.87</v>
          </cell>
        </row>
        <row r="1574">
          <cell r="A1574">
            <v>72560</v>
          </cell>
          <cell r="B1574" t="str">
            <v>JOELHO PVC 90º ESGOTO 50MM - FORNECIMENTO E INSTALACAO</v>
          </cell>
          <cell r="C1574" t="str">
            <v>UN</v>
          </cell>
          <cell r="D1574">
            <v>6.81</v>
          </cell>
        </row>
        <row r="1575">
          <cell r="A1575">
            <v>72561</v>
          </cell>
          <cell r="B1575" t="str">
            <v>JOELHO PVC 45º ESGOTO 50MM - FORNECIMENTO E INSTALACAO</v>
          </cell>
          <cell r="C1575" t="str">
            <v>UN</v>
          </cell>
          <cell r="D1575">
            <v>7.31</v>
          </cell>
        </row>
        <row r="1576">
          <cell r="A1576">
            <v>72562</v>
          </cell>
          <cell r="B1576" t="str">
            <v>JOELHO PVC 90º ESGOTO 75MM - FORNECIMENTO E INSTALACAO</v>
          </cell>
          <cell r="C1576" t="str">
            <v>UN</v>
          </cell>
          <cell r="D1576">
            <v>11.17</v>
          </cell>
        </row>
        <row r="1577">
          <cell r="A1577">
            <v>72563</v>
          </cell>
          <cell r="B1577" t="str">
            <v>JOELHO PVC SOLDAVEL 90º AGUA FRIA 110MM - FORNECIMENTO E INSTALACAO</v>
          </cell>
          <cell r="C1577" t="str">
            <v>UN</v>
          </cell>
          <cell r="D1577">
            <v>151.05000000000001</v>
          </cell>
        </row>
        <row r="1578">
          <cell r="A1578">
            <v>72564</v>
          </cell>
          <cell r="B1578" t="str">
            <v>JOELHO PVC 45º ESGOTO 75MM - FORNECIMENTO E INSTALACAO</v>
          </cell>
          <cell r="C1578" t="str">
            <v>UN</v>
          </cell>
          <cell r="D1578">
            <v>11.81</v>
          </cell>
        </row>
        <row r="1579">
          <cell r="A1579">
            <v>72570</v>
          </cell>
          <cell r="B1579" t="str">
            <v>JOELHO PVC SOLDAVEL 45º AGUA FRIA 110MM - FORNECIMENTO E INSTALACAO</v>
          </cell>
          <cell r="C1579" t="str">
            <v>UN</v>
          </cell>
          <cell r="D1579">
            <v>138.79</v>
          </cell>
        </row>
        <row r="1580">
          <cell r="A1580">
            <v>72571</v>
          </cell>
          <cell r="B1580" t="str">
            <v>JOELHO PVC SOLDAVEL 90º AGUA FRIA 20MM - FORNECIMENTO E INSTALACAO</v>
          </cell>
          <cell r="C1580" t="str">
            <v>UN</v>
          </cell>
          <cell r="D1580">
            <v>3.37</v>
          </cell>
        </row>
        <row r="1581">
          <cell r="A1581">
            <v>72572</v>
          </cell>
          <cell r="B1581" t="str">
            <v>JOELHO PVC SOLDAVEL 45º AGUA FRIA 20MM - FORNECIMENTO E INSTALACAO</v>
          </cell>
          <cell r="C1581" t="str">
            <v>UN</v>
          </cell>
          <cell r="D1581">
            <v>3.52</v>
          </cell>
        </row>
        <row r="1582">
          <cell r="A1582">
            <v>72573</v>
          </cell>
          <cell r="B1582" t="str">
            <v>JOELHO PVC SOLDAVEL 90º AGUA FRIA 25MM - FORNECIMENTO E INSTALACAO</v>
          </cell>
          <cell r="C1582" t="str">
            <v>UN</v>
          </cell>
          <cell r="D1582">
            <v>3.68</v>
          </cell>
        </row>
        <row r="1583">
          <cell r="A1583">
            <v>72574</v>
          </cell>
          <cell r="B1583" t="str">
            <v>JOELHO PVC SOLDAVEL 45º AGUA FRIA 25MM - FORNECIMENTO E INSTALACAO</v>
          </cell>
          <cell r="C1583" t="str">
            <v>UN</v>
          </cell>
          <cell r="D1583">
            <v>4.2300000000000004</v>
          </cell>
        </row>
        <row r="1584">
          <cell r="A1584">
            <v>72575</v>
          </cell>
          <cell r="B1584" t="str">
            <v>JOELHO PVC SOLDAVEL 90º AGUA FRIA 32MM - FORNECIMENTO E INSTALACAO</v>
          </cell>
          <cell r="C1584" t="str">
            <v>UN</v>
          </cell>
          <cell r="D1584">
            <v>4.55</v>
          </cell>
        </row>
        <row r="1585">
          <cell r="A1585">
            <v>72576</v>
          </cell>
          <cell r="B1585" t="str">
            <v>JOELHO PVC SOLDAVEL 45º AGUA FRIA 32MM - FORNECIMENTO E INSTALACAO</v>
          </cell>
          <cell r="C1585" t="str">
            <v>UN</v>
          </cell>
          <cell r="D1585">
            <v>5.79</v>
          </cell>
        </row>
        <row r="1586">
          <cell r="A1586">
            <v>72577</v>
          </cell>
          <cell r="B1586" t="str">
            <v>JOELHO PVC SOLDAVEL 90º AGUA FRIA 40MM - FORNECIMENTO E INSTALACAO</v>
          </cell>
          <cell r="C1586" t="str">
            <v>UN</v>
          </cell>
          <cell r="D1586">
            <v>7.31</v>
          </cell>
        </row>
        <row r="1587">
          <cell r="A1587">
            <v>72578</v>
          </cell>
          <cell r="B1587" t="str">
            <v>JOELHO PVC SOLDAVEL 45º AGUA FRIA 40MM - FORNECIMENTO E INSTALACAO</v>
          </cell>
          <cell r="C1587" t="str">
            <v>UN</v>
          </cell>
          <cell r="D1587">
            <v>8.0500000000000007</v>
          </cell>
        </row>
        <row r="1588">
          <cell r="A1588">
            <v>72579</v>
          </cell>
          <cell r="B1588" t="str">
            <v>JOELHO PVC SOLDAVEL 90º AGUA FRIA 50MM - FORNECIMENTO E INSTALACAO</v>
          </cell>
          <cell r="C1588" t="str">
            <v>UN</v>
          </cell>
          <cell r="D1588">
            <v>7.96</v>
          </cell>
        </row>
        <row r="1589">
          <cell r="A1589">
            <v>72580</v>
          </cell>
          <cell r="B1589" t="str">
            <v>JOELHO PVC SOLDAVEL 45º AGUA FRIA 50MM - FORNECIMENTO E INSTALACAO</v>
          </cell>
          <cell r="C1589" t="str">
            <v>UN</v>
          </cell>
          <cell r="D1589">
            <v>9.1999999999999993</v>
          </cell>
        </row>
        <row r="1590">
          <cell r="A1590">
            <v>72581</v>
          </cell>
          <cell r="B1590" t="str">
            <v>JOELHO PVC SOLDAVEL 90º AGUA FRIA 60MM - FORNECIMENTO E INSTALACAO</v>
          </cell>
          <cell r="C1590" t="str">
            <v>UN</v>
          </cell>
          <cell r="D1590">
            <v>22.28</v>
          </cell>
        </row>
        <row r="1591">
          <cell r="A1591">
            <v>72582</v>
          </cell>
          <cell r="B1591" t="str">
            <v>JOELHO PVC SOLDAVEL 45º AGUA FRIA 60MM - FORNECIMENTO E INSTALACAO</v>
          </cell>
          <cell r="C1591" t="str">
            <v>UN</v>
          </cell>
          <cell r="D1591">
            <v>21.88</v>
          </cell>
        </row>
        <row r="1592">
          <cell r="A1592">
            <v>72583</v>
          </cell>
          <cell r="B1592" t="str">
            <v>JOELHO PVC SOLDAVEL 90º AGUA FRIA 75MM - FORNECIMENTO E INSTALACAO</v>
          </cell>
          <cell r="C1592" t="str">
            <v>UN</v>
          </cell>
          <cell r="D1592">
            <v>60.7</v>
          </cell>
        </row>
        <row r="1593">
          <cell r="A1593">
            <v>72584</v>
          </cell>
          <cell r="B1593" t="str">
            <v>JOELHO PVC SOLDAVEL 45º AGUA FRIA 75MM - FORNECIMENTO E INSTALACAO</v>
          </cell>
          <cell r="C1593" t="str">
            <v>UN</v>
          </cell>
          <cell r="D1593">
            <v>46.41</v>
          </cell>
        </row>
        <row r="1594">
          <cell r="A1594">
            <v>72585</v>
          </cell>
          <cell r="B1594" t="str">
            <v>JOELHO PVC SOLDAVEL 90º AGUA FRIA 85MM - FORNECIMENTO E INSTALACAO</v>
          </cell>
          <cell r="C1594" t="str">
            <v>UN</v>
          </cell>
          <cell r="D1594">
            <v>68.47</v>
          </cell>
        </row>
        <row r="1595">
          <cell r="A1595">
            <v>72586</v>
          </cell>
          <cell r="B1595" t="str">
            <v>JOELHO PVC SOLDAVEL 45º AGUA FRIA 85MM - FORNECIMENTO E INSTALACAO</v>
          </cell>
          <cell r="C1595" t="str">
            <v>UN</v>
          </cell>
          <cell r="D1595">
            <v>52.64</v>
          </cell>
        </row>
        <row r="1596">
          <cell r="A1596">
            <v>72587</v>
          </cell>
          <cell r="B1596" t="str">
            <v>JOELHO PVC ROSQUEAVEL 90º AGUA FRIA 1.1/2" - FORNECIMENTO E INSTALACAO</v>
          </cell>
          <cell r="C1596" t="str">
            <v>UN</v>
          </cell>
          <cell r="D1596">
            <v>13.16</v>
          </cell>
        </row>
        <row r="1597">
          <cell r="A1597">
            <v>72588</v>
          </cell>
          <cell r="B1597" t="str">
            <v>JOELHO PVC ROSQUEAVEL 45º AGUA FRIA 1.1/2" - FORNECIMENTO E INSTALACAO</v>
          </cell>
          <cell r="C1597" t="str">
            <v>UN</v>
          </cell>
          <cell r="D1597">
            <v>14.86</v>
          </cell>
        </row>
        <row r="1598">
          <cell r="A1598">
            <v>72589</v>
          </cell>
          <cell r="B1598" t="str">
            <v>JOELHO PVC ROSQUEAVEL 90º AGUA FRIA 1.1/4" - FORNECIMENTO E INSTALACAO</v>
          </cell>
          <cell r="C1598" t="str">
            <v>UN</v>
          </cell>
          <cell r="D1598">
            <v>12.28</v>
          </cell>
        </row>
        <row r="1599">
          <cell r="A1599">
            <v>72590</v>
          </cell>
          <cell r="B1599" t="str">
            <v>JOELHO PVC ROSQUEAVEL 45º AGUA FRIA 1.1/4" - FORNECIMENTO E INSTALACAO</v>
          </cell>
          <cell r="C1599" t="str">
            <v>UN</v>
          </cell>
          <cell r="D1599">
            <v>10.67</v>
          </cell>
        </row>
        <row r="1600">
          <cell r="A1600">
            <v>72591</v>
          </cell>
          <cell r="B1600" t="str">
            <v>JOELHO PVC ROSQUEAVEL 90º AGUA FRIA 1" - FORNECIMENTO E INSTALACAO</v>
          </cell>
          <cell r="C1600" t="str">
            <v>UN</v>
          </cell>
          <cell r="D1600">
            <v>6.5</v>
          </cell>
        </row>
        <row r="1601">
          <cell r="A1601">
            <v>72592</v>
          </cell>
          <cell r="B1601" t="str">
            <v>JOELHO PVC ROSQUEAVEL 45º AGUA FRIA 1" - FORNECIMENTO E INSTALACAO</v>
          </cell>
          <cell r="C1601" t="str">
            <v>UN</v>
          </cell>
          <cell r="D1601">
            <v>9.76</v>
          </cell>
        </row>
        <row r="1602">
          <cell r="A1602">
            <v>72593</v>
          </cell>
          <cell r="B1602" t="str">
            <v>JOELHO PVC ROSQUEAVEL 90º AGUA FRIA 1/2" - FORNECIMENTO E INSTALACAO</v>
          </cell>
          <cell r="C1602" t="str">
            <v>UN</v>
          </cell>
          <cell r="D1602">
            <v>4.13</v>
          </cell>
        </row>
        <row r="1603">
          <cell r="A1603">
            <v>72594</v>
          </cell>
          <cell r="B1603" t="str">
            <v>JOELHO PVC ROSQUEAVEL 45º AGUA FRIA 1/2" - FORNECIMENTO E INSTALACAO</v>
          </cell>
          <cell r="C1603" t="str">
            <v>UN</v>
          </cell>
          <cell r="D1603">
            <v>4.87</v>
          </cell>
        </row>
        <row r="1604">
          <cell r="A1604">
            <v>72595</v>
          </cell>
          <cell r="B1604" t="str">
            <v>JOELHO PVC ROSQUEAVEL 90º AGUA FRIA 2" - FORNECIMENTO E INSTALACAO</v>
          </cell>
          <cell r="C1604" t="str">
            <v>UN</v>
          </cell>
          <cell r="D1604">
            <v>23.01</v>
          </cell>
        </row>
        <row r="1605">
          <cell r="A1605">
            <v>72596</v>
          </cell>
          <cell r="B1605" t="str">
            <v>JOELHO PVC ROSQUEAVEL 45º AGUA FRIA 2" - FORNECIMENTO E INSTALACAO</v>
          </cell>
          <cell r="C1605" t="str">
            <v>UN</v>
          </cell>
          <cell r="D1605">
            <v>20.100000000000001</v>
          </cell>
        </row>
        <row r="1606">
          <cell r="A1606">
            <v>72597</v>
          </cell>
          <cell r="B1606" t="str">
            <v>JOELHO PVC ROSQUEAVEL 90º AGUA FRIA 3/4" - FORNECIMENTO E INSTALACAO</v>
          </cell>
          <cell r="C1606" t="str">
            <v>UN</v>
          </cell>
          <cell r="D1606">
            <v>4.92</v>
          </cell>
        </row>
        <row r="1607">
          <cell r="A1607">
            <v>72598</v>
          </cell>
          <cell r="B1607" t="str">
            <v>JOELHO PVC ROSQUEAVEL 45º AGUA FRIA 3/4" - FORNECIMENTO E INSTALACAO</v>
          </cell>
          <cell r="C1607" t="str">
            <v>UN</v>
          </cell>
          <cell r="D1607">
            <v>5.76</v>
          </cell>
        </row>
        <row r="1608">
          <cell r="A1608">
            <v>72599</v>
          </cell>
          <cell r="B1608" t="str">
            <v>JOELHO REDUCAO PVC ROSQUEAVEL 90º AGUA FRIA 1X3/4" - FORNECIMENTO E INSTALACAO</v>
          </cell>
          <cell r="C1608" t="str">
            <v>UN</v>
          </cell>
          <cell r="D1608">
            <v>6.53</v>
          </cell>
        </row>
        <row r="1609">
          <cell r="A1609">
            <v>72600</v>
          </cell>
          <cell r="B1609" t="str">
            <v>JOELHO REDUCAO PVC ROSQUEAVEL 90º AGUA FRIA 3/4X1/2" - FORNECIMENTO EINSTALACAO</v>
          </cell>
          <cell r="C1609" t="str">
            <v>UN</v>
          </cell>
          <cell r="D1609">
            <v>5.0999999999999996</v>
          </cell>
        </row>
        <row r="1610">
          <cell r="A1610">
            <v>72601</v>
          </cell>
          <cell r="B1610" t="str">
            <v>JOELHO REDUCAO PVC SOLDAVEL 90º AGUA FRIA 25X20MM - FORNECIMENTO E INSTALACAO</v>
          </cell>
          <cell r="C1610" t="str">
            <v>UN</v>
          </cell>
          <cell r="D1610">
            <v>4.57</v>
          </cell>
        </row>
        <row r="1611">
          <cell r="A1611">
            <v>72602</v>
          </cell>
          <cell r="B1611" t="str">
            <v>JOELHO REDUCAO PVC SOLDAVEL 90º AGUA FRIA 32X25MM - FORNECIMENTO E INSTALACAO</v>
          </cell>
          <cell r="C1611" t="str">
            <v>UN</v>
          </cell>
          <cell r="D1611">
            <v>5.44</v>
          </cell>
        </row>
        <row r="1612">
          <cell r="A1612">
            <v>72603</v>
          </cell>
          <cell r="B1612" t="str">
            <v>JUNCAO PVC ESGOTO 100X100MM - FORNECIMENTO E INSTALACAO</v>
          </cell>
          <cell r="C1612" t="str">
            <v>UN</v>
          </cell>
          <cell r="D1612">
            <v>22.96</v>
          </cell>
        </row>
        <row r="1613">
          <cell r="A1613">
            <v>72604</v>
          </cell>
          <cell r="B1613" t="str">
            <v>JUNCAO PVC ESGOTO 50X50MM - FORNECIMENTO E INSTALACAO</v>
          </cell>
          <cell r="C1613" t="str">
            <v>UN</v>
          </cell>
          <cell r="D1613">
            <v>9.84</v>
          </cell>
        </row>
        <row r="1614">
          <cell r="A1614">
            <v>72605</v>
          </cell>
          <cell r="B1614" t="str">
            <v>JUNCAO PVC ESGOTO 75X75MM - FORNECIMENTO E INSTALACAO</v>
          </cell>
          <cell r="C1614" t="str">
            <v>UN</v>
          </cell>
          <cell r="D1614">
            <v>17.79</v>
          </cell>
        </row>
        <row r="1615">
          <cell r="A1615">
            <v>72609</v>
          </cell>
          <cell r="B1615" t="str">
            <v>JUNCAO DUPLA PVC ESGOTO 100X100X100MM - FORNECIMENTO E INSTALACAO</v>
          </cell>
          <cell r="C1615" t="str">
            <v>UN</v>
          </cell>
          <cell r="D1615">
            <v>35.07</v>
          </cell>
        </row>
        <row r="1616">
          <cell r="A1616">
            <v>72610</v>
          </cell>
          <cell r="B1616" t="str">
            <v>JUNCAO DUPLA PVC ESGOTO 75X75X75MM - FORNECIMENTO E INSTALACAO</v>
          </cell>
          <cell r="C1616" t="str">
            <v>UN</v>
          </cell>
          <cell r="D1616">
            <v>20.52</v>
          </cell>
        </row>
        <row r="1617">
          <cell r="A1617">
            <v>72611</v>
          </cell>
          <cell r="B1617" t="str">
            <v>LUVA DE ACO GALVANIZADO 1.1/2" - FORNECIMENTO E INSTALACAO</v>
          </cell>
          <cell r="C1617" t="str">
            <v>UN</v>
          </cell>
          <cell r="D1617">
            <v>18.32</v>
          </cell>
        </row>
        <row r="1618">
          <cell r="A1618">
            <v>72612</v>
          </cell>
          <cell r="B1618" t="str">
            <v>LUVA DE ACO GALVANIZADO 1.1/4" - FORNECIMENTO E INSTALACAO</v>
          </cell>
          <cell r="C1618" t="str">
            <v>UN</v>
          </cell>
          <cell r="D1618">
            <v>14.61</v>
          </cell>
        </row>
        <row r="1619">
          <cell r="A1619">
            <v>72613</v>
          </cell>
          <cell r="B1619" t="str">
            <v>LUVA DE ACO GALVANIZADO 1" - FORNECIMENTO E INSTALACAO</v>
          </cell>
          <cell r="C1619" t="str">
            <v>UN</v>
          </cell>
          <cell r="D1619">
            <v>11.43</v>
          </cell>
        </row>
        <row r="1620">
          <cell r="A1620">
            <v>72614</v>
          </cell>
          <cell r="B1620" t="str">
            <v>LUVA DE ACO GALVANIZADO 1/2" - FORNECIMENTO E INSTALACAO</v>
          </cell>
          <cell r="C1620" t="str">
            <v>UN</v>
          </cell>
          <cell r="D1620">
            <v>7.09</v>
          </cell>
        </row>
        <row r="1621">
          <cell r="A1621">
            <v>72615</v>
          </cell>
          <cell r="B1621" t="str">
            <v>LUVA DE ACO GALVANIZADO 2.1/2" - FORNECIMENTO E INSTALACAO</v>
          </cell>
          <cell r="C1621" t="str">
            <v>UN</v>
          </cell>
          <cell r="D1621">
            <v>43.7</v>
          </cell>
        </row>
        <row r="1622">
          <cell r="A1622">
            <v>72616</v>
          </cell>
          <cell r="B1622" t="str">
            <v>LUVA DE ACO GALVANIZADO 2" - FORNECIMENTO E INSTALACAO</v>
          </cell>
          <cell r="C1622" t="str">
            <v>UN</v>
          </cell>
          <cell r="D1622">
            <v>25.28</v>
          </cell>
        </row>
        <row r="1623">
          <cell r="A1623">
            <v>72617</v>
          </cell>
          <cell r="B1623" t="str">
            <v>LUVA DE ACO GALVANIZADO 3" - FORNECIMENTO E INSTALACAO</v>
          </cell>
          <cell r="C1623" t="str">
            <v>UN</v>
          </cell>
          <cell r="D1623">
            <v>62.03</v>
          </cell>
        </row>
        <row r="1624">
          <cell r="A1624">
            <v>72618</v>
          </cell>
          <cell r="B1624" t="str">
            <v>LUVA DE ACO GALVANIZADO 3/4" - FORNECIMENTO E INSTALACAO</v>
          </cell>
          <cell r="C1624" t="str">
            <v>UN</v>
          </cell>
          <cell r="D1624">
            <v>8.89</v>
          </cell>
        </row>
        <row r="1625">
          <cell r="A1625">
            <v>72619</v>
          </cell>
          <cell r="B1625" t="str">
            <v>LUVA DE ACO GALVANIZADO 4" - FORNECIMENTO E INSTALACAO</v>
          </cell>
          <cell r="C1625" t="str">
            <v>UN</v>
          </cell>
          <cell r="D1625">
            <v>89.22</v>
          </cell>
        </row>
        <row r="1626">
          <cell r="A1626">
            <v>72620</v>
          </cell>
          <cell r="B1626" t="str">
            <v>LUVA DE ACO GALVANIZADO 5" - FORNECIMENTO E INSTALACAO</v>
          </cell>
          <cell r="C1626" t="str">
            <v>UN</v>
          </cell>
          <cell r="D1626">
            <v>170.5</v>
          </cell>
        </row>
        <row r="1627">
          <cell r="A1627">
            <v>72621</v>
          </cell>
          <cell r="B1627" t="str">
            <v>LUVA DE ACO GALVANIZADO 6" - FORNECIMENTO E INSTALACAO</v>
          </cell>
          <cell r="C1627" t="str">
            <v>UN</v>
          </cell>
          <cell r="D1627">
            <v>241.54</v>
          </cell>
        </row>
        <row r="1628">
          <cell r="A1628">
            <v>72622</v>
          </cell>
          <cell r="B1628" t="str">
            <v>LUVA DE COBRE SEM ANEL SOLDA 15MM - FORNECIMENTO E INSTALACAO</v>
          </cell>
          <cell r="C1628" t="str">
            <v>UN</v>
          </cell>
          <cell r="D1628">
            <v>4.08</v>
          </cell>
        </row>
        <row r="1629">
          <cell r="A1629">
            <v>72623</v>
          </cell>
          <cell r="B1629" t="str">
            <v>LUVA DE COBRE SEM ANEL SOLDA 28MM - FORNECIMENTO E INSTALACAO</v>
          </cell>
          <cell r="C1629" t="str">
            <v>UN</v>
          </cell>
          <cell r="D1629">
            <v>9.19</v>
          </cell>
        </row>
        <row r="1630">
          <cell r="A1630">
            <v>72624</v>
          </cell>
          <cell r="B1630" t="str">
            <v>LUVA DE COBRE SEM ANEL SOLDA 42MM - FORNECIMENTO E INSTALACAO</v>
          </cell>
          <cell r="C1630" t="str">
            <v>UN</v>
          </cell>
          <cell r="D1630">
            <v>25.33</v>
          </cell>
        </row>
        <row r="1631">
          <cell r="A1631">
            <v>72625</v>
          </cell>
          <cell r="B1631" t="str">
            <v>LUVA DE COBRE SEM ANEL SOLDA 54MM - FORNECIMENTO E INSTALACAO</v>
          </cell>
          <cell r="C1631" t="str">
            <v>UN</v>
          </cell>
          <cell r="D1631">
            <v>37.409999999999997</v>
          </cell>
        </row>
        <row r="1632">
          <cell r="A1632">
            <v>72626</v>
          </cell>
          <cell r="B1632" t="str">
            <v>LUVA DE COBRE SEM ANEL SOLDA 66MM - FORNECIMENTO E INSTALACAO</v>
          </cell>
          <cell r="C1632" t="str">
            <v>UN</v>
          </cell>
          <cell r="D1632">
            <v>101.87</v>
          </cell>
        </row>
        <row r="1633">
          <cell r="A1633">
            <v>72627</v>
          </cell>
          <cell r="B1633" t="str">
            <v>LUVA DE COBRE SEM ANEL SOLDA 79MM - FORNECIMENTO E INSTALACAO</v>
          </cell>
          <cell r="C1633" t="str">
            <v>UN</v>
          </cell>
          <cell r="D1633">
            <v>138.62</v>
          </cell>
        </row>
        <row r="1634">
          <cell r="A1634">
            <v>72628</v>
          </cell>
          <cell r="B1634" t="str">
            <v>LUVA PVC ESGOTO 100MM - FORNECIMENTO E INSTALACAO</v>
          </cell>
          <cell r="C1634" t="str">
            <v>UN</v>
          </cell>
          <cell r="D1634">
            <v>9.3800000000000008</v>
          </cell>
        </row>
        <row r="1635">
          <cell r="A1635">
            <v>72629</v>
          </cell>
          <cell r="B1635" t="str">
            <v>LUVA PVC ESGOTO 40MM - FORNECIMENTO E INSTALACAO</v>
          </cell>
          <cell r="C1635" t="str">
            <v>UN</v>
          </cell>
          <cell r="D1635">
            <v>3.32</v>
          </cell>
        </row>
        <row r="1636">
          <cell r="A1636">
            <v>72630</v>
          </cell>
          <cell r="B1636" t="str">
            <v>LUVA PVC ESGOTO 50MM - FORNECIMENTO E INSTALACAO</v>
          </cell>
          <cell r="C1636" t="str">
            <v>UN</v>
          </cell>
          <cell r="D1636">
            <v>4.8499999999999996</v>
          </cell>
        </row>
        <row r="1637">
          <cell r="A1637">
            <v>72631</v>
          </cell>
          <cell r="B1637" t="str">
            <v>LUVA PVC ESGOTO 75MM - FORNECIMENTO E INSTALACAO</v>
          </cell>
          <cell r="C1637" t="str">
            <v>UN</v>
          </cell>
          <cell r="D1637">
            <v>7.17</v>
          </cell>
        </row>
        <row r="1638">
          <cell r="A1638">
            <v>72632</v>
          </cell>
          <cell r="B1638" t="str">
            <v>LUVA PVC ROSQUEAVEL AGUA FRIA 1.1/2" - FORNECIMENTO E INSTALACAO</v>
          </cell>
          <cell r="C1638" t="str">
            <v>UN</v>
          </cell>
          <cell r="D1638">
            <v>5.85</v>
          </cell>
        </row>
        <row r="1639">
          <cell r="A1639">
            <v>72633</v>
          </cell>
          <cell r="B1639" t="str">
            <v>LUVA PVC ROSQUEAVEL AGUA FRIA 1.1/4" - FORNECIMENTO E INSTALACAO</v>
          </cell>
          <cell r="C1639" t="str">
            <v>UN</v>
          </cell>
          <cell r="D1639">
            <v>5.78</v>
          </cell>
        </row>
        <row r="1640">
          <cell r="A1640">
            <v>72634</v>
          </cell>
          <cell r="B1640" t="str">
            <v>LUVA PVC ROSQUEAVEL AGUA FRIA 1" - FORNECIMENTO E INSTALACAO</v>
          </cell>
          <cell r="C1640" t="str">
            <v>UN</v>
          </cell>
          <cell r="D1640">
            <v>3.96</v>
          </cell>
        </row>
        <row r="1641">
          <cell r="A1641">
            <v>72635</v>
          </cell>
          <cell r="B1641" t="str">
            <v>LUVA PVC ROSQUEAVEL AGUA FRIA 1/2" - FORNECIMENTO E INSTALACAO</v>
          </cell>
          <cell r="C1641" t="str">
            <v>UN</v>
          </cell>
          <cell r="D1641">
            <v>2.38</v>
          </cell>
        </row>
        <row r="1642">
          <cell r="A1642">
            <v>72636</v>
          </cell>
          <cell r="B1642" t="str">
            <v>LUVA PVC ROSQUEAVEL AGUA FRIA 2.1/2" - FORNECIMENTO E INSTALACAO</v>
          </cell>
          <cell r="C1642" t="str">
            <v>UN</v>
          </cell>
          <cell r="D1642">
            <v>14.65</v>
          </cell>
        </row>
        <row r="1643">
          <cell r="A1643">
            <v>72637</v>
          </cell>
          <cell r="B1643" t="str">
            <v>LUVA PVC ROSQUEAVEL AGUA FRIA 2" - FORNECIMENTO E INSTALACAO</v>
          </cell>
          <cell r="C1643" t="str">
            <v>UN</v>
          </cell>
          <cell r="D1643">
            <v>10.68</v>
          </cell>
        </row>
        <row r="1644">
          <cell r="A1644">
            <v>72638</v>
          </cell>
          <cell r="B1644" t="str">
            <v>LUVA PVC ROSQUEAVEL AGUA FRIA 3" - FORNECIMENTO E INSTALACAO</v>
          </cell>
          <cell r="C1644" t="str">
            <v>UN</v>
          </cell>
          <cell r="D1644">
            <v>17.37</v>
          </cell>
        </row>
        <row r="1645">
          <cell r="A1645">
            <v>72639</v>
          </cell>
          <cell r="B1645" t="str">
            <v>LUVA PVC ROSQUEAVEL AGUA FRIA 3/4" - FORNECIMENTO E INSTALACAO</v>
          </cell>
          <cell r="C1645" t="str">
            <v>UN</v>
          </cell>
          <cell r="D1645">
            <v>2.92</v>
          </cell>
        </row>
        <row r="1646">
          <cell r="A1646">
            <v>72640</v>
          </cell>
          <cell r="B1646" t="str">
            <v>LUVA PVC ROSQUEAVEL AGUA FRIA 4" - FORNECIMENTO E INSTALACAO</v>
          </cell>
          <cell r="C1646" t="str">
            <v>UN</v>
          </cell>
          <cell r="D1646">
            <v>27.26</v>
          </cell>
        </row>
        <row r="1647">
          <cell r="A1647">
            <v>72641</v>
          </cell>
          <cell r="B1647" t="str">
            <v>LUVA PVC SOLDAVEL AGUA FRIA 110MM - FORNECIMENTO E INSTALACAO</v>
          </cell>
          <cell r="C1647" t="str">
            <v>UN</v>
          </cell>
          <cell r="D1647">
            <v>55.24</v>
          </cell>
        </row>
        <row r="1648">
          <cell r="A1648">
            <v>72642</v>
          </cell>
          <cell r="B1648" t="str">
            <v>LUVA PVC SOLDAVEL AGUA FRIA 20MM - FORNECIMENTO E INSTALACAO</v>
          </cell>
          <cell r="C1648" t="str">
            <v>UN</v>
          </cell>
          <cell r="D1648">
            <v>2.15</v>
          </cell>
        </row>
        <row r="1649">
          <cell r="A1649">
            <v>72643</v>
          </cell>
          <cell r="B1649" t="str">
            <v>LUVA PVC SOLDAVEL AGUA FRIA 25MM - FORNECIMENTO E INSTALACAO</v>
          </cell>
          <cell r="C1649" t="str">
            <v>UN</v>
          </cell>
          <cell r="D1649">
            <v>2.39</v>
          </cell>
        </row>
        <row r="1650">
          <cell r="A1650">
            <v>72644</v>
          </cell>
          <cell r="B1650" t="str">
            <v>LUVA PVC SOLDAVEL AGUA FRIA 32MM - FORNECIMENTO E INSTALACAO</v>
          </cell>
          <cell r="C1650" t="str">
            <v>UN</v>
          </cell>
          <cell r="D1650">
            <v>3.33</v>
          </cell>
        </row>
        <row r="1651">
          <cell r="A1651">
            <v>72645</v>
          </cell>
          <cell r="B1651" t="str">
            <v>LUVA PVC SOLDAVEL AGUA FRIA 40MM - FORNECIMENTO E INSTALACAO</v>
          </cell>
          <cell r="C1651" t="str">
            <v>UN</v>
          </cell>
          <cell r="D1651">
            <v>5.33</v>
          </cell>
        </row>
        <row r="1652">
          <cell r="A1652">
            <v>72646</v>
          </cell>
          <cell r="B1652" t="str">
            <v>LUVA PVC SOLDAVEL AGUA FRIA 50MM - FORNECIMENTO E INSTALACAO</v>
          </cell>
          <cell r="C1652" t="str">
            <v>UN</v>
          </cell>
          <cell r="D1652">
            <v>5.62</v>
          </cell>
        </row>
        <row r="1653">
          <cell r="A1653">
            <v>72647</v>
          </cell>
          <cell r="B1653" t="str">
            <v>LUVA PVC SOLDAVEL AGUA FRIA 60MM - FORNECIMENTO E INSTALACAO</v>
          </cell>
          <cell r="C1653" t="str">
            <v>UN</v>
          </cell>
          <cell r="D1653">
            <v>13.29</v>
          </cell>
        </row>
        <row r="1654">
          <cell r="A1654">
            <v>72648</v>
          </cell>
          <cell r="B1654" t="str">
            <v>LUVA PVC SOLDAVEL AGUA FRIA 75MM - FORNECIMENTO E INSTALACAO</v>
          </cell>
          <cell r="C1654" t="str">
            <v>UN</v>
          </cell>
          <cell r="D1654">
            <v>17.05</v>
          </cell>
        </row>
        <row r="1655">
          <cell r="A1655">
            <v>72649</v>
          </cell>
          <cell r="B1655" t="str">
            <v>LUVA PVC SOLDAVEL AGUA FRIA 85MM - FORNECIMENTO E INSTALACAO</v>
          </cell>
          <cell r="C1655" t="str">
            <v>UN</v>
          </cell>
          <cell r="D1655">
            <v>41.07</v>
          </cell>
        </row>
        <row r="1656">
          <cell r="A1656">
            <v>72650</v>
          </cell>
          <cell r="B1656" t="str">
            <v>LUVA REDUCAO ACO GALVANIZADO 1.1/2X1.1/4" - FORNECIMENTO E INSTALACAO</v>
          </cell>
          <cell r="C1656" t="str">
            <v>UN</v>
          </cell>
          <cell r="D1656">
            <v>25.61</v>
          </cell>
        </row>
        <row r="1657">
          <cell r="A1657">
            <v>72651</v>
          </cell>
          <cell r="B1657" t="str">
            <v>LUVA REDUCAO ACO GALVANIZADO 1.1/2X1" - FORNECIMENTO E INSTALACAO</v>
          </cell>
          <cell r="C1657" t="str">
            <v>UN</v>
          </cell>
          <cell r="D1657">
            <v>24.76</v>
          </cell>
        </row>
        <row r="1658">
          <cell r="A1658">
            <v>72652</v>
          </cell>
          <cell r="B1658" t="str">
            <v>LUVA REDUCAO ACO GALVANIZADO 1.1/2X3/4" - FORNECIMENTO E INSTALACAO</v>
          </cell>
          <cell r="C1658" t="str">
            <v>UN</v>
          </cell>
          <cell r="D1658">
            <v>23.37</v>
          </cell>
        </row>
        <row r="1659">
          <cell r="A1659">
            <v>72653</v>
          </cell>
          <cell r="B1659" t="str">
            <v>LUVA REDUCAO ACO GALVANIZADO 1.1/4X1" - FORNECIMENTO E INSTALACAO</v>
          </cell>
          <cell r="C1659" t="str">
            <v>UN</v>
          </cell>
          <cell r="D1659">
            <v>19.649999999999999</v>
          </cell>
        </row>
        <row r="1660">
          <cell r="A1660">
            <v>72654</v>
          </cell>
          <cell r="B1660" t="str">
            <v>LUVA REDUCAO ACO GALVANIZADO 1.1/4X1/2" - FORNECIMENTO E INSTALACAO</v>
          </cell>
          <cell r="C1660" t="str">
            <v>UN</v>
          </cell>
          <cell r="D1660">
            <v>17.77</v>
          </cell>
        </row>
        <row r="1661">
          <cell r="A1661">
            <v>72655</v>
          </cell>
          <cell r="B1661" t="str">
            <v>LUVA REDUCAO ACO GALVANIZADO 1.1/4X3/4" - FORNECIMENTO E INSTALACAO</v>
          </cell>
          <cell r="C1661" t="str">
            <v>UN</v>
          </cell>
          <cell r="D1661">
            <v>18.62</v>
          </cell>
        </row>
        <row r="1662">
          <cell r="A1662">
            <v>72656</v>
          </cell>
          <cell r="B1662" t="str">
            <v>LUVA REDUCAO ACO GALVANIZADO 1X1/2" - FORNECIMENTO E INSTALACAO</v>
          </cell>
          <cell r="C1662" t="str">
            <v>UN</v>
          </cell>
          <cell r="D1662">
            <v>13.53</v>
          </cell>
        </row>
        <row r="1663">
          <cell r="A1663">
            <v>72657</v>
          </cell>
          <cell r="B1663" t="str">
            <v>LUVA REDUCAO ACO GALVANIZADO 1X3/4" - FORNECIMENTO E INSTALACAO</v>
          </cell>
          <cell r="C1663" t="str">
            <v>UN</v>
          </cell>
          <cell r="D1663">
            <v>14.3</v>
          </cell>
        </row>
        <row r="1664">
          <cell r="A1664">
            <v>72658</v>
          </cell>
          <cell r="B1664" t="str">
            <v>LUVA REDUCAO ACO GALVANIZADO 2.1/2X1.1/2" - FORNECIMENTO E INSTALACAO</v>
          </cell>
          <cell r="C1664" t="str">
            <v>UN</v>
          </cell>
          <cell r="D1664">
            <v>51.83</v>
          </cell>
        </row>
        <row r="1665">
          <cell r="A1665">
            <v>72659</v>
          </cell>
          <cell r="B1665" t="str">
            <v>LUVA REDUCAO ACO GALVANIZADO 2.1/2X2" - FORNECIMENTO E INSTALACAO</v>
          </cell>
          <cell r="C1665" t="str">
            <v>UN</v>
          </cell>
          <cell r="D1665">
            <v>52.19</v>
          </cell>
        </row>
        <row r="1666">
          <cell r="A1666">
            <v>72660</v>
          </cell>
          <cell r="B1666" t="str">
            <v>LUVA REDUCAO ACO GALVANIZADO 2X1.1/2" - FORNECIMENTO E INSTALACAO</v>
          </cell>
          <cell r="C1666" t="str">
            <v>UN</v>
          </cell>
          <cell r="D1666">
            <v>33.97</v>
          </cell>
        </row>
        <row r="1667">
          <cell r="A1667">
            <v>72661</v>
          </cell>
          <cell r="B1667" t="str">
            <v>LUVA REDUCAO ACO GALVANIZADO 2X1.1/4" - FORNECIMENTO E INSTALACAO</v>
          </cell>
          <cell r="C1667" t="str">
            <v>UN</v>
          </cell>
          <cell r="D1667">
            <v>33.25</v>
          </cell>
        </row>
        <row r="1668">
          <cell r="A1668">
            <v>72662</v>
          </cell>
          <cell r="B1668" t="str">
            <v>LUVA REDUCAO ACO GALVANIZADO 2X1" - FORNECIMENTO E INSTALACAO</v>
          </cell>
          <cell r="C1668" t="str">
            <v>UN</v>
          </cell>
          <cell r="D1668">
            <v>32.72</v>
          </cell>
        </row>
        <row r="1669">
          <cell r="A1669">
            <v>72663</v>
          </cell>
          <cell r="B1669" t="str">
            <v>LUVA REDUCAO ACO GALVANIZADO 3/4X1/2" - FORNECIMENTO E INSTALACAO</v>
          </cell>
          <cell r="C1669" t="str">
            <v>UN</v>
          </cell>
          <cell r="D1669">
            <v>10.75</v>
          </cell>
        </row>
        <row r="1670">
          <cell r="A1670">
            <v>72664</v>
          </cell>
          <cell r="B1670" t="str">
            <v>LUVA REDUCAO ACO GALVANIZADO 3X1.1/2" - FORNECIMENTO E INSTALACAO</v>
          </cell>
          <cell r="C1670" t="str">
            <v>UN</v>
          </cell>
          <cell r="D1670">
            <v>69.510000000000005</v>
          </cell>
        </row>
        <row r="1671">
          <cell r="A1671">
            <v>72665</v>
          </cell>
          <cell r="B1671" t="str">
            <v>LUVA REDUCAO ACO GALVANIZADO 3X2.1/2" - FORNECIMENTO E INSTALACAO</v>
          </cell>
          <cell r="C1671" t="str">
            <v>UN</v>
          </cell>
          <cell r="D1671">
            <v>70.39</v>
          </cell>
        </row>
        <row r="1672">
          <cell r="A1672">
            <v>72666</v>
          </cell>
          <cell r="B1672" t="str">
            <v>LUVA REDUCAO ACO GALVANIZADO 3X2" - FORNECIMENTO E INSTALACAO</v>
          </cell>
          <cell r="C1672" t="str">
            <v>UN</v>
          </cell>
          <cell r="D1672">
            <v>69.87</v>
          </cell>
        </row>
        <row r="1673">
          <cell r="A1673">
            <v>72667</v>
          </cell>
          <cell r="B1673" t="str">
            <v>LUVA REDUCAO ACO GALVANIZADO 4X2.1/2" - FORNECIMENTO E INSTALACAO</v>
          </cell>
          <cell r="C1673" t="str">
            <v>UN</v>
          </cell>
          <cell r="D1673">
            <v>97.55</v>
          </cell>
        </row>
        <row r="1674">
          <cell r="A1674">
            <v>72668</v>
          </cell>
          <cell r="B1674" t="str">
            <v>LUVA REDUCAO ACO GALVANIZADO 4X2" - FORNECIMENTO E INSTALACAO</v>
          </cell>
          <cell r="C1674" t="str">
            <v>UN</v>
          </cell>
          <cell r="D1674">
            <v>97.21</v>
          </cell>
        </row>
        <row r="1675">
          <cell r="A1675">
            <v>72669</v>
          </cell>
          <cell r="B1675" t="str">
            <v>LUVA REDUCAO ACO GALVANIZADO 4X3" - FORNECIMENTO E INSTALACAO</v>
          </cell>
          <cell r="C1675" t="str">
            <v>UN</v>
          </cell>
          <cell r="D1675">
            <v>100.59</v>
          </cell>
        </row>
        <row r="1676">
          <cell r="A1676">
            <v>72670</v>
          </cell>
          <cell r="B1676" t="str">
            <v>NIPLE DE PVC ROSQUEAVEL AGUA FRIA 1" - FORNECIMENTO E INSTALACAO</v>
          </cell>
          <cell r="C1676" t="str">
            <v>UN</v>
          </cell>
          <cell r="D1676">
            <v>3.74</v>
          </cell>
        </row>
        <row r="1677">
          <cell r="A1677">
            <v>72671</v>
          </cell>
          <cell r="B1677" t="str">
            <v>NIPLE DE PVC ROSQUEAVEL AGUA FRIA 1/2" - FORNECIMENTO E INSTALACAO</v>
          </cell>
          <cell r="C1677" t="str">
            <v>UN</v>
          </cell>
          <cell r="D1677">
            <v>2.5499999999999998</v>
          </cell>
        </row>
        <row r="1678">
          <cell r="A1678">
            <v>72672</v>
          </cell>
          <cell r="B1678" t="str">
            <v>NIPLE DE PVC ROSQUEAVEL AGUA FRIA 2" - FORNECIMENTO E INSTALACAO</v>
          </cell>
          <cell r="C1678" t="str">
            <v>UN</v>
          </cell>
          <cell r="D1678">
            <v>9.6300000000000008</v>
          </cell>
        </row>
        <row r="1679">
          <cell r="A1679">
            <v>72673</v>
          </cell>
          <cell r="B1679" t="str">
            <v>NIPLE DE ACO GALVANIZADO 1.1/2" - FORNECIMENTO E INSTALACAO</v>
          </cell>
          <cell r="C1679" t="str">
            <v>UN</v>
          </cell>
          <cell r="D1679">
            <v>15.09</v>
          </cell>
        </row>
        <row r="1680">
          <cell r="A1680">
            <v>72674</v>
          </cell>
          <cell r="B1680" t="str">
            <v>NIPLE DE ACO GALVANIZADO 1.1/4" - FORNECIMENTO E INSTALACAO</v>
          </cell>
          <cell r="C1680" t="str">
            <v>UN</v>
          </cell>
          <cell r="D1680">
            <v>13.31</v>
          </cell>
        </row>
        <row r="1681">
          <cell r="A1681">
            <v>72675</v>
          </cell>
          <cell r="B1681" t="str">
            <v>NIPLE DE ACO GALVANIZADO 1" - FORNECIMENTO E INSTALACAO</v>
          </cell>
          <cell r="C1681" t="str">
            <v>UN</v>
          </cell>
          <cell r="D1681">
            <v>10.6</v>
          </cell>
        </row>
        <row r="1682">
          <cell r="A1682">
            <v>72676</v>
          </cell>
          <cell r="B1682" t="str">
            <v>NIPLE DE ACO GALVANIZADO 1/2" - FORNECIMENTO E INSTALACAO</v>
          </cell>
          <cell r="C1682" t="str">
            <v>UN</v>
          </cell>
          <cell r="D1682">
            <v>6.4</v>
          </cell>
        </row>
        <row r="1683">
          <cell r="A1683">
            <v>72677</v>
          </cell>
          <cell r="B1683" t="str">
            <v>NIPLE DE ACO GALVANIZADO 2.1/2" - FORNECIMENTO E INSTALACAO</v>
          </cell>
          <cell r="C1683" t="str">
            <v>UN</v>
          </cell>
          <cell r="D1683">
            <v>36.28</v>
          </cell>
        </row>
        <row r="1684">
          <cell r="A1684">
            <v>72678</v>
          </cell>
          <cell r="B1684" t="str">
            <v>NIPLE DE ACO GALVANIZADO 2" - FORNECIMENTO E INSTALACAO</v>
          </cell>
          <cell r="C1684" t="str">
            <v>UN</v>
          </cell>
          <cell r="D1684">
            <v>27.02</v>
          </cell>
        </row>
        <row r="1685">
          <cell r="A1685">
            <v>72679</v>
          </cell>
          <cell r="B1685" t="str">
            <v>NIPLE DE ACO GALVANIZADO 3" - FORNECIMENTO E INSTALACAO</v>
          </cell>
          <cell r="C1685" t="str">
            <v>UN</v>
          </cell>
          <cell r="D1685">
            <v>49.63</v>
          </cell>
        </row>
        <row r="1686">
          <cell r="A1686">
            <v>72680</v>
          </cell>
          <cell r="B1686" t="str">
            <v>NIPLE DE ACO GALVANIZADO 3/4" - FORNECIMENTO E INSTALACAO</v>
          </cell>
          <cell r="C1686" t="str">
            <v>UN</v>
          </cell>
          <cell r="D1686">
            <v>7.81</v>
          </cell>
        </row>
        <row r="1687">
          <cell r="A1687">
            <v>72681</v>
          </cell>
          <cell r="B1687" t="str">
            <v>NIPLE DE ACO GALVANIZADO 4" - FORNECIMENTO E INSTALACAO</v>
          </cell>
          <cell r="C1687" t="str">
            <v>UN</v>
          </cell>
          <cell r="D1687">
            <v>74.599999999999994</v>
          </cell>
        </row>
        <row r="1688">
          <cell r="A1688">
            <v>72682</v>
          </cell>
          <cell r="B1688" t="str">
            <v>NIPLE DE ACO GALVANIZADO 5" - FORNECIMENTO E INSTALACAO</v>
          </cell>
          <cell r="C1688" t="str">
            <v>UN</v>
          </cell>
          <cell r="D1688">
            <v>128.35</v>
          </cell>
        </row>
        <row r="1689">
          <cell r="A1689">
            <v>72683</v>
          </cell>
          <cell r="B1689" t="str">
            <v>NIPLE DE ACO GALVANIZADO 6" - FORNECIMENTO E INSTALACAO</v>
          </cell>
          <cell r="C1689" t="str">
            <v>UN</v>
          </cell>
          <cell r="D1689">
            <v>155.66999999999999</v>
          </cell>
        </row>
        <row r="1690">
          <cell r="A1690">
            <v>72686</v>
          </cell>
          <cell r="B1690" t="str">
            <v>REDUCAO DE PVC ROSQUEAVEL AGUA FRIA 1.1/2X1.1/4" - FORNECIMENTO E INSTALACAO</v>
          </cell>
          <cell r="C1690" t="str">
            <v>UN</v>
          </cell>
          <cell r="D1690">
            <v>7.31</v>
          </cell>
        </row>
        <row r="1691">
          <cell r="A1691">
            <v>72687</v>
          </cell>
          <cell r="B1691" t="str">
            <v>REDUCAO DE PVC ROSQUEAVEL AGUA FRIA 1.1/2X1" - FORNECIMENTO E INSTALACAO</v>
          </cell>
          <cell r="C1691" t="str">
            <v>UN</v>
          </cell>
          <cell r="D1691">
            <v>8.81</v>
          </cell>
        </row>
        <row r="1692">
          <cell r="A1692">
            <v>72688</v>
          </cell>
          <cell r="B1692" t="str">
            <v>REDUCAO DE PVC ROSQUEAVEL AGUA FRIA 1.1/2X3/4" - FORNECIMENTO E INSTALACAO</v>
          </cell>
          <cell r="C1692" t="str">
            <v>UN</v>
          </cell>
          <cell r="D1692">
            <v>8.4</v>
          </cell>
        </row>
        <row r="1693">
          <cell r="A1693">
            <v>72689</v>
          </cell>
          <cell r="B1693" t="str">
            <v>REDUCAO DE PVC ROSQUEAVEL AGUA FRIA 1.1/4X1" - FORNECIMENTO E INSTALACAO</v>
          </cell>
          <cell r="C1693" t="str">
            <v>UN</v>
          </cell>
          <cell r="D1693">
            <v>5.18</v>
          </cell>
        </row>
        <row r="1694">
          <cell r="A1694">
            <v>72690</v>
          </cell>
          <cell r="B1694" t="str">
            <v>REDUCAO DE PVC ROSQUEAVEL AGUA FRIA 1.1/4X3/4" - FORNECIMENTO E INSTALACAO</v>
          </cell>
          <cell r="C1694" t="str">
            <v>UN</v>
          </cell>
          <cell r="D1694">
            <v>4.76</v>
          </cell>
        </row>
        <row r="1695">
          <cell r="A1695">
            <v>72691</v>
          </cell>
          <cell r="B1695" t="str">
            <v>REDUCAO DE PVC ROSQUEAVEL AGUA FRIA 1X1/2" - FORNECIMENTO E INSTALACAO</v>
          </cell>
          <cell r="C1695" t="str">
            <v>UN</v>
          </cell>
          <cell r="D1695">
            <v>3.92</v>
          </cell>
        </row>
        <row r="1696">
          <cell r="A1696">
            <v>72692</v>
          </cell>
          <cell r="B1696" t="str">
            <v>REDUCAO DE PVC ROSQUEAVEL AGUA FRIA 1X3/4" - FORNECIMENTO E INSTALACAO</v>
          </cell>
          <cell r="C1696" t="str">
            <v>UN</v>
          </cell>
          <cell r="D1696">
            <v>3.52</v>
          </cell>
        </row>
        <row r="1697">
          <cell r="A1697">
            <v>72693</v>
          </cell>
          <cell r="B1697" t="str">
            <v>REDUCAO DE PVC ROSQUEAVEL AGUA FRIA 2X1.1/2" - FORNECIMENTO E INSTALACAO</v>
          </cell>
          <cell r="C1697" t="str">
            <v>UN</v>
          </cell>
          <cell r="D1697">
            <v>12.18</v>
          </cell>
        </row>
        <row r="1698">
          <cell r="A1698">
            <v>72694</v>
          </cell>
          <cell r="B1698" t="str">
            <v>REDUCAO DE PVC ROSQUEAVEL AGUA FRIA 2X1.1/4" - FORNECIMENTO E INSTALACAO</v>
          </cell>
          <cell r="C1698" t="str">
            <v>UN</v>
          </cell>
          <cell r="D1698">
            <v>12.56</v>
          </cell>
        </row>
        <row r="1699">
          <cell r="A1699">
            <v>72695</v>
          </cell>
          <cell r="B1699" t="str">
            <v>REDUCAO DE PVC ROSQUEAVEL AGUA FRIA 2X1" - FORNECIMENTO E INSTALACAO</v>
          </cell>
          <cell r="C1699" t="str">
            <v>UN</v>
          </cell>
          <cell r="D1699">
            <v>13.72</v>
          </cell>
        </row>
        <row r="1700">
          <cell r="A1700">
            <v>72696</v>
          </cell>
          <cell r="B1700" t="str">
            <v>REDUCAO DE PVC ROSQUEAVEL AGUA FRIA 3/4X1/2" - FORNECIMENTO E INSTALACAO</v>
          </cell>
          <cell r="C1700" t="str">
            <v>UN</v>
          </cell>
          <cell r="D1700">
            <v>2.38</v>
          </cell>
        </row>
        <row r="1701">
          <cell r="A1701">
            <v>72697</v>
          </cell>
          <cell r="B1701" t="str">
            <v>REDUCAO DE PVC SOLDAVEL AGUA FRIA 110X60MM - FORNECIMENTO E INSTALACAO</v>
          </cell>
          <cell r="C1701" t="str">
            <v>UN</v>
          </cell>
          <cell r="D1701">
            <v>27.84</v>
          </cell>
        </row>
        <row r="1702">
          <cell r="A1702">
            <v>72698</v>
          </cell>
          <cell r="B1702" t="str">
            <v>REDUCAO DE PVC SOLDAVEL AGUA FRIA 110X75MM - FORNECIMENTO E INSTALACAO</v>
          </cell>
          <cell r="C1702" t="str">
            <v>UN</v>
          </cell>
          <cell r="D1702">
            <v>32.08</v>
          </cell>
        </row>
        <row r="1703">
          <cell r="A1703">
            <v>72699</v>
          </cell>
          <cell r="B1703" t="str">
            <v>REDUCAO DE PVC SOLDAVEL AGUA FRIA 32X20MM - FORNECIMENTO E INSTALACAO</v>
          </cell>
          <cell r="C1703" t="str">
            <v>UN</v>
          </cell>
          <cell r="D1703">
            <v>3.24</v>
          </cell>
        </row>
        <row r="1704">
          <cell r="A1704">
            <v>72700</v>
          </cell>
          <cell r="B1704" t="str">
            <v>REDUCAO DE PVC SOLDAVEL AGUA FRIA 40X20MM - FORNECIMENTO E INSTALACAO</v>
          </cell>
          <cell r="C1704" t="str">
            <v>UN</v>
          </cell>
          <cell r="D1704">
            <v>4.16</v>
          </cell>
        </row>
        <row r="1705">
          <cell r="A1705">
            <v>72701</v>
          </cell>
          <cell r="B1705" t="str">
            <v>REDUCAO DE PVC SOLDAVEL AGUA FRIA 40X25MM - FORNECIMENTO E INSTALACAO</v>
          </cell>
          <cell r="C1705" t="str">
            <v>UN</v>
          </cell>
          <cell r="D1705">
            <v>4.63</v>
          </cell>
        </row>
        <row r="1706">
          <cell r="A1706">
            <v>72702</v>
          </cell>
          <cell r="B1706" t="str">
            <v>REDUCAO DE PVC SOLDAVEL AGUA FRIA 50X20MM - FORNECIMENTO E INSTALACAO</v>
          </cell>
          <cell r="C1706" t="str">
            <v>UN</v>
          </cell>
          <cell r="D1706">
            <v>5.21</v>
          </cell>
        </row>
        <row r="1707">
          <cell r="A1707">
            <v>72703</v>
          </cell>
          <cell r="B1707" t="str">
            <v>REDUCAO DE PVC SOLDAVEL AGUA FRIA 50X25MM - FORNECIMENTO E INSTALACAO</v>
          </cell>
          <cell r="C1707" t="str">
            <v>UN</v>
          </cell>
          <cell r="D1707">
            <v>5.33</v>
          </cell>
        </row>
        <row r="1708">
          <cell r="A1708">
            <v>72704</v>
          </cell>
          <cell r="B1708" t="str">
            <v>REDUCAO DE PVC SOLDAVEL AGUA FRIA 50X32MM - FORNECIMENTO E INSTALACAO</v>
          </cell>
          <cell r="C1708" t="str">
            <v>UN</v>
          </cell>
          <cell r="D1708">
            <v>6.49</v>
          </cell>
        </row>
        <row r="1709">
          <cell r="A1709">
            <v>72705</v>
          </cell>
          <cell r="B1709" t="str">
            <v>REDUCAO DE PVC SOLDAVEL AGUA FRIA 60X25MM - FORNECIMENTO E INSTALACAO</v>
          </cell>
          <cell r="C1709" t="str">
            <v>UN</v>
          </cell>
          <cell r="D1709">
            <v>9.49</v>
          </cell>
        </row>
        <row r="1710">
          <cell r="A1710">
            <v>72706</v>
          </cell>
          <cell r="B1710" t="str">
            <v>REDUCAO DE PVC SOLDAVEL AGUA FRIA 60X32MM - FORNECIMENTO E INSTALACAO</v>
          </cell>
          <cell r="C1710" t="str">
            <v>UN</v>
          </cell>
          <cell r="D1710">
            <v>11.36</v>
          </cell>
        </row>
        <row r="1711">
          <cell r="A1711">
            <v>72707</v>
          </cell>
          <cell r="B1711" t="str">
            <v>REDUCAO DE PVC SOLDAVEL AGUA FRIA 60X40MM - FORNECIMENTO E INSTALACAO</v>
          </cell>
          <cell r="C1711" t="str">
            <v>UN</v>
          </cell>
          <cell r="D1711">
            <v>12.67</v>
          </cell>
        </row>
        <row r="1712">
          <cell r="A1712">
            <v>72708</v>
          </cell>
          <cell r="B1712" t="str">
            <v>REDUCAO DE PVC SOLDAVEL AGUA FRIA 60X50MM - FORNECIMENTO E INSTALACAO</v>
          </cell>
          <cell r="C1712" t="str">
            <v>UN</v>
          </cell>
          <cell r="D1712">
            <v>16.02</v>
          </cell>
        </row>
        <row r="1713">
          <cell r="A1713">
            <v>72709</v>
          </cell>
          <cell r="B1713" t="str">
            <v>REDUCAO DE PVC SOLDAVEL AGUA FRIA 75X50MM - FORNECIMENTO E INSTALACAO</v>
          </cell>
          <cell r="C1713" t="str">
            <v>UN</v>
          </cell>
          <cell r="D1713">
            <v>18.18</v>
          </cell>
        </row>
        <row r="1714">
          <cell r="A1714">
            <v>72710</v>
          </cell>
          <cell r="B1714" t="str">
            <v>REDUCAO DE PVC SOLDAVEL AGUA FRIA 85X60MM - FORNECIMENTO E INSTALACAO</v>
          </cell>
          <cell r="C1714" t="str">
            <v>UN</v>
          </cell>
          <cell r="D1714">
            <v>20.04</v>
          </cell>
        </row>
        <row r="1715">
          <cell r="A1715">
            <v>72712</v>
          </cell>
          <cell r="B1715" t="str">
            <v>TE DE ACO GALVANIZADO 1.1/2" - FORNECIMENTO E INSTALACAO</v>
          </cell>
          <cell r="C1715" t="str">
            <v>UN</v>
          </cell>
          <cell r="D1715">
            <v>31.8</v>
          </cell>
        </row>
        <row r="1716">
          <cell r="A1716">
            <v>72713</v>
          </cell>
          <cell r="B1716" t="str">
            <v>TE DE ACO GALVANIZADO 1.1/4" - FORNECIMENTO E INSTALACAO</v>
          </cell>
          <cell r="C1716" t="str">
            <v>UN</v>
          </cell>
          <cell r="D1716">
            <v>26.86</v>
          </cell>
        </row>
        <row r="1717">
          <cell r="A1717">
            <v>72714</v>
          </cell>
          <cell r="B1717" t="str">
            <v>TE DE ACO GALVANIZADO 1" - FORNECIMENTO E INSTALACAO</v>
          </cell>
          <cell r="C1717" t="str">
            <v>UN</v>
          </cell>
          <cell r="D1717">
            <v>18.420000000000002</v>
          </cell>
        </row>
        <row r="1718">
          <cell r="A1718">
            <v>72715</v>
          </cell>
          <cell r="B1718" t="str">
            <v>TE DE ACO GALVANIZADO 2.1/2" - FORNECIMENTO E INSTALACAO</v>
          </cell>
          <cell r="C1718" t="str">
            <v>UN</v>
          </cell>
          <cell r="D1718">
            <v>79.22</v>
          </cell>
        </row>
        <row r="1719">
          <cell r="A1719">
            <v>72716</v>
          </cell>
          <cell r="B1719" t="str">
            <v>TE DE ACO GALVANIZADO 2" - FORNECIMENTO E INSTALACAO</v>
          </cell>
          <cell r="C1719" t="str">
            <v>UN</v>
          </cell>
          <cell r="D1719">
            <v>50.12</v>
          </cell>
        </row>
        <row r="1720">
          <cell r="A1720">
            <v>72717</v>
          </cell>
          <cell r="B1720" t="str">
            <v>TE DE ACO GALVANIZADO 3" - FORNECIMENTO E INSTALACAO</v>
          </cell>
          <cell r="C1720" t="str">
            <v>UN</v>
          </cell>
          <cell r="D1720">
            <v>99.51</v>
          </cell>
        </row>
        <row r="1721">
          <cell r="A1721">
            <v>72718</v>
          </cell>
          <cell r="B1721" t="str">
            <v>TE DE ACO GALVANIZADO 3/4" - FORNECIMENTO E INSTALACAO</v>
          </cell>
          <cell r="C1721" t="str">
            <v>UN</v>
          </cell>
          <cell r="D1721">
            <v>13.37</v>
          </cell>
        </row>
        <row r="1722">
          <cell r="A1722">
            <v>72719</v>
          </cell>
          <cell r="B1722" t="str">
            <v>TE DE ACO GALVANIZADO 4" - FORNECIMENTO E INSTALACAO</v>
          </cell>
          <cell r="C1722" t="str">
            <v>UN</v>
          </cell>
          <cell r="D1722">
            <v>179.59</v>
          </cell>
        </row>
        <row r="1723">
          <cell r="A1723">
            <v>72720</v>
          </cell>
          <cell r="B1723" t="str">
            <v>TE DE ACO GALVANIZADO 5" - FORNECIMENTO E INSTALACAO</v>
          </cell>
          <cell r="C1723" t="str">
            <v>UN</v>
          </cell>
          <cell r="D1723">
            <v>324.43</v>
          </cell>
        </row>
        <row r="1724">
          <cell r="A1724">
            <v>72721</v>
          </cell>
          <cell r="B1724" t="str">
            <v>TE DE ACO GALVANIZADO 6" - FORNECIMENTO E INSTALACAO</v>
          </cell>
          <cell r="C1724" t="str">
            <v>UN</v>
          </cell>
          <cell r="D1724">
            <v>458.33</v>
          </cell>
        </row>
        <row r="1725">
          <cell r="A1725">
            <v>72722</v>
          </cell>
          <cell r="B1725" t="str">
            <v>TE DE COBRE 15MM LIGAÇÃO SOLDADA - FORNECIMENTO E INSTALACAO</v>
          </cell>
          <cell r="C1725" t="str">
            <v>UN</v>
          </cell>
          <cell r="D1725">
            <v>5.92</v>
          </cell>
        </row>
        <row r="1726">
          <cell r="A1726">
            <v>72723</v>
          </cell>
          <cell r="B1726" t="str">
            <v>TE DE COBRE 22MM LIGAÇÃO SOLDADA - FORNECIMENTO E INSTALACAO</v>
          </cell>
          <cell r="C1726" t="str">
            <v>UN</v>
          </cell>
          <cell r="D1726">
            <v>10.69</v>
          </cell>
        </row>
        <row r="1727">
          <cell r="A1727">
            <v>72724</v>
          </cell>
          <cell r="B1727" t="str">
            <v>TE DE COBRE 28MM LIGAÇÃO SOLDADA - FORNECIMENTO E INSTALACAO</v>
          </cell>
          <cell r="C1727" t="str">
            <v>UN</v>
          </cell>
          <cell r="D1727">
            <v>16.84</v>
          </cell>
        </row>
        <row r="1728">
          <cell r="A1728">
            <v>72725</v>
          </cell>
          <cell r="B1728" t="str">
            <v>TE DE COBRE 35MM LIGAÇÃO SOLDADA - FORNECIMENTO E INSTALACAO</v>
          </cell>
          <cell r="C1728" t="str">
            <v>UN</v>
          </cell>
          <cell r="D1728">
            <v>36.11</v>
          </cell>
        </row>
        <row r="1729">
          <cell r="A1729">
            <v>72726</v>
          </cell>
          <cell r="B1729" t="str">
            <v>TE DE COBRE 42MM LIGAÇÃO SOLDADA - FORNECIMENTO E INSTALACAO</v>
          </cell>
          <cell r="C1729" t="str">
            <v>UN</v>
          </cell>
          <cell r="D1729">
            <v>47.84</v>
          </cell>
        </row>
        <row r="1730">
          <cell r="A1730">
            <v>72727</v>
          </cell>
          <cell r="B1730" t="str">
            <v>TE DE COBRE 54MM LIGAÇÃO SOLDADA - FORNECIMENTO E INSTALACAO</v>
          </cell>
          <cell r="C1730" t="str">
            <v>UN</v>
          </cell>
          <cell r="D1730">
            <v>96.75</v>
          </cell>
        </row>
        <row r="1731">
          <cell r="A1731">
            <v>72728</v>
          </cell>
          <cell r="B1731" t="str">
            <v>TE DE COBRE 66MM LIGAÇÃO SOLDADA - FORNECIMENTO E INSTALACAO</v>
          </cell>
          <cell r="C1731" t="str">
            <v>UN</v>
          </cell>
          <cell r="D1731">
            <v>214.5</v>
          </cell>
        </row>
        <row r="1732">
          <cell r="A1732">
            <v>72729</v>
          </cell>
          <cell r="B1732" t="str">
            <v>TE DE COBRE 79MM LIGAÇÃO SOLDADA - FORNECIMENTO E INSTALACAO</v>
          </cell>
          <cell r="C1732" t="str">
            <v>UN</v>
          </cell>
          <cell r="D1732">
            <v>344.7</v>
          </cell>
        </row>
        <row r="1733">
          <cell r="A1733">
            <v>72773</v>
          </cell>
          <cell r="B1733" t="str">
            <v>JUNCAO PVC ESGOTO 75X50MM - FORNECIMENTO E INSTALACAO</v>
          </cell>
          <cell r="C1733" t="str">
            <v>UN</v>
          </cell>
          <cell r="D1733">
            <v>18.13</v>
          </cell>
        </row>
        <row r="1734">
          <cell r="A1734">
            <v>72774</v>
          </cell>
          <cell r="B1734" t="str">
            <v>JUNCAO PVC ESGOTO 100X50MM - FORNECIMENTO E INSTALACAO</v>
          </cell>
          <cell r="C1734" t="str">
            <v>UN</v>
          </cell>
          <cell r="D1734">
            <v>21.08</v>
          </cell>
        </row>
        <row r="1735">
          <cell r="A1735">
            <v>72775</v>
          </cell>
          <cell r="B1735" t="str">
            <v>JUNCAO PVC ESGOTO 100X75MM - FORNECIMENTO E INSTALACAO</v>
          </cell>
          <cell r="C1735" t="str">
            <v>UN</v>
          </cell>
          <cell r="D1735">
            <v>28.55</v>
          </cell>
        </row>
        <row r="1736">
          <cell r="A1736">
            <v>72783</v>
          </cell>
          <cell r="B1736" t="str">
            <v>ADAPTADOR PVC SOLDAVEL COM FLANGES E ANEL PARA CAIXA D'AGUA 20MMX1/2"- FORNECIMENTO E INSTALACAO</v>
          </cell>
          <cell r="C1736" t="str">
            <v>UN</v>
          </cell>
          <cell r="D1736">
            <v>8.01</v>
          </cell>
        </row>
        <row r="1737">
          <cell r="A1737">
            <v>72784</v>
          </cell>
          <cell r="B1737" t="str">
            <v>ADAPTADOR PVC SOLDAVEL COM FLANGES E ANEL PARA CAIXA D'AGUA 25MMX3/4"- FORNECIMENTO E INSTALACAO</v>
          </cell>
          <cell r="C1737" t="str">
            <v>UN</v>
          </cell>
          <cell r="D1737">
            <v>9.5500000000000007</v>
          </cell>
        </row>
        <row r="1738">
          <cell r="A1738">
            <v>72785</v>
          </cell>
          <cell r="B1738" t="str">
            <v>ADAPTADOR PVC SOLDAVEL COM FLANGES E ANEL PARA CAIXA D'AGUA 32MMX1" -FORNECIMENTO E INSTALACAO</v>
          </cell>
          <cell r="C1738" t="str">
            <v>UN</v>
          </cell>
          <cell r="D1738">
            <v>15.47</v>
          </cell>
        </row>
        <row r="1739">
          <cell r="A1739">
            <v>72786</v>
          </cell>
          <cell r="B1739" t="str">
            <v>ADAPTADOR PVC SOLDAVEL COM FLANGES E ANEL PARA CAIXA D'AGUA 40MMX1.1/4" - FORNECIMENTO E INSTALACAO</v>
          </cell>
          <cell r="C1739" t="str">
            <v>UN</v>
          </cell>
          <cell r="D1739">
            <v>20.49</v>
          </cell>
        </row>
        <row r="1740">
          <cell r="A1740">
            <v>72787</v>
          </cell>
          <cell r="B1740" t="str">
            <v>ADAPTADOR PVC SOLDAVEL COM FLANGES E ANEL PARA CAIXA D'AGUA 50MMX1.1/2" - FORNECIMENTO E INSTALACAO</v>
          </cell>
          <cell r="C1740" t="str">
            <v>UN</v>
          </cell>
          <cell r="D1740">
            <v>21.22</v>
          </cell>
        </row>
        <row r="1741">
          <cell r="A1741">
            <v>72788</v>
          </cell>
          <cell r="B1741" t="str">
            <v>ADAPTADOR PVC SOLDAVEL COM FLANGES E ANEL PARA CAIXA D'AGUA 60MMX2" -FORNECIMENTO E INSTALACAO</v>
          </cell>
          <cell r="C1741" t="str">
            <v>UN</v>
          </cell>
          <cell r="D1741">
            <v>32.06</v>
          </cell>
        </row>
        <row r="1742">
          <cell r="A1742">
            <v>72789</v>
          </cell>
          <cell r="B1742" t="str">
            <v>ADAPTADOR PVC SOLDAVEL COM FLANGES LIVRES PARA CAIXA D'AGUA 25MMX3/4"- FORNECIMENTO E INSTALACAO</v>
          </cell>
          <cell r="C1742" t="str">
            <v>UN</v>
          </cell>
          <cell r="D1742">
            <v>10.65</v>
          </cell>
        </row>
        <row r="1743">
          <cell r="A1743">
            <v>72790</v>
          </cell>
          <cell r="B1743" t="str">
            <v>ADAPTADOR PVC SOLDAVEL COM FLANGES LIVRES PARA CAIXA D'AGUA 32MMX1" -FORNECIMENTO E INSTALACAO</v>
          </cell>
          <cell r="C1743" t="str">
            <v>UN</v>
          </cell>
          <cell r="D1743">
            <v>12.89</v>
          </cell>
        </row>
        <row r="1744">
          <cell r="A1744">
            <v>72791</v>
          </cell>
          <cell r="B1744" t="str">
            <v>ADAPTADOR PVC SOLDAVEL COM FLANGES LIVRES PARA CAIXA D'AGUA 40MMX1.1/4" - FORNECIMENTO E INSTALACAO</v>
          </cell>
          <cell r="C1744" t="str">
            <v>UN</v>
          </cell>
          <cell r="D1744">
            <v>16.37</v>
          </cell>
        </row>
        <row r="1745">
          <cell r="A1745">
            <v>72792</v>
          </cell>
          <cell r="B1745" t="str">
            <v>ADAPTADOR PVC SOLDAVEL COM FLANGES LIVRES PARA CAIXA D'AGUA 50MMX1.1/2" - FORNECIMENTO E INSTALACAO</v>
          </cell>
          <cell r="C1745" t="str">
            <v>UN</v>
          </cell>
          <cell r="D1745">
            <v>28.97</v>
          </cell>
        </row>
        <row r="1746">
          <cell r="A1746">
            <v>72793</v>
          </cell>
          <cell r="B1746" t="str">
            <v>ADAPTADOR PVC SOLDAVEL COM FLANGES LIVRES PARA CAIXA D'AGUA 60MMX2" -FORNECIMENTO E INSTALACAO</v>
          </cell>
          <cell r="C1746" t="str">
            <v>UN</v>
          </cell>
          <cell r="D1746">
            <v>40.64</v>
          </cell>
        </row>
        <row r="1747">
          <cell r="A1747">
            <v>72794</v>
          </cell>
          <cell r="B1747" t="str">
            <v>ADAPTADOR PVC SOLDAVEL COM FLANGES LIVRES PARA CAIXA D'AGUA 75MMX2.1/2" - FORNECIMENTO E INSTALACAO</v>
          </cell>
          <cell r="C1747" t="str">
            <v>UN</v>
          </cell>
          <cell r="D1747">
            <v>122.09</v>
          </cell>
        </row>
        <row r="1748">
          <cell r="A1748">
            <v>72795</v>
          </cell>
          <cell r="B1748" t="str">
            <v>ADAPTADOR PVC SOLDAVEL COM FLANGES LIVRES PARA CAIXA D'AGUA 85MMX3" -FORNECIMENTO E INSTALACAO</v>
          </cell>
          <cell r="C1748" t="str">
            <v>UN</v>
          </cell>
          <cell r="D1748">
            <v>166.3</v>
          </cell>
        </row>
        <row r="1749">
          <cell r="A1749">
            <v>72796</v>
          </cell>
          <cell r="B1749" t="str">
            <v>ADAPTADOR PVC SOLDAVEL COM FLANGES LIVRES PARA CAIXA D'AGUA 110MMX4" -FORNECIMENTO E INSTALACAO</v>
          </cell>
          <cell r="C1749" t="str">
            <v>UN</v>
          </cell>
          <cell r="D1749">
            <v>232.64</v>
          </cell>
        </row>
        <row r="1750">
          <cell r="A1750">
            <v>72797</v>
          </cell>
          <cell r="B1750" t="str">
            <v>ADAPTADOR PVC SOLDAVEL LONGO COM FLANGES LIVRES PARA CAIXA D'AGUA 25MMX3/4" - FORNECIMENTO E INSTALACAO</v>
          </cell>
          <cell r="C1750" t="str">
            <v>UN</v>
          </cell>
          <cell r="D1750">
            <v>12.14</v>
          </cell>
        </row>
        <row r="1751">
          <cell r="A1751">
            <v>72798</v>
          </cell>
          <cell r="B1751" t="str">
            <v>ADAPTADOR PVC SOLDAVEL LONGO COM FLANGES LIVRES PARA CAIXA D'AGUA 32MMX1" - FORNECIMENTO E INSTALACAO</v>
          </cell>
          <cell r="C1751" t="str">
            <v>UN</v>
          </cell>
          <cell r="D1751">
            <v>14.65</v>
          </cell>
        </row>
        <row r="1752">
          <cell r="A1752">
            <v>72800</v>
          </cell>
          <cell r="B1752" t="str">
            <v>ADAPTADOR PVC SOLDAVEL LONGO COM FLANGES LIVRES PARA CAIXA D'AGUA 40MMX1.1/4" - FORNECIMENTO E INSTALACAO</v>
          </cell>
          <cell r="C1752" t="str">
            <v>UN</v>
          </cell>
          <cell r="D1752">
            <v>18.62</v>
          </cell>
        </row>
        <row r="1753">
          <cell r="A1753">
            <v>72801</v>
          </cell>
          <cell r="B1753" t="str">
            <v>ADAPTADOR PVC SOLDAVEL LONGO COM FLANGES LIVRES PARA CAIXA D'AGUA 50MMX1.1/2" - FORNECIMENTO E INSTALACAO</v>
          </cell>
          <cell r="C1753" t="str">
            <v>UN</v>
          </cell>
          <cell r="D1753">
            <v>33.1</v>
          </cell>
        </row>
        <row r="1754">
          <cell r="A1754">
            <v>72802</v>
          </cell>
          <cell r="B1754" t="str">
            <v>ADAPTADOR PVC SOLDAVEL LONGO COM FLANGES LIVRES PARA CAIXA D'AGUA 60MMX2" - FORNECIMENTO E INSTALACAO</v>
          </cell>
          <cell r="C1754" t="str">
            <v>UN</v>
          </cell>
          <cell r="D1754">
            <v>44.43</v>
          </cell>
        </row>
        <row r="1755">
          <cell r="A1755">
            <v>72803</v>
          </cell>
          <cell r="B1755" t="str">
            <v>ADAPTADOR PVC SOLDAVEL LONGO COM FLANGES LIVRES PARA CAIXA D'AGUA 75MMX2.1/2" - FORNECIMENTO E INSTALACAO</v>
          </cell>
          <cell r="C1755" t="str">
            <v>UN</v>
          </cell>
          <cell r="D1755">
            <v>133.86000000000001</v>
          </cell>
        </row>
        <row r="1756">
          <cell r="A1756">
            <v>72804</v>
          </cell>
          <cell r="B1756" t="str">
            <v>ADAPTADOR PVC SOLDAVEL LONGO COM FLANGES LIVRES PARA CAIXA D'AGUA 85MMX3" - FORNECIMENTO E INSTALACAO</v>
          </cell>
          <cell r="C1756" t="str">
            <v>UN</v>
          </cell>
          <cell r="D1756">
            <v>181.08</v>
          </cell>
        </row>
        <row r="1757">
          <cell r="A1757">
            <v>72805</v>
          </cell>
          <cell r="B1757" t="str">
            <v>ADAPTADOR PVC SOLDAVEL LONGO COM FLANGES LIVRES PARA CAIXA D'AGUA 110MMX4" - FORNECIMENTO E INSTALACAO</v>
          </cell>
          <cell r="C1757" t="str">
            <v>UN</v>
          </cell>
          <cell r="D1757">
            <v>255.52</v>
          </cell>
        </row>
        <row r="1758">
          <cell r="A1758">
            <v>72806</v>
          </cell>
          <cell r="B1758" t="str">
            <v>TE PVC SOLDAVEL COM ROSCA AGUA FRIA 20MMX20MMX1/2" - FORNECIMENTO E INSTALACAO</v>
          </cell>
          <cell r="C1758" t="str">
            <v>UN</v>
          </cell>
          <cell r="D1758">
            <v>3.7</v>
          </cell>
        </row>
        <row r="1759">
          <cell r="A1759">
            <v>72808</v>
          </cell>
          <cell r="B1759" t="str">
            <v>TE PVC SOLDAVEL COM ROSCA AGUA FRIA 25MMX25MMX1/2" - FORNECIMENTO E INSTALACAO</v>
          </cell>
          <cell r="C1759" t="str">
            <v>UN</v>
          </cell>
          <cell r="D1759">
            <v>4.72</v>
          </cell>
        </row>
        <row r="1760">
          <cell r="A1760">
            <v>72809</v>
          </cell>
          <cell r="B1760" t="str">
            <v>TE PVC SOLDAVEL COM ROSCA AGUA FRIA 32MMX32MMX3/4" - FORNECIMENTO E INSTALACAO</v>
          </cell>
          <cell r="C1760" t="str">
            <v>UN</v>
          </cell>
          <cell r="D1760">
            <v>8.7799999999999994</v>
          </cell>
        </row>
        <row r="1761">
          <cell r="A1761">
            <v>73636</v>
          </cell>
          <cell r="B1761" t="str">
            <v>TE PVC SOLDAVEL COM ROSCA METALICA AGUA FRIA 25MMX25MMX1/2" - FORNECIMENTO E INSTALACAO</v>
          </cell>
          <cell r="C1761" t="str">
            <v>UN</v>
          </cell>
          <cell r="D1761">
            <v>9.9700000000000006</v>
          </cell>
        </row>
        <row r="1762">
          <cell r="A1762">
            <v>73637</v>
          </cell>
          <cell r="B1762" t="str">
            <v>TE PVC SOLDAVEL COM ROSCA METALICA AGUA FRIA 25MMX25MMX3/4" - FORNECIMENTO E INSTALACAO</v>
          </cell>
          <cell r="C1762" t="str">
            <v>UN</v>
          </cell>
          <cell r="D1762">
            <v>10.130000000000001</v>
          </cell>
        </row>
        <row r="1763">
          <cell r="A1763">
            <v>73638</v>
          </cell>
          <cell r="B1763" t="str">
            <v>TE PVC SOLDAVEL COM ROSCA METALICA AGUA FRIA 20MMX20MMX1/2" - FORNECIMENTO E INSTALACAO</v>
          </cell>
          <cell r="C1763" t="str">
            <v>UN</v>
          </cell>
          <cell r="D1763">
            <v>9.32</v>
          </cell>
        </row>
        <row r="1764">
          <cell r="A1764">
            <v>73639</v>
          </cell>
          <cell r="B1764" t="str">
            <v>JOELHO PVC SOLDAVEL COM ROSCA METALICA 90º AGUA FRIA 25MMX3/4" - FORNECIMENTO E INSTALACAO</v>
          </cell>
          <cell r="C1764" t="str">
            <v>UN</v>
          </cell>
          <cell r="D1764">
            <v>8.16</v>
          </cell>
        </row>
        <row r="1765">
          <cell r="A1765">
            <v>73640</v>
          </cell>
          <cell r="B1765" t="str">
            <v>JOELHO PVC SOLDAVEL COM ROSCA METALICA 90º ÁGUA FRIA 20MMX1/2" - FORNECIMENTO E INSTALACAO</v>
          </cell>
          <cell r="C1765" t="str">
            <v>UN</v>
          </cell>
          <cell r="D1765">
            <v>7</v>
          </cell>
        </row>
        <row r="1766">
          <cell r="A1766">
            <v>73641</v>
          </cell>
          <cell r="B1766" t="str">
            <v>JOELHO PVC SOLDAVEL COM ROSCA 90º AGUA FRIA 25MMX1/2" - FORNECIMENTO EINSTALACAO</v>
          </cell>
          <cell r="C1766" t="str">
            <v>UN</v>
          </cell>
          <cell r="D1766">
            <v>4.82</v>
          </cell>
        </row>
        <row r="1767">
          <cell r="A1767">
            <v>73642</v>
          </cell>
          <cell r="B1767" t="str">
            <v>JOELHO PVC SOLDAVEL COM ROSCA METALICA 90º AGUA FRIA 25MMX1/2" - FORNECIMENTO E INSTALACAO</v>
          </cell>
          <cell r="C1767" t="str">
            <v>UN</v>
          </cell>
          <cell r="D1767">
            <v>7.35</v>
          </cell>
        </row>
        <row r="1768">
          <cell r="A1768">
            <v>73643</v>
          </cell>
          <cell r="B1768" t="str">
            <v>JOELHO PVC SOLDAVEL COM ROSCA 90º AGUA FRIA 25MMX3/4" - FORNECIMENTO EINSTALACAO</v>
          </cell>
          <cell r="C1768" t="str">
            <v>UN</v>
          </cell>
          <cell r="D1768">
            <v>5.33</v>
          </cell>
        </row>
        <row r="1769">
          <cell r="A1769">
            <v>73644</v>
          </cell>
          <cell r="B1769" t="str">
            <v>JOELHO PVC SOLDAVEL COM ROSCA 90º AGUA FRIA 20MMX1/2" - FORNECIMENTO EINSTALACAO</v>
          </cell>
          <cell r="C1769" t="str">
            <v>UN</v>
          </cell>
          <cell r="D1769">
            <v>4.5199999999999996</v>
          </cell>
        </row>
        <row r="1770">
          <cell r="A1770">
            <v>73645</v>
          </cell>
          <cell r="B1770" t="str">
            <v>LUVA PVC SOLDAVEL COM ROSCA AGUA FRIA 50MMX1.1/2" - FORNECIMENTO E INSTALACAO</v>
          </cell>
          <cell r="C1770" t="str">
            <v>UN</v>
          </cell>
          <cell r="D1770">
            <v>23.29</v>
          </cell>
        </row>
        <row r="1771">
          <cell r="A1771">
            <v>73646</v>
          </cell>
          <cell r="B1771" t="str">
            <v>LUVA PVC SOLDAVEL COM ROSCA AGUA FRIA 40MMX1.1/4" - FORNECIMENTO E INSTALACAO</v>
          </cell>
          <cell r="C1771" t="str">
            <v>UN</v>
          </cell>
          <cell r="D1771">
            <v>12.1</v>
          </cell>
        </row>
        <row r="1772">
          <cell r="A1772">
            <v>73647</v>
          </cell>
          <cell r="B1772" t="str">
            <v>LUVA PVC SOLDAVEL COM ROSCA AGUA FRIA 32MMX1" - FORNECIMENTO E INSTALACAO</v>
          </cell>
          <cell r="C1772" t="str">
            <v>UN</v>
          </cell>
          <cell r="D1772">
            <v>5.39</v>
          </cell>
        </row>
        <row r="1773">
          <cell r="A1773">
            <v>73648</v>
          </cell>
          <cell r="B1773" t="str">
            <v>LUVA PVC SOLDAVEL COM ROSCA AGUA FRIA 25MMX3/4" - FORNECIMENTO E INSTALACAO</v>
          </cell>
          <cell r="C1773" t="str">
            <v>UN</v>
          </cell>
          <cell r="D1773">
            <v>3.54</v>
          </cell>
        </row>
        <row r="1774">
          <cell r="A1774">
            <v>73649</v>
          </cell>
          <cell r="B1774" t="str">
            <v>LUVA PVC SOLDAVEL COM ROSCA AGUA FRIA 20MMX1/2" - FORNECIMENTO E INSTALACAO</v>
          </cell>
          <cell r="C1774" t="str">
            <v>UN</v>
          </cell>
          <cell r="D1774">
            <v>3.37</v>
          </cell>
        </row>
        <row r="1775">
          <cell r="A1775">
            <v>73650</v>
          </cell>
          <cell r="B1775" t="str">
            <v>LUVA PVC SOLDAVEL COM ROSCA AGUA FRIA 25MMX1/2" - FORNECIMENTO E INSTALACAO</v>
          </cell>
          <cell r="C1775" t="str">
            <v>UN</v>
          </cell>
          <cell r="D1775">
            <v>3.94</v>
          </cell>
        </row>
        <row r="1776">
          <cell r="A1776">
            <v>73691</v>
          </cell>
          <cell r="B1776" t="str">
            <v>LUVA PVC SOLDAVEL COM ROSCA METALICA AGUA FRIA 25MMX1/2" - FORNECIMENTO E INSTALACAO</v>
          </cell>
          <cell r="C1776" t="str">
            <v>UN</v>
          </cell>
          <cell r="D1776">
            <v>5.59</v>
          </cell>
        </row>
        <row r="1777">
          <cell r="A1777">
            <v>74059</v>
          </cell>
          <cell r="B1777" t="str">
            <v>LUVA COBRE</v>
          </cell>
          <cell r="C1777" t="str">
            <v/>
          </cell>
          <cell r="D1777" t="str">
            <v/>
          </cell>
        </row>
        <row r="1778">
          <cell r="A1778" t="str">
            <v>74059/001</v>
          </cell>
          <cell r="B1778" t="str">
            <v>LUVA DE COBRE SEM ANEL SOLDA 22MM - FORNECIMENTO E INSTALACAO</v>
          </cell>
          <cell r="C1778" t="str">
            <v>UN</v>
          </cell>
          <cell r="D1778">
            <v>6.2</v>
          </cell>
        </row>
        <row r="1779">
          <cell r="A1779" t="str">
            <v>74059/002</v>
          </cell>
          <cell r="B1779" t="str">
            <v>LUVA DE COBRE SEM ANEL SOLDA 35MM - FORNECIMENTO E INSTALAÇÃO</v>
          </cell>
          <cell r="C1779" t="str">
            <v>UN</v>
          </cell>
          <cell r="D1779">
            <v>19.88</v>
          </cell>
        </row>
        <row r="1780">
          <cell r="A1780">
            <v>74060</v>
          </cell>
          <cell r="B1780" t="str">
            <v>COTOVELO COBRE</v>
          </cell>
          <cell r="C1780" t="str">
            <v/>
          </cell>
          <cell r="D1780" t="str">
            <v/>
          </cell>
        </row>
        <row r="1781">
          <cell r="A1781" t="str">
            <v>74060/001</v>
          </cell>
          <cell r="B1781" t="str">
            <v>COTOVELO DE COBRE SEM ANEL SOLDA 22MM - FORNECIMENTO E INSTALACAO</v>
          </cell>
          <cell r="C1781" t="str">
            <v>UN</v>
          </cell>
          <cell r="D1781">
            <v>10.41</v>
          </cell>
        </row>
        <row r="1782">
          <cell r="A1782" t="str">
            <v>74060/002</v>
          </cell>
          <cell r="B1782" t="str">
            <v>COTOVELO DE COBRE SEM ANEL SOLDA 28MM - FORNECIMENTO E INSTALACAO</v>
          </cell>
          <cell r="C1782" t="str">
            <v>UN</v>
          </cell>
          <cell r="D1782">
            <v>13.16</v>
          </cell>
        </row>
        <row r="1783">
          <cell r="A1783" t="str">
            <v>74060/003</v>
          </cell>
          <cell r="B1783" t="str">
            <v>COTOVELO DE COBRE SEM ANEL SOLDA 35MM - FORNECIMENTO E INSTALACAO</v>
          </cell>
          <cell r="C1783" t="str">
            <v>UN</v>
          </cell>
          <cell r="D1783">
            <v>31.92</v>
          </cell>
        </row>
        <row r="1784">
          <cell r="A1784" t="str">
            <v>74060/004</v>
          </cell>
          <cell r="B1784" t="str">
            <v>COTOVELO DE COBRE SEM ANEL SOLDA 15MM - FORNECIMENTO E INSTALACAO</v>
          </cell>
          <cell r="C1784" t="str">
            <v>UN</v>
          </cell>
          <cell r="D1784">
            <v>6.1</v>
          </cell>
        </row>
        <row r="1785">
          <cell r="A1785">
            <v>181</v>
          </cell>
          <cell r="B1785" t="str">
            <v>CAIXAS D'DAGUA, DE INSPECAO E DE GORDURA</v>
          </cell>
          <cell r="C1785" t="str">
            <v/>
          </cell>
          <cell r="D1785" t="str">
            <v/>
          </cell>
        </row>
        <row r="1786">
          <cell r="A1786">
            <v>6171</v>
          </cell>
          <cell r="B1786" t="str">
            <v>TAMPA DE CONCRETO ARMADO 60X60X5CM PARA CAIXA</v>
          </cell>
          <cell r="C1786" t="str">
            <v>UN</v>
          </cell>
          <cell r="D1786">
            <v>17.920000000000002</v>
          </cell>
        </row>
        <row r="1787">
          <cell r="A1787">
            <v>73735</v>
          </cell>
          <cell r="B1787" t="str">
            <v>RESERVATORIO DE FIBROCIMENTO</v>
          </cell>
          <cell r="C1787" t="str">
            <v/>
          </cell>
          <cell r="D1787" t="str">
            <v/>
          </cell>
        </row>
        <row r="1788">
          <cell r="A1788" t="str">
            <v>73735/001</v>
          </cell>
          <cell r="B1788" t="str">
            <v>RESERV. DE FIBROC. CAP=1000L C/ACESSORIOS</v>
          </cell>
          <cell r="C1788" t="str">
            <v>UN</v>
          </cell>
          <cell r="D1788">
            <v>468.68</v>
          </cell>
        </row>
        <row r="1789">
          <cell r="A1789" t="str">
            <v>73735/002</v>
          </cell>
          <cell r="B1789" t="str">
            <v>RESERV. DE FIBROC. CAP=500L SOBRE ESTRUT. DE MADEIRA</v>
          </cell>
          <cell r="C1789" t="str">
            <v>UN</v>
          </cell>
          <cell r="D1789">
            <v>340.4</v>
          </cell>
        </row>
        <row r="1790">
          <cell r="A1790">
            <v>73748</v>
          </cell>
          <cell r="B1790" t="str">
            <v>FORNECIMENTO E COLOCACAO DE CAIXAS D AGUA EM FIBROCIMENT</v>
          </cell>
          <cell r="C1790" t="str">
            <v/>
          </cell>
          <cell r="D1790" t="str">
            <v/>
          </cell>
        </row>
        <row r="1791">
          <cell r="A1791" t="str">
            <v>73748/001</v>
          </cell>
          <cell r="B1791" t="str">
            <v>RESERVATÓRIO D’ÁGUA DE FIBROCIMENTO CILÍNDRICO OU RETANGULAR, CAPACIDADE 1.000L - FORNECIMENTO E COLOCAÇÃO ( EXCLUSIVE TUBULAÇÕES E BOIA)</v>
          </cell>
          <cell r="C1791" t="str">
            <v>UN</v>
          </cell>
          <cell r="D1791">
            <v>275.19</v>
          </cell>
        </row>
        <row r="1792">
          <cell r="A1792" t="str">
            <v>73748/002</v>
          </cell>
          <cell r="B1792" t="str">
            <v>FORNECIMETO E INSTALAÇÃO DE CAIXA D´ÁGUA FIBROCIMENTO 500L, ENTRADA 20MM COM BÓIA 1/2", SAÍDA 25MM E SISTEMA DE LIMPEZA E EXTRAVASOR 32MM (PADRÃO POPULAR)</v>
          </cell>
          <cell r="C1792" t="str">
            <v>UN</v>
          </cell>
          <cell r="D1792">
            <v>339.07</v>
          </cell>
        </row>
        <row r="1793">
          <cell r="A1793">
            <v>74051</v>
          </cell>
          <cell r="B1793" t="str">
            <v>CAIXA GORDURA CONCRETO PRE-MOLDADO</v>
          </cell>
          <cell r="C1793" t="str">
            <v/>
          </cell>
          <cell r="D1793" t="str">
            <v/>
          </cell>
        </row>
        <row r="1794">
          <cell r="A1794" t="str">
            <v>74051/001</v>
          </cell>
          <cell r="B1794" t="str">
            <v>CAIXA DE GORDURA DUPLA EM CONCRETO PRE-MOLDADO DN 60MM COM TAMPA - FORNECIMENTO E INSTALACAO</v>
          </cell>
          <cell r="C1794" t="str">
            <v>UN</v>
          </cell>
          <cell r="D1794">
            <v>111.24</v>
          </cell>
        </row>
        <row r="1795">
          <cell r="A1795" t="str">
            <v>74051/002</v>
          </cell>
          <cell r="B1795" t="str">
            <v>CAIXA DE GORDURA SIMPLES EM CONCRETO PRE-MOLDADO DN 40MM COM TAMPA - FORNECIMENTO E INSTALACAO</v>
          </cell>
          <cell r="C1795" t="str">
            <v>UN</v>
          </cell>
          <cell r="D1795">
            <v>53.27</v>
          </cell>
        </row>
        <row r="1796">
          <cell r="A1796">
            <v>74058</v>
          </cell>
          <cell r="B1796" t="str">
            <v>TORNEIRA BOIA BRUTO 1"</v>
          </cell>
          <cell r="C1796" t="str">
            <v/>
          </cell>
          <cell r="D1796" t="str">
            <v/>
          </cell>
        </row>
        <row r="1797">
          <cell r="A1797" t="str">
            <v>74058/001</v>
          </cell>
          <cell r="B1797" t="str">
            <v>TORNEIRA DE BOIA REAL 1/2” COM BALAO METALICO - FORNECIMENTO E INSTALACAO</v>
          </cell>
          <cell r="C1797" t="str">
            <v>UN</v>
          </cell>
          <cell r="D1797">
            <v>32.04</v>
          </cell>
        </row>
        <row r="1798">
          <cell r="A1798" t="str">
            <v>74058/002</v>
          </cell>
          <cell r="B1798" t="str">
            <v>TORNEIRA DE BOIA VAZAO TOTAL 3/4” COM BALAO PLASTICO - FORNECIMENTO EINSTALACAO</v>
          </cell>
          <cell r="C1798" t="str">
            <v>UN</v>
          </cell>
          <cell r="D1798">
            <v>42.96</v>
          </cell>
        </row>
        <row r="1799">
          <cell r="A1799" t="str">
            <v>74058/003</v>
          </cell>
          <cell r="B1799" t="str">
            <v>TORNEIRA DE BOIA REAL 1” COM BALAO PLASTICO - FORNECIMENTO E INSTALACAO</v>
          </cell>
          <cell r="C1799" t="str">
            <v>UN</v>
          </cell>
          <cell r="D1799">
            <v>45.04</v>
          </cell>
        </row>
        <row r="1800">
          <cell r="A1800" t="str">
            <v>74058/004</v>
          </cell>
          <cell r="B1800" t="str">
            <v>TORNEIRA DE BÓIA REAL 2" COM BALAO PLASTICO - FORNECIMENTO E INSTALACAO</v>
          </cell>
          <cell r="C1800" t="str">
            <v>UN</v>
          </cell>
          <cell r="D1800">
            <v>95.23</v>
          </cell>
        </row>
        <row r="1801">
          <cell r="A1801">
            <v>74104</v>
          </cell>
          <cell r="B1801" t="str">
            <v>CAIXA DE INSPECAO OU PASSAGEM 60X60CM TAMPA DE CONCRETO</v>
          </cell>
          <cell r="C1801" t="str">
            <v/>
          </cell>
          <cell r="D1801" t="str">
            <v/>
          </cell>
        </row>
        <row r="1802">
          <cell r="A1802" t="str">
            <v>74104/001</v>
          </cell>
          <cell r="B1802" t="str">
            <v>CAIXA DE INSPEÇÃO EM ALVENARIA DE TIJOLO MACIÇO 60X60X60CM, REVESTIDAINTERNAMENTO COM BARRA LISA (CIMENTO E AREIA, TRAÇO 1:4) E=2,0CM, COMTAMPA PRÉ-MOLDADA DE CONCRETO E FUNDO DE CONCRETO 15MPA TIPO C - ESCAVAÇÃO E CONFECÇÃO</v>
          </cell>
          <cell r="C1802" t="str">
            <v>UN</v>
          </cell>
          <cell r="D1802">
            <v>84.64</v>
          </cell>
        </row>
        <row r="1803">
          <cell r="A1803">
            <v>74166</v>
          </cell>
          <cell r="B1803" t="str">
            <v>CAIXA DE PASSAGEM (INSPECAO) PRE-MOLDADA DN 60 CM</v>
          </cell>
          <cell r="C1803" t="str">
            <v/>
          </cell>
          <cell r="D1803" t="str">
            <v/>
          </cell>
        </row>
        <row r="1804">
          <cell r="A1804" t="str">
            <v>74166/001</v>
          </cell>
          <cell r="B1804" t="str">
            <v>CAIXA DE INSPEÇÃO EM CONCRETO PRÉ-MOLDADO DN 60MM COM TAMPA H= 60CM -FORNECIMENTO E INSTALACAO</v>
          </cell>
          <cell r="C1804" t="str">
            <v>UN</v>
          </cell>
          <cell r="D1804">
            <v>91.56</v>
          </cell>
        </row>
        <row r="1805">
          <cell r="A1805" t="str">
            <v>74166/002</v>
          </cell>
          <cell r="B1805" t="str">
            <v>CAIXA DE INSPECAO EM ANEL DE CONCRETO PRE MOLDADO, COM 950MM DE ALTURATOTAL. ANEIS COM ESP=50MM, DIAM.=600MM. EXCLUSIVE TAMPAO E ESCAVACAO- FORNECIMENTO E INSTALACAO</v>
          </cell>
          <cell r="C1805" t="str">
            <v>UN</v>
          </cell>
          <cell r="D1805">
            <v>115.08</v>
          </cell>
        </row>
        <row r="1806">
          <cell r="A1806">
            <v>74225</v>
          </cell>
          <cell r="B1806" t="str">
            <v>CAIXA GORDURA PVC</v>
          </cell>
          <cell r="C1806" t="str">
            <v/>
          </cell>
          <cell r="D1806" t="str">
            <v/>
          </cell>
        </row>
        <row r="1807">
          <cell r="A1807" t="str">
            <v>74225/001</v>
          </cell>
          <cell r="B1807" t="str">
            <v>CAIXA DE GORDURA EM PVC 250X230X75MM, COM TAMPA E PORTA-TAMPA - FORNECIMENTO E INSTALACAO</v>
          </cell>
          <cell r="C1807" t="str">
            <v>UN</v>
          </cell>
          <cell r="D1807">
            <v>55.74</v>
          </cell>
        </row>
        <row r="1808">
          <cell r="A1808">
            <v>182</v>
          </cell>
          <cell r="B1808" t="str">
            <v>RALOS/CAIXA SIFONADA</v>
          </cell>
          <cell r="C1808" t="str">
            <v/>
          </cell>
          <cell r="D1808" t="str">
            <v/>
          </cell>
        </row>
        <row r="1809">
          <cell r="A1809">
            <v>40777</v>
          </cell>
          <cell r="B1809" t="str">
            <v>CAIXA SIFONADA PVC 150X150X50MM COM GRELHA REDONDA BRANCA - FORNECIMENTO E INSTALACAO</v>
          </cell>
          <cell r="C1809" t="str">
            <v>UN</v>
          </cell>
          <cell r="D1809">
            <v>25.06</v>
          </cell>
        </row>
        <row r="1810">
          <cell r="A1810">
            <v>72292</v>
          </cell>
          <cell r="B1810" t="str">
            <v>CAIXA SIFONADA EM PVC 100X100X50MM SIMPLES - FORNECIMENTO E INSTALAÇÃO</v>
          </cell>
          <cell r="C1810" t="str">
            <v>UN</v>
          </cell>
          <cell r="D1810">
            <v>25.82</v>
          </cell>
        </row>
        <row r="1811">
          <cell r="A1811">
            <v>72684</v>
          </cell>
          <cell r="B1811" t="str">
            <v>RALO SECO DE PVC 100X100MM SIMPLES - FORNECIMENTO E INSTALACAO</v>
          </cell>
          <cell r="C1811" t="str">
            <v>UN</v>
          </cell>
          <cell r="D1811">
            <v>12.44</v>
          </cell>
        </row>
        <row r="1812">
          <cell r="A1812">
            <v>72685</v>
          </cell>
          <cell r="B1812" t="str">
            <v>RALO SIFONADO DE PVC 100X100MM SIMPLES - FORNECIMENTO E INSTALACAO</v>
          </cell>
          <cell r="C1812" t="str">
            <v>UN</v>
          </cell>
          <cell r="D1812">
            <v>14.35</v>
          </cell>
        </row>
        <row r="1813">
          <cell r="A1813">
            <v>183</v>
          </cell>
          <cell r="B1813" t="str">
            <v>APARELHOS SANITARIOS, LOUCAS, METAIS E OUTROS</v>
          </cell>
          <cell r="C1813" t="str">
            <v/>
          </cell>
          <cell r="D1813" t="str">
            <v/>
          </cell>
        </row>
        <row r="1814">
          <cell r="A1814">
            <v>6004</v>
          </cell>
          <cell r="B1814" t="str">
            <v>PAPELEIRA DE LOUCA BRANCA - FORNECIMENTO E INSTALACAO</v>
          </cell>
          <cell r="C1814" t="str">
            <v>UN</v>
          </cell>
          <cell r="D1814">
            <v>36.130000000000003</v>
          </cell>
        </row>
        <row r="1815">
          <cell r="A1815">
            <v>6007</v>
          </cell>
          <cell r="B1815" t="str">
            <v>SABONETEIRA DE LOUCA BRANCA 7,5X15CM - FORNECIMENTO E INSTALACAO</v>
          </cell>
          <cell r="C1815" t="str">
            <v>UN</v>
          </cell>
          <cell r="D1815">
            <v>29.76</v>
          </cell>
        </row>
        <row r="1816">
          <cell r="A1816">
            <v>6008</v>
          </cell>
          <cell r="B1816" t="str">
            <v>CABIDE DE LOUCA BRANCA SIMPLES TIPO GANCHO - FORNECIMENTO E INSTALACAO</v>
          </cell>
          <cell r="C1816" t="str">
            <v>UN</v>
          </cell>
          <cell r="D1816">
            <v>25.24</v>
          </cell>
        </row>
        <row r="1817">
          <cell r="A1817">
            <v>6009</v>
          </cell>
          <cell r="B1817" t="str">
            <v>LAVATORIO EM LOUCA BRANCA, SEM COLUNA PADRAO POPULAR, COM TORNEIRA CROMADA POPULAR , SIFAO,VALVULA E ENGATE PLASTICO</v>
          </cell>
          <cell r="C1817" t="str">
            <v>UN</v>
          </cell>
          <cell r="D1817">
            <v>117.02</v>
          </cell>
        </row>
        <row r="1818">
          <cell r="A1818">
            <v>6021</v>
          </cell>
          <cell r="B1818" t="str">
            <v>VASO SANITARIO SIFONADO LOUÇA BRANCA PADRAO POPULAR, COM CONJUNTO PARAFIXAÇAO PARA VASO SANITÁRIO COM PARAFUSO, ARRUELA E BUCHA - FORNECIMENTO E INSTALACAO</v>
          </cell>
          <cell r="C1818" t="str">
            <v>UN</v>
          </cell>
          <cell r="D1818">
            <v>119.07</v>
          </cell>
        </row>
        <row r="1819">
          <cell r="A1819">
            <v>6024</v>
          </cell>
          <cell r="B1819" t="str">
            <v>CAIXA DE DESCARGA PLASTICA EXTERNA COMPLETA,CAPACIDADE 9L COM TUBO DEDESCARGA, ENGATE FLEXIVEL, BOIA E SUPORTE PARA FIXAÇÃO, BOLSA DE LIGAÇÃO EM PVC FLEXÍVEL E CONJUNTO PARA FIXACAO DE CAIXA DE DESCARGA - FORNECIMENTO E INSTALACAO</v>
          </cell>
          <cell r="C1819" t="str">
            <v>UN</v>
          </cell>
          <cell r="D1819">
            <v>51.36</v>
          </cell>
        </row>
        <row r="1820">
          <cell r="A1820">
            <v>6031</v>
          </cell>
          <cell r="B1820" t="str">
            <v>BANCA (TAMPO) DE MARMORE SINTETICO 120X60CM COM CUBA, VALVULA EM PLASTICO BRANCO 1", SIFAO PLASTICO TIPO COPO 1" E TORNEIRA CROMADA LONGA 1/2" OU 3/4" PARA PIA PADRAO POPULAR - FORNECIMENTO E INSTALACAO</v>
          </cell>
          <cell r="C1820" t="str">
            <v>UN</v>
          </cell>
          <cell r="D1820">
            <v>157.99</v>
          </cell>
        </row>
        <row r="1821">
          <cell r="A1821">
            <v>6043</v>
          </cell>
          <cell r="B1821" t="str">
            <v>BANCA (TAMPO) DE MARMORITE, GRANILITE OU GRANITITA 120X60CM COM CUBA,VALVULA EM PLASTICO BRANCO 1”, SIFAO PLASTICO TIPO COPO 1” E TORNEIRACROMADA LONGA 1/2” OU 3/4” PARA PIA PADRAO POPULAR - FORNECIMENTO E INSTALACAO</v>
          </cell>
          <cell r="C1821" t="str">
            <v>UN</v>
          </cell>
          <cell r="D1821">
            <v>168.45</v>
          </cell>
        </row>
        <row r="1822">
          <cell r="A1822">
            <v>6049</v>
          </cell>
          <cell r="B1822" t="str">
            <v>TANQUE SIMPLES PRE-MOLDADO DE CONCRETO COM VALVULA EM PLASTICO BRANCO1.1/4"X1.1/2", SIFAO PLASTICO TIPO COPO 1.1/4" E TORNEIRA DE METAL AMARELO CURTA 1/2" OU 3/4" PARA TANQUE - FORNECIMENTO E INSTALACAO</v>
          </cell>
          <cell r="C1822" t="str">
            <v>UN</v>
          </cell>
          <cell r="D1822">
            <v>131.4</v>
          </cell>
        </row>
        <row r="1823">
          <cell r="A1823">
            <v>6052</v>
          </cell>
          <cell r="B1823" t="str">
            <v>TANQUE DE MARMORE SINTETICO 22 LITROS COM VALVULA EM PLASTICO BRANCO 1.1/4"X1.1/2", SIFAO PLASTICO TIPO COPO 1.1/4" E TORNEIRA DE METAL AMARELO CURTA 1/2" OU 3/4" PARA TANQUE - FORNECIMENTO E INSTALACAO</v>
          </cell>
          <cell r="C1823" t="str">
            <v>UN</v>
          </cell>
          <cell r="D1823">
            <v>136.41</v>
          </cell>
        </row>
        <row r="1824">
          <cell r="A1824">
            <v>68061</v>
          </cell>
          <cell r="B1824" t="str">
            <v>CHUVEIRO PLASTICO BRANCO SIMPLES - FORNECIMENTO E INSTALACAO</v>
          </cell>
          <cell r="C1824" t="str">
            <v>UN</v>
          </cell>
          <cell r="D1824">
            <v>9.73</v>
          </cell>
        </row>
        <row r="1825">
          <cell r="A1825">
            <v>72739</v>
          </cell>
          <cell r="B1825" t="str">
            <v>VASO SANITARIO INFANTIL SIFONADO, PARA VALVULA DE DESCARGA, EM LOUCA BRANCA, COM ACESSORIOS, INCLUSIVE ASSENTO PLASTICO, BOLSA DE BORRACHA PARA LIGACAO, TUBO PVC LIGACAO - FORNECIMENTO E INSTALACAO</v>
          </cell>
          <cell r="C1825" t="str">
            <v>UN</v>
          </cell>
          <cell r="D1825">
            <v>171.18</v>
          </cell>
        </row>
        <row r="1826">
          <cell r="A1826">
            <v>73628</v>
          </cell>
          <cell r="B1826" t="str">
            <v>BACIA TURCA C/TUBO DE LIGACAO - 50508</v>
          </cell>
          <cell r="C1826" t="str">
            <v>UN</v>
          </cell>
          <cell r="D1826">
            <v>138.05000000000001</v>
          </cell>
        </row>
        <row r="1827">
          <cell r="A1827">
            <v>73911</v>
          </cell>
          <cell r="B1827" t="str">
            <v>APARELHOS DE ACO INOXIDAVEL</v>
          </cell>
          <cell r="C1827" t="str">
            <v/>
          </cell>
          <cell r="D1827" t="str">
            <v/>
          </cell>
        </row>
        <row r="1828">
          <cell r="A1828" t="str">
            <v>73911/001</v>
          </cell>
          <cell r="B1828" t="str">
            <v>CUBA ACO INOXIDAVEL 40,0X34,0X11,5 CM, COM SIFAO EM METAL CROMADO 1.1/2X1.1/2", VALVULA EM METAL CROMADO TIPO AMERICANA 3.1/2"X1.1/2" PARA PIA - FORNECIMENTO E INSTALACAO</v>
          </cell>
          <cell r="C1828" t="str">
            <v>UN</v>
          </cell>
          <cell r="D1828">
            <v>142.77000000000001</v>
          </cell>
        </row>
        <row r="1829">
          <cell r="A1829" t="str">
            <v>73911/002</v>
          </cell>
          <cell r="B1829" t="str">
            <v>CUBA ACO INOXIDAVEL 56,0X33,0X11,5 CM, COM SIFAO EM METAL CROMADO 1.1/2X1.1/2", VALVULA EM METAL CROMADO TIPO AMERICANA 3.1/2"X1.1/2" PARA PIA - FORNECIMENTO E INSTALACAO</v>
          </cell>
          <cell r="C1829" t="str">
            <v>UN</v>
          </cell>
          <cell r="D1829">
            <v>151.28</v>
          </cell>
        </row>
        <row r="1830">
          <cell r="A1830">
            <v>73913</v>
          </cell>
          <cell r="B1830" t="str">
            <v>BALCAO DE PIA EM RESILINEA 1,2 X 0,6 M C/SIFAO PLASTICO(PIA DE COZINHA EM GRANILITE/MARMORITE)</v>
          </cell>
          <cell r="C1830" t="str">
            <v/>
          </cell>
          <cell r="D1830" t="str">
            <v/>
          </cell>
        </row>
        <row r="1831">
          <cell r="A1831" t="str">
            <v>73913/001</v>
          </cell>
          <cell r="B1831" t="str">
            <v>BANCADA (TAMPO) COM CUBA EM MARMORITE, GRANILITE OU GRANITINA 120X60CMPARA PIA - FORNECIMENTO E INSTALACAO</v>
          </cell>
          <cell r="C1831" t="str">
            <v>UN</v>
          </cell>
          <cell r="D1831">
            <v>96.56</v>
          </cell>
        </row>
        <row r="1832">
          <cell r="A1832">
            <v>73947</v>
          </cell>
          <cell r="B1832" t="str">
            <v>APARELHOS DE LOUCA - FORNECIMENTO E/OU COLOCACAO</v>
          </cell>
          <cell r="C1832" t="str">
            <v/>
          </cell>
          <cell r="D1832" t="str">
            <v/>
          </cell>
        </row>
        <row r="1833">
          <cell r="A1833" t="str">
            <v>73947/001</v>
          </cell>
          <cell r="B1833" t="str">
            <v>LAVATORIO LOUCA BR MEDIO LUXO C/LADRAO MED 55X45 RABICHO CROMADO DE1/2", C/COLUNA INCL ACESSORIOS DE FIXACAO.FERRAGENS EM METAL CROMADOSIFAO 1680 DE 1"X1.1/4" APARELHO MISTURADOR 1875/C45 C/AREJADOR VALVULA DE ESCOAMENTO 1603 RABICHO EM PVC. FORN</v>
          </cell>
          <cell r="C1833" t="str">
            <v>UN</v>
          </cell>
          <cell r="D1833">
            <v>327.33999999999997</v>
          </cell>
        </row>
        <row r="1834">
          <cell r="A1834" t="str">
            <v>73947/002</v>
          </cell>
          <cell r="B1834" t="str">
            <v>LAVATORIO LOUCA BR EMBUTIR(CUBA) MEDIO LUXO S/LADRAO 52X39CM FERRAGENS EM METAL CROMADO SIFAO 1680 1"X1.1/4" TORNEIRA DE PRESSAO 1193DE 1/2" E VALVULA DE ESCOAMENTO 1600 RABICHO EM PVC FORNECIMENTO</v>
          </cell>
          <cell r="C1834" t="str">
            <v>UN</v>
          </cell>
          <cell r="D1834">
            <v>160.61000000000001</v>
          </cell>
        </row>
        <row r="1835">
          <cell r="A1835" t="str">
            <v>73947/003</v>
          </cell>
          <cell r="B1835" t="str">
            <v>TANQUE LOUCA BRANCA C/COLUNA MED 56X48CM (EM TORNO)INCL ACESSORIOSDE FIX FERRAGENS EM METAL CROMADO TORNEIRA DE PRESSAO 1158 DE 1/2"VALVULA DE ESCOAMENTO 1605 E SIFAO 1680 DE 1.1/4"X1.1/2" - FORNEC</v>
          </cell>
          <cell r="C1835" t="str">
            <v>UN</v>
          </cell>
          <cell r="D1835">
            <v>244.31</v>
          </cell>
        </row>
        <row r="1836">
          <cell r="A1836" t="str">
            <v>73947/004</v>
          </cell>
          <cell r="B1836" t="str">
            <v>TANQUE LOUCA BRANCA C/COLUNAS E MED 60X56CM (EM TORNO)INCL ACESSORIOSDE FIX FERRAGENS EM METAL CROMADO TORNEIRA PRESSAO 1158 1/2" VALVULAESCOAMENTO 1605 E SIFAO 1680 DE 1.1/2"X1.1/2" - FORNECIMENTO</v>
          </cell>
          <cell r="C1836" t="str">
            <v>UN</v>
          </cell>
          <cell r="D1836">
            <v>241.23</v>
          </cell>
        </row>
        <row r="1837">
          <cell r="A1837" t="str">
            <v>73947/005</v>
          </cell>
          <cell r="B1837" t="str">
            <v>MICTORIO DE LOUCA BRANCA C/SIFAO INTEGRADO E MED 33X28X53CM FERRAGENSEM METAL CROMADO REGISTRO DE PRESSAO 1416 DE 1/2" E TUBO DE LIGACAO DE1/2" - FORNECIMENTO</v>
          </cell>
          <cell r="C1837" t="str">
            <v>UN</v>
          </cell>
          <cell r="D1837">
            <v>158.06</v>
          </cell>
        </row>
        <row r="1838">
          <cell r="A1838" t="str">
            <v>73947/006</v>
          </cell>
          <cell r="B1838" t="str">
            <v>LAVATORIO LOUCA BRANCA D/SOBREPOR MED LUXO C/LADRAO 53X43CM FERRAGENSE METAL CROMADO SIFAO 1680 1"X1.1/4",TORNEIRA D/PRESSAO 1193 1/2" EVALVULA DE ESCOAMENTO 1603 RABICHO EM PVC FORNECIMENTO.</v>
          </cell>
          <cell r="C1838" t="str">
            <v>UN</v>
          </cell>
          <cell r="D1838">
            <v>183.62</v>
          </cell>
        </row>
        <row r="1839">
          <cell r="A1839" t="str">
            <v>73947/007</v>
          </cell>
          <cell r="B1839" t="str">
            <v>LAVATORIO LOUCA BRANCA D/EMBUTIR(CUBA) MED LUXO 52X39CM C/LADRAO FERRAGENS EM METAL CROMADO SIFAO 1680 1"X1.1/4" TORNEIRA DE PRESSAO 1193DE 1/2" E VALVULA DE ESCOAMENTO 1603 RABICHO EM PVC FORNECIMENTO</v>
          </cell>
          <cell r="C1839" t="str">
            <v>UN</v>
          </cell>
          <cell r="D1839">
            <v>185.36</v>
          </cell>
        </row>
        <row r="1840">
          <cell r="A1840" t="str">
            <v>73947/008</v>
          </cell>
          <cell r="B1840" t="str">
            <v>LAVATORIO LOUCA BRANCA POPULAR S/LADRAO MED 47X35CM INCLUSIVE ACESSORIOS DE FIX - FORNECIMENTO</v>
          </cell>
          <cell r="C1840" t="str">
            <v>UN</v>
          </cell>
          <cell r="D1840">
            <v>33.83</v>
          </cell>
        </row>
        <row r="1841">
          <cell r="A1841" t="str">
            <v>73947/009</v>
          </cell>
          <cell r="B1841" t="str">
            <v>SABONETEIRA LOUCA BRANCA 15X15CM - FORNECIMENTO E INSTALACAO</v>
          </cell>
          <cell r="C1841" t="str">
            <v>UN</v>
          </cell>
          <cell r="D1841">
            <v>23.11</v>
          </cell>
        </row>
        <row r="1842">
          <cell r="A1842" t="str">
            <v>73947/010</v>
          </cell>
          <cell r="B1842" t="str">
            <v>PORTA-TOALHA DE LOUCA BRANCA COM BASTÃO PLASTICO - FORNECIMENTO E INSTALACAO</v>
          </cell>
          <cell r="C1842" t="str">
            <v>UN</v>
          </cell>
          <cell r="D1842">
            <v>25.05</v>
          </cell>
        </row>
        <row r="1843">
          <cell r="A1843" t="str">
            <v>73947/011</v>
          </cell>
          <cell r="B1843" t="str">
            <v>VASO SANITARIO LOUCA BRANCA CAIXA DESCARGA ACOPLADA 35X65X35CM INCL ASSENTO PLASTICO E RABICHO CROMADO EXCL COLOCACAO.</v>
          </cell>
          <cell r="C1843" t="str">
            <v>UN</v>
          </cell>
          <cell r="D1843">
            <v>221.33</v>
          </cell>
        </row>
        <row r="1844">
          <cell r="A1844" t="str">
            <v>73947/012</v>
          </cell>
          <cell r="B1844" t="str">
            <v>PORTA SABONETE LIQUIDO FORNECIMENTO</v>
          </cell>
          <cell r="C1844" t="str">
            <v>UN</v>
          </cell>
          <cell r="D1844">
            <v>23.84</v>
          </cell>
        </row>
        <row r="1845">
          <cell r="A1845">
            <v>73949</v>
          </cell>
          <cell r="B1845" t="str">
            <v>TORNEIRA PRESSAO CROMADA</v>
          </cell>
          <cell r="C1845" t="str">
            <v/>
          </cell>
          <cell r="D1845" t="str">
            <v/>
          </cell>
        </row>
        <row r="1846">
          <cell r="A1846" t="str">
            <v>73949/001</v>
          </cell>
          <cell r="B1846" t="str">
            <v>TORNEIRA CROMADA 1/2" OU 3/4" PARA JARDIM OU TANQUE, PADRAO ALTO - FORNECIMENTO E INSTALACAO</v>
          </cell>
          <cell r="C1846" t="str">
            <v>UN</v>
          </cell>
          <cell r="D1846">
            <v>55.13</v>
          </cell>
        </row>
        <row r="1847">
          <cell r="A1847" t="str">
            <v>73949/002</v>
          </cell>
          <cell r="B1847" t="str">
            <v>TORNEIRA CROMADA LONGA 1/2" OU 3/4" DE PAREDE PARA PIA, PADRAO POPULAR- FORNECIMENTO E INSTALACAO</v>
          </cell>
          <cell r="C1847" t="str">
            <v>UN</v>
          </cell>
          <cell r="D1847">
            <v>34.380000000000003</v>
          </cell>
        </row>
        <row r="1848">
          <cell r="A1848" t="str">
            <v>73949/003</v>
          </cell>
          <cell r="B1848" t="str">
            <v>TORNEIRA CROMADA LONGA 1/2" OU 3/4" DE PAREDE PARA PIA DE COZINHA COMAREJADOR, PADRAO MEDIO - FORNECIMENTO E INSTALACAO</v>
          </cell>
          <cell r="C1848" t="str">
            <v>UN</v>
          </cell>
          <cell r="D1848">
            <v>91.53</v>
          </cell>
        </row>
        <row r="1849">
          <cell r="A1849" t="str">
            <v>73949/004</v>
          </cell>
          <cell r="B1849" t="str">
            <v>TORNEIRA CROMADA TUBO MOVEL DE PAREDE 1/2" OU 3/4" PARA PIA DE COZINHA, PADRAO MEDIO - FORNECIMENTO E INSTALACAO</v>
          </cell>
          <cell r="C1849" t="str">
            <v>UN</v>
          </cell>
          <cell r="D1849">
            <v>104.68</v>
          </cell>
        </row>
        <row r="1850">
          <cell r="A1850" t="str">
            <v>73949/005</v>
          </cell>
          <cell r="B1850" t="str">
            <v>TORNEIRA CROMADA 1/2" OU 3/4" DE BANCADA PARA LAVATORIO, PADRAO POPULAR COM ENGATE FLEXIVEL EM METAL CROMADO 1/2"X30CM- FORNECIMENTO E INSTALACAO</v>
          </cell>
          <cell r="C1850" t="str">
            <v>UN</v>
          </cell>
          <cell r="D1850">
            <v>51.6</v>
          </cell>
        </row>
        <row r="1851">
          <cell r="A1851" t="str">
            <v>73949/006</v>
          </cell>
          <cell r="B1851" t="str">
            <v>TORNEIRA CROMADA MÉDIA 1/2" OU 3/4", DE PAREDE, PADRÃO POPULAR - FORNECIMENTO E INSTALACAO</v>
          </cell>
          <cell r="C1851" t="str">
            <v>UN</v>
          </cell>
          <cell r="D1851">
            <v>35.57</v>
          </cell>
        </row>
        <row r="1852">
          <cell r="A1852" t="str">
            <v>73949/007</v>
          </cell>
          <cell r="B1852" t="str">
            <v>TORNEIRA CROMADA TUBO MOVEL PARA BANCADA 1/2" OU 3/4" PARA PIA DE COZINHA, PADRAO ALTO - FORNECIMENTO E INSTALACAO</v>
          </cell>
          <cell r="C1852" t="str">
            <v>UN</v>
          </cell>
          <cell r="D1852">
            <v>174.19</v>
          </cell>
        </row>
        <row r="1853">
          <cell r="A1853" t="str">
            <v>73949/008</v>
          </cell>
          <cell r="B1853" t="str">
            <v>TORNEIRA CROMADA 1/2" OU 3/4" PARA TANQUE, PADRÃO POPULAR - FORNECIMENTO E INSTALACAO</v>
          </cell>
          <cell r="C1853" t="str">
            <v>UN</v>
          </cell>
          <cell r="D1853">
            <v>22.07</v>
          </cell>
        </row>
        <row r="1854">
          <cell r="A1854" t="str">
            <v>73949/009</v>
          </cell>
          <cell r="B1854" t="str">
            <v>TORNEIRA CROMADA 1/2" OU 3/4" PARA LAVATORIO, PADRÃO POPULAR, COM ENGATE FLEXIVEL PLASTICO 1/2"X30CM - FORNECIMENTO E INSTALACAO</v>
          </cell>
          <cell r="C1854" t="str">
            <v>UN</v>
          </cell>
          <cell r="D1854">
            <v>40.4</v>
          </cell>
        </row>
        <row r="1855">
          <cell r="A1855">
            <v>73951</v>
          </cell>
          <cell r="B1855" t="str">
            <v>SIFAO PLASTICO</v>
          </cell>
          <cell r="C1855" t="str">
            <v/>
          </cell>
          <cell r="D1855" t="str">
            <v/>
          </cell>
        </row>
        <row r="1856">
          <cell r="A1856" t="str">
            <v>73951/001</v>
          </cell>
          <cell r="B1856" t="str">
            <v>SIFAO PLASTICO PARA LAVATORIO OU PIA TIPO COPO 1.1/4" - FORNECIMENTO EINSTALACAO</v>
          </cell>
          <cell r="C1856" t="str">
            <v>UN</v>
          </cell>
          <cell r="D1856">
            <v>16.18</v>
          </cell>
        </row>
        <row r="1857">
          <cell r="A1857" t="str">
            <v>73951/002</v>
          </cell>
          <cell r="B1857" t="str">
            <v>SIFAO PLASTICO PARA LAVATORIO OU PIA TIPO COPO 1" - FORNECIMENTO E INSTALACAO</v>
          </cell>
          <cell r="C1857" t="str">
            <v>UN</v>
          </cell>
          <cell r="D1857">
            <v>16.27</v>
          </cell>
        </row>
        <row r="1858">
          <cell r="A1858">
            <v>73956</v>
          </cell>
          <cell r="B1858" t="str">
            <v>TORNEIRA PRESSAO PLASTICA</v>
          </cell>
          <cell r="C1858" t="str">
            <v/>
          </cell>
          <cell r="D1858" t="str">
            <v/>
          </cell>
        </row>
        <row r="1859">
          <cell r="A1859" t="str">
            <v>73956/001</v>
          </cell>
          <cell r="B1859" t="str">
            <v>TORNEIRA PLÁSTICA 3/4" PARA TANQUE - FORNECIMENTO E INSTALACAO</v>
          </cell>
          <cell r="C1859" t="str">
            <v>UN</v>
          </cell>
          <cell r="D1859">
            <v>13.82</v>
          </cell>
        </row>
        <row r="1860">
          <cell r="A1860" t="str">
            <v>73956/002</v>
          </cell>
          <cell r="B1860" t="str">
            <v>TORNEIRA PLASTICA 1/2” PARA PIA - FORNECIMENTO E INSTALACAO</v>
          </cell>
          <cell r="C1860" t="str">
            <v>UN</v>
          </cell>
          <cell r="D1860">
            <v>14.06</v>
          </cell>
        </row>
        <row r="1861">
          <cell r="A1861" t="str">
            <v>73956/003</v>
          </cell>
          <cell r="B1861" t="str">
            <v>TORNEIRA PLASTICA 1/2" PARA LAVATORIO COM ENGATE FLEXIVEL EM METAL CROMADO 1/2"X30CM - FORNECIMENTO E INSTALACAO</v>
          </cell>
          <cell r="C1861" t="str">
            <v>UN</v>
          </cell>
          <cell r="D1861">
            <v>30.19</v>
          </cell>
        </row>
        <row r="1862">
          <cell r="A1862">
            <v>73996</v>
          </cell>
          <cell r="B1862" t="str">
            <v>TANQUE PRE-MOLDADO CONCRETO, COMPLETO</v>
          </cell>
          <cell r="C1862" t="str">
            <v/>
          </cell>
          <cell r="D1862" t="str">
            <v/>
          </cell>
        </row>
        <row r="1863">
          <cell r="A1863" t="str">
            <v>73996/001</v>
          </cell>
          <cell r="B1863" t="str">
            <v>TANQUE SIMPLES PRE-MOLDADO DE CONCRETO COM VALVULA EM PLASTICO BRANCO1.1/4"X1.1/2", SIFAO PLASTICO TIPO COPO 1.1/4" E TORNEIRA PLASTICA 3/4" - FORNECIMENTO E INSTALACAO</v>
          </cell>
          <cell r="C1863" t="str">
            <v>UN</v>
          </cell>
          <cell r="D1863">
            <v>126.33</v>
          </cell>
        </row>
        <row r="1864">
          <cell r="A1864">
            <v>74013</v>
          </cell>
          <cell r="B1864" t="str">
            <v>BANCA MARMORE S/FURO SOBRE APOIO DE ALVENARIA/VERGA</v>
          </cell>
          <cell r="C1864" t="str">
            <v/>
          </cell>
          <cell r="D1864" t="str">
            <v/>
          </cell>
        </row>
        <row r="1865">
          <cell r="A1865" t="str">
            <v>74013/001</v>
          </cell>
          <cell r="B1865" t="str">
            <v>BANCADA DE MARMORE POLIDO BRANCO E=3,0CM, LARGURA 60CM, COM PREVISAO DE ALVENARIA E CINTA DE AMARRACAO - FORNECIMENTO E INSTALACAO</v>
          </cell>
          <cell r="C1865" t="str">
            <v>M</v>
          </cell>
          <cell r="D1865">
            <v>189.48</v>
          </cell>
        </row>
        <row r="1866">
          <cell r="A1866">
            <v>74014</v>
          </cell>
          <cell r="B1866" t="str">
            <v>VALVULA CROMADA P/PIA, LAVATORIO, TANQUE</v>
          </cell>
          <cell r="C1866" t="str">
            <v/>
          </cell>
          <cell r="D1866" t="str">
            <v/>
          </cell>
        </row>
        <row r="1867">
          <cell r="A1867" t="str">
            <v>74014/001</v>
          </cell>
          <cell r="B1867" t="str">
            <v>VALVULA EM METAL CROMADO 3.1/2"X1.1/2" - FORNECIMENTO E INSTALACAO</v>
          </cell>
          <cell r="C1867" t="str">
            <v>UN</v>
          </cell>
          <cell r="D1867">
            <v>29</v>
          </cell>
        </row>
        <row r="1868">
          <cell r="A1868" t="str">
            <v>74014/002</v>
          </cell>
          <cell r="B1868" t="str">
            <v>VALVULA EM PLASTICO CROMADO 1" PARA LAVATORIO - FORNECIMENTO E INSTALACAO</v>
          </cell>
          <cell r="C1868" t="str">
            <v>UN</v>
          </cell>
          <cell r="D1868">
            <v>9.67</v>
          </cell>
        </row>
        <row r="1869">
          <cell r="A1869">
            <v>74049</v>
          </cell>
          <cell r="B1869" t="str">
            <v>PRATELEIRA MARMORE</v>
          </cell>
          <cell r="C1869" t="str">
            <v/>
          </cell>
          <cell r="D1869" t="str">
            <v/>
          </cell>
        </row>
        <row r="1870">
          <cell r="A1870" t="str">
            <v>74049/001</v>
          </cell>
          <cell r="B1870" t="str">
            <v>MARMORE BRANCO POLIDO PARA BANCADA (TAMPO) E=3CM, LARGURA 55CM ENGASTADA NA PAREDE - FORNECIMENTO E INSTALACAO</v>
          </cell>
          <cell r="C1870" t="str">
            <v>M</v>
          </cell>
          <cell r="D1870">
            <v>163.95</v>
          </cell>
        </row>
        <row r="1871">
          <cell r="A1871" t="str">
            <v>74049/002</v>
          </cell>
          <cell r="B1871" t="str">
            <v>MARMORE BRANCO POLIDO PARA BANCADA (TAMPO) E=3CM, LARGURA 60CM ENGASTADA NA PAREDE - FORNECIMENTO E INSTALACAO</v>
          </cell>
          <cell r="C1871" t="str">
            <v>M</v>
          </cell>
          <cell r="D1871">
            <v>175.92</v>
          </cell>
        </row>
        <row r="1872">
          <cell r="A1872" t="str">
            <v>74049/003</v>
          </cell>
          <cell r="B1872" t="str">
            <v>MARMORE BRANCO POLIDO PARA BANCADA (TAMPO) E=3CM, LARGURA 40CM ENGASTADA NA PAREDE - FORNECIMENTO E INSTALACAO</v>
          </cell>
          <cell r="C1872" t="str">
            <v>M</v>
          </cell>
          <cell r="D1872">
            <v>128.04</v>
          </cell>
        </row>
        <row r="1873">
          <cell r="A1873" t="str">
            <v>74049/004</v>
          </cell>
          <cell r="B1873" t="str">
            <v>MARMORE BRANCO POLIDO PARA BANCADA (TAMPO) E=3CM, LARGURA 30CM ENGASTADA NA PAREDE - FORNECIMENTO E INSTALACAO</v>
          </cell>
          <cell r="C1873" t="str">
            <v>M</v>
          </cell>
          <cell r="D1873">
            <v>104.1</v>
          </cell>
        </row>
        <row r="1874">
          <cell r="A1874">
            <v>74050</v>
          </cell>
          <cell r="B1874" t="str">
            <v>BANCA ACO INOX C/CUBA EM PAREDE,SEM COMPLEMENTOS (SIFAO/VALV/TORN)</v>
          </cell>
          <cell r="C1874" t="str">
            <v/>
          </cell>
          <cell r="D1874" t="str">
            <v/>
          </cell>
        </row>
        <row r="1875">
          <cell r="A1875" t="str">
            <v>74050/001</v>
          </cell>
          <cell r="B1875" t="str">
            <v>PIA ACO INOXIDAVEL 120X60CM COM 1 CUBA - FORNECIMENTO E INSTALACAO</v>
          </cell>
          <cell r="C1875" t="str">
            <v>UN</v>
          </cell>
          <cell r="D1875">
            <v>164.54</v>
          </cell>
        </row>
        <row r="1876">
          <cell r="A1876" t="str">
            <v>74050/002</v>
          </cell>
          <cell r="B1876" t="str">
            <v>PIA ACO INOXIDAVEL 200X60CM COM 2 CUBAS - FORNECIMENTO E INSTALACAO</v>
          </cell>
          <cell r="C1876" t="str">
            <v>UN</v>
          </cell>
          <cell r="D1876">
            <v>318.45999999999998</v>
          </cell>
        </row>
        <row r="1877">
          <cell r="A1877">
            <v>74055</v>
          </cell>
          <cell r="B1877" t="str">
            <v>TANQUE MARMORE SINTETICA CAP=22L S/COMPLEMENTOS</v>
          </cell>
          <cell r="C1877" t="str">
            <v/>
          </cell>
          <cell r="D1877" t="str">
            <v/>
          </cell>
        </row>
        <row r="1878">
          <cell r="A1878" t="str">
            <v>74055/001</v>
          </cell>
          <cell r="B1878" t="str">
            <v>TANQUE MARMORE SINTETICO 22 LITROS, COM CONJUNTO PARA FIXACAO - FORNECIMENTO E INSTALACAO</v>
          </cell>
          <cell r="C1878" t="str">
            <v>UN</v>
          </cell>
          <cell r="D1878">
            <v>95.35</v>
          </cell>
        </row>
        <row r="1879">
          <cell r="A1879" t="str">
            <v>74055/002</v>
          </cell>
          <cell r="B1879" t="str">
            <v>TANQUE MARMORE SINTETICO 22 LITROS, COM VALVULA EM PLASTICO BRANCO 1.1/4" X 1.1/2" CONJUNTO PARA FIXACAO- FORNECIMENTO E INSTALACAO</v>
          </cell>
          <cell r="C1879" t="str">
            <v>UN</v>
          </cell>
          <cell r="D1879">
            <v>101.84</v>
          </cell>
        </row>
        <row r="1880">
          <cell r="A1880">
            <v>74056</v>
          </cell>
          <cell r="B1880" t="str">
            <v>BANCA/CUBA RESINA SINTETICA</v>
          </cell>
          <cell r="C1880" t="str">
            <v/>
          </cell>
          <cell r="D1880" t="str">
            <v/>
          </cell>
        </row>
        <row r="1881">
          <cell r="A1881" t="str">
            <v>74056/001</v>
          </cell>
          <cell r="B1881" t="str">
            <v>BANCADA (TAMPO) MARMORE SINTETICO 120X60CM COM CUBA - FORNECIMENTO E INSTALACAO</v>
          </cell>
          <cell r="C1881" t="str">
            <v>UN</v>
          </cell>
          <cell r="D1881">
            <v>103.34</v>
          </cell>
        </row>
        <row r="1882">
          <cell r="A1882" t="str">
            <v>74056/002</v>
          </cell>
          <cell r="B1882" t="str">
            <v>BANCADA (TAMPO) MARMORE SINTETICO 150X50CM COM CUBA - FORNECIMENTO E INSTALACAO</v>
          </cell>
          <cell r="C1882" t="str">
            <v>UN</v>
          </cell>
          <cell r="D1882">
            <v>134.80000000000001</v>
          </cell>
        </row>
        <row r="1883">
          <cell r="A1883" t="str">
            <v>74056/003</v>
          </cell>
          <cell r="B1883" t="str">
            <v>BANCA DE MARMORE SINTETICO 120X60CM COM CUBA, COM SIFAO PLASTICO TIPOCOPO 1.1/4" E VALVULA PLASTICO CROMADO TIPO AMERICANA 3.1/2"X1.1/2" -FORNECIMENTO E INSTALACAO</v>
          </cell>
          <cell r="C1883" t="str">
            <v>UN</v>
          </cell>
          <cell r="D1883">
            <v>126.01</v>
          </cell>
        </row>
        <row r="1884">
          <cell r="A1884">
            <v>74057</v>
          </cell>
          <cell r="B1884" t="str">
            <v>LAVATORIO SUSPENSO</v>
          </cell>
          <cell r="C1884" t="str">
            <v/>
          </cell>
          <cell r="D1884" t="str">
            <v/>
          </cell>
        </row>
        <row r="1885">
          <cell r="A1885" t="str">
            <v>74057/001</v>
          </cell>
          <cell r="B1885" t="str">
            <v>LAVATORIO LOUCA BRANCA SUSPENSO 29,5 X 39,0CM, PADRAO POPULAR, COM CONJUNTO PARA FIXACAO - FORNECIMENTO E INSTALACAO</v>
          </cell>
          <cell r="C1885" t="str">
            <v>UN</v>
          </cell>
          <cell r="D1885">
            <v>58.38</v>
          </cell>
        </row>
        <row r="1886">
          <cell r="A1886" t="str">
            <v>74057/002</v>
          </cell>
          <cell r="B1886" t="str">
            <v>LAVATORIO LOUCA BRANCA SUSPENSO 29,5 X 39,0CM, PADRAO POPULAR, COM SIFAO PLASTICO TIPO COPO 1", VALVULA EM PLASTICO BRANCO 1" E CONJUNTO PARA FIXACAO- FORNECIMENTO E INSTALACAO</v>
          </cell>
          <cell r="C1886" t="str">
            <v>UN</v>
          </cell>
          <cell r="D1886">
            <v>81.14</v>
          </cell>
        </row>
        <row r="1887">
          <cell r="A1887">
            <v>74101</v>
          </cell>
          <cell r="B1887" t="str">
            <v>BACIA SANITARIA, ASSENTO PLASTICO, CAIXA DE DESCARGA PVC DE SOBREPOR,ENGATE PLASTICO, TUBO DE DESCIDA E BOLSA DE BORRACHA</v>
          </cell>
          <cell r="C1887" t="str">
            <v/>
          </cell>
          <cell r="D1887" t="str">
            <v/>
          </cell>
        </row>
        <row r="1888">
          <cell r="A1888" t="str">
            <v>74101/001</v>
          </cell>
          <cell r="B1888" t="str">
            <v>VASO SANITARIO, ASSENTO PLASTICO, CAIXA DE DESCARGA PVC DE SOBREPOR,ENGATE PLASTICO, TUBO DE DESCIDA E BOLSA DE BORRACHA</v>
          </cell>
          <cell r="C1888" t="str">
            <v>UN</v>
          </cell>
          <cell r="D1888">
            <v>172.1</v>
          </cell>
        </row>
        <row r="1889">
          <cell r="A1889">
            <v>74113</v>
          </cell>
          <cell r="B1889" t="str">
            <v>TAMPO P/VASO SANITARIO</v>
          </cell>
          <cell r="C1889" t="str">
            <v/>
          </cell>
          <cell r="D1889" t="str">
            <v/>
          </cell>
        </row>
        <row r="1890">
          <cell r="A1890" t="str">
            <v>74113/001</v>
          </cell>
          <cell r="B1890" t="str">
            <v>ASSENTO PARA VASO SANITARIO INFANTIL DE PLASTICO - FORNECIMENTO E INSTALACAO</v>
          </cell>
          <cell r="C1890" t="str">
            <v>UN</v>
          </cell>
          <cell r="D1890">
            <v>18.79</v>
          </cell>
        </row>
        <row r="1891">
          <cell r="A1891">
            <v>74123</v>
          </cell>
          <cell r="B1891" t="str">
            <v>APARELHO MISTURADOR</v>
          </cell>
          <cell r="C1891" t="str">
            <v/>
          </cell>
          <cell r="D1891" t="str">
            <v/>
          </cell>
        </row>
        <row r="1892">
          <cell r="A1892" t="str">
            <v>74123/001</v>
          </cell>
          <cell r="B1892" t="str">
            <v>APARELHO MISTURADOR CROMADO PARA LAVATORIO COM ENGATE FLEXIVEL EM METAL CROMADO 1/2"X30CM - FORNECIMENTO E INSTALACAO</v>
          </cell>
          <cell r="C1892" t="str">
            <v>UN</v>
          </cell>
          <cell r="D1892">
            <v>247.57</v>
          </cell>
        </row>
        <row r="1893">
          <cell r="A1893" t="str">
            <v>74123/002</v>
          </cell>
          <cell r="B1893" t="str">
            <v>APARELHO MISTURADOR CROMADO PARA BIDE COM DUCHA COM ENGATE FLEXIVEL EMMETAL CROMADO 1/2"X30CM - FORNECIMENTO E INSTALACAO</v>
          </cell>
          <cell r="C1893" t="str">
            <v>UN</v>
          </cell>
          <cell r="D1893">
            <v>274.92</v>
          </cell>
        </row>
        <row r="1894">
          <cell r="A1894" t="str">
            <v>74123/003</v>
          </cell>
          <cell r="B1894" t="str">
            <v>APARELHO MISTURADOR CROMADO PARA PIA - FORNECIMENTO E INSTALACAO</v>
          </cell>
          <cell r="C1894" t="str">
            <v>UN</v>
          </cell>
          <cell r="D1894">
            <v>293.26</v>
          </cell>
        </row>
        <row r="1895">
          <cell r="A1895">
            <v>74126</v>
          </cell>
          <cell r="B1895" t="str">
            <v>BANCA GRANITO</v>
          </cell>
          <cell r="C1895" t="str">
            <v/>
          </cell>
          <cell r="D1895" t="str">
            <v/>
          </cell>
        </row>
        <row r="1896">
          <cell r="A1896" t="str">
            <v>74126/001</v>
          </cell>
          <cell r="B1896" t="str">
            <v>GRANITO CINZA POLIDO PARA BANCADA E=2,5 CM, LARGURA 60CM - FORNECIMENTO E INSTALACAO</v>
          </cell>
          <cell r="C1896" t="str">
            <v>M</v>
          </cell>
          <cell r="D1896">
            <v>124.73</v>
          </cell>
        </row>
        <row r="1897">
          <cell r="A1897" t="str">
            <v>74126/002</v>
          </cell>
          <cell r="B1897" t="str">
            <v>GRANITO AMENDOA POLIDO PARA BANCADA E=2,0 CM, LARGURA 60CM - FORNECIMENTO E INSTALACAO</v>
          </cell>
          <cell r="C1897" t="str">
            <v>M</v>
          </cell>
          <cell r="D1897">
            <v>146.72999999999999</v>
          </cell>
        </row>
        <row r="1898">
          <cell r="A1898">
            <v>74127</v>
          </cell>
          <cell r="B1898" t="str">
            <v>VALVULA PLASTICA P/PIA, LAVATORIO, TANQUE</v>
          </cell>
          <cell r="C1898" t="str">
            <v/>
          </cell>
          <cell r="D1898" t="str">
            <v/>
          </cell>
        </row>
        <row r="1899">
          <cell r="A1899" t="str">
            <v>74127/001</v>
          </cell>
          <cell r="B1899" t="str">
            <v>VALVULA EM PLASTICO BRANCO 1" PARA PIA, TANQUE OU LAVATORIO SEM LADRAO- FORNECIMENTO E INSTALACAO</v>
          </cell>
          <cell r="C1899" t="str">
            <v>UN</v>
          </cell>
          <cell r="D1899">
            <v>6.26</v>
          </cell>
        </row>
        <row r="1900">
          <cell r="A1900" t="str">
            <v>74127/002</v>
          </cell>
          <cell r="B1900" t="str">
            <v>VALVULA EM PLASTICO BRANCO 1" PARA LAVATORIO COM LADRAO - FORNECIMENTOE INSTALACAO</v>
          </cell>
          <cell r="C1900" t="str">
            <v>UN</v>
          </cell>
          <cell r="D1900">
            <v>6.48</v>
          </cell>
        </row>
        <row r="1901">
          <cell r="A1901" t="str">
            <v>74127/003</v>
          </cell>
          <cell r="B1901" t="str">
            <v>VALVULA EM PLASTICO BRANCO 1.1/2"X1.1/4" PARA TANQUE - FORNECIMENTO EINSTALACAO</v>
          </cell>
          <cell r="C1901" t="str">
            <v>UN</v>
          </cell>
          <cell r="D1901">
            <v>6.48</v>
          </cell>
        </row>
        <row r="1902">
          <cell r="A1902">
            <v>74128</v>
          </cell>
          <cell r="B1902" t="str">
            <v>SIFAO CROMADO</v>
          </cell>
          <cell r="C1902" t="str">
            <v/>
          </cell>
          <cell r="D1902" t="str">
            <v/>
          </cell>
        </row>
        <row r="1903">
          <cell r="A1903" t="str">
            <v>74128/001</v>
          </cell>
          <cell r="B1903" t="str">
            <v>SIFAO EM METAL CROMADO 1.1/2"X2" - FORNECIMENTO E INSTALACAO</v>
          </cell>
          <cell r="C1903" t="str">
            <v>UN</v>
          </cell>
          <cell r="D1903">
            <v>73.78</v>
          </cell>
        </row>
        <row r="1904">
          <cell r="A1904" t="str">
            <v>74128/002</v>
          </cell>
          <cell r="B1904" t="str">
            <v>SIFAO EM METAL CROMADO 1"X1.1/2" - FORNECIMENTO E INSTALACAO</v>
          </cell>
          <cell r="C1904" t="str">
            <v>UN</v>
          </cell>
          <cell r="D1904">
            <v>59.54</v>
          </cell>
        </row>
        <row r="1905">
          <cell r="A1905" t="str">
            <v>74128/003</v>
          </cell>
          <cell r="B1905" t="str">
            <v>SIFAO EM METAL CROMADO 1"X1.1/4" - FORNECIMENTO E INSTALACAO</v>
          </cell>
          <cell r="C1905" t="str">
            <v>UN</v>
          </cell>
          <cell r="D1905">
            <v>78.44</v>
          </cell>
        </row>
        <row r="1906">
          <cell r="A1906">
            <v>74129</v>
          </cell>
          <cell r="B1906" t="str">
            <v>CUBA DE ACO INOXIDAVEL S/COMPLEMENTOS</v>
          </cell>
          <cell r="C1906" t="str">
            <v/>
          </cell>
          <cell r="D1906" t="str">
            <v/>
          </cell>
        </row>
        <row r="1907">
          <cell r="A1907" t="str">
            <v>74129/001</v>
          </cell>
          <cell r="B1907" t="str">
            <v>CUBA DE ACO INOXIDAVEL 46,5X30,0X11,5CM - FORNECIMENTO E INSTALACAO</v>
          </cell>
          <cell r="C1907" t="str">
            <v>UN</v>
          </cell>
          <cell r="D1907">
            <v>63.76</v>
          </cell>
        </row>
        <row r="1908">
          <cell r="A1908" t="str">
            <v>74129/002</v>
          </cell>
          <cell r="B1908" t="str">
            <v>CUBA DE ACO INOXIDAVEL 56,0X33,0X11,5CM - FORNECIMENTO E INSTALACAO</v>
          </cell>
          <cell r="C1908" t="str">
            <v>UN</v>
          </cell>
          <cell r="D1908">
            <v>72.489999999999995</v>
          </cell>
        </row>
        <row r="1909">
          <cell r="A1909" t="str">
            <v>74129/003</v>
          </cell>
          <cell r="B1909" t="str">
            <v>CUBA DE ACO INOXIDAVEL 40,0X34,0X11,5CM - FORNECIMENTO E INSTALACAO</v>
          </cell>
          <cell r="C1909" t="str">
            <v>UN</v>
          </cell>
          <cell r="D1909">
            <v>68.739999999999995</v>
          </cell>
        </row>
        <row r="1910">
          <cell r="A1910">
            <v>74135</v>
          </cell>
          <cell r="B1910" t="str">
            <v>BANCA MARMORE</v>
          </cell>
          <cell r="C1910" t="str">
            <v/>
          </cell>
          <cell r="D1910" t="str">
            <v/>
          </cell>
        </row>
        <row r="1911">
          <cell r="A1911" t="str">
            <v>74135/001</v>
          </cell>
          <cell r="B1911" t="str">
            <v>BANCADA (TAMPO) MARMORE BRANCO NACIONAL E = 3CM, LARGURA 50CM, POLIDOCOM FURO PARA CUBA - FORNECIMENTO E INSTALACAO</v>
          </cell>
          <cell r="C1911" t="str">
            <v>M</v>
          </cell>
          <cell r="D1911">
            <v>159.86000000000001</v>
          </cell>
        </row>
        <row r="1912">
          <cell r="A1912" t="str">
            <v>74135/002</v>
          </cell>
          <cell r="B1912" t="str">
            <v>BANCADA (TAMPO) MARMORE BRANCO NACIONAL E = 3CM, LARGURA 55CM, POLIDOCOM FURO PARA CUBA - FORNECIMENTO E INSTALACAO</v>
          </cell>
          <cell r="C1912" t="str">
            <v>M</v>
          </cell>
          <cell r="D1912">
            <v>172.52</v>
          </cell>
        </row>
        <row r="1913">
          <cell r="A1913" t="str">
            <v>74135/003</v>
          </cell>
          <cell r="B1913" t="str">
            <v>BANCADA (TAMPO) MARMORE BRANCO NACIONAL E = 3CM, LARGURA 60CM, POLIDOCOM FURO PARA CUBA</v>
          </cell>
          <cell r="C1913" t="str">
            <v>M</v>
          </cell>
          <cell r="D1913">
            <v>185.19</v>
          </cell>
        </row>
        <row r="1914">
          <cell r="A1914" t="str">
            <v>74135/004</v>
          </cell>
          <cell r="B1914" t="str">
            <v>BANCADA (TAMPO) MARMORE BRANCO NACIONAL E = 3CM, LARGURA 62CM, POLIDOCOM FURO PARA CUBA - FORNECIMENTO E INSTALACAO</v>
          </cell>
          <cell r="C1914" t="str">
            <v>M</v>
          </cell>
          <cell r="D1914">
            <v>190.26</v>
          </cell>
        </row>
        <row r="1915">
          <cell r="A1915" t="str">
            <v>74135/005</v>
          </cell>
          <cell r="B1915" t="str">
            <v>BANCADA (TAMPO) MARMORE BRANCO NACIONAL E = 3CM, LARGURA 67CM, POLIDOCOM FURO PARA CUBA - FORNECIMENTO E INSTALACAO</v>
          </cell>
          <cell r="C1915" t="str">
            <v>M</v>
          </cell>
          <cell r="D1915">
            <v>202.92</v>
          </cell>
        </row>
        <row r="1916">
          <cell r="A1916">
            <v>74146</v>
          </cell>
          <cell r="B1916" t="str">
            <v>TANQUE LOUCA BRANCO SEM COLUNA, COMPLETO</v>
          </cell>
          <cell r="C1916" t="str">
            <v/>
          </cell>
          <cell r="D1916" t="str">
            <v/>
          </cell>
        </row>
        <row r="1917">
          <cell r="A1917" t="str">
            <v>74146/001</v>
          </cell>
          <cell r="B1917" t="str">
            <v>TANQUE LOUCA BRANCO SEM COLUNA, COMPLETO INCLUSIVE TORNEIRA METALICA</v>
          </cell>
          <cell r="C1917" t="str">
            <v>UN</v>
          </cell>
          <cell r="D1917">
            <v>189.44</v>
          </cell>
        </row>
        <row r="1918">
          <cell r="A1918">
            <v>74148</v>
          </cell>
          <cell r="B1918" t="str">
            <v>LAVATORIO(BANCA MARMORE BR 80X55CM C/CUBA EMBUTIR)</v>
          </cell>
          <cell r="C1918" t="str">
            <v/>
          </cell>
          <cell r="D1918" t="str">
            <v/>
          </cell>
        </row>
        <row r="1919">
          <cell r="A1919" t="str">
            <v>74148/001</v>
          </cell>
          <cell r="B1919" t="str">
            <v>LAVATORIO EM BANCA MARMORE BRANCO 80X55CM COM CUBA EMBUTIR OVAL</v>
          </cell>
          <cell r="C1919" t="str">
            <v>UN</v>
          </cell>
          <cell r="D1919">
            <v>246.74</v>
          </cell>
        </row>
        <row r="1920">
          <cell r="A1920">
            <v>74149</v>
          </cell>
          <cell r="B1920" t="str">
            <v>PIA COZINHA (BANCA GRANITO CINZA / CUBA INOX / TORNEIRA PAREDE)</v>
          </cell>
          <cell r="C1920" t="str">
            <v/>
          </cell>
          <cell r="D1920" t="str">
            <v/>
          </cell>
        </row>
        <row r="1921">
          <cell r="A1921" t="str">
            <v>74149/001</v>
          </cell>
          <cell r="B1921" t="str">
            <v>PIA COZINHA EM BANCA GRANITO CINZA 1,20X0,60M/CUBA INOX/TORNEIRA PAREDE</v>
          </cell>
          <cell r="C1921" t="str">
            <v>UN</v>
          </cell>
          <cell r="D1921">
            <v>265.7</v>
          </cell>
        </row>
        <row r="1922">
          <cell r="A1922">
            <v>74193</v>
          </cell>
          <cell r="B1922" t="str">
            <v>VASO SANITARIO COM CAIXA DE DESCARGA ACOPLADA</v>
          </cell>
          <cell r="C1922" t="str">
            <v/>
          </cell>
          <cell r="D1922" t="str">
            <v/>
          </cell>
        </row>
        <row r="1923">
          <cell r="A1923" t="str">
            <v>74193/001</v>
          </cell>
          <cell r="B1923" t="str">
            <v>VASO SANITARIO COM CAIXA DE DESCARGA ACOPLADA - LOUCA BRANCA</v>
          </cell>
          <cell r="C1923" t="str">
            <v>UN</v>
          </cell>
          <cell r="D1923">
            <v>233.1</v>
          </cell>
        </row>
        <row r="1924">
          <cell r="A1924">
            <v>74226</v>
          </cell>
          <cell r="B1924" t="str">
            <v>TAMPO MARMORE P/BALCAO</v>
          </cell>
          <cell r="C1924" t="str">
            <v/>
          </cell>
          <cell r="D1924" t="str">
            <v/>
          </cell>
        </row>
        <row r="1925">
          <cell r="A1925" t="str">
            <v>74226/001</v>
          </cell>
          <cell r="B1925" t="str">
            <v>BANCADA DE MARMORE POLIDO BRANCO E=3,0CM, LARGURA 45CM - FORNECIMENTOE INSTALACAO</v>
          </cell>
          <cell r="C1925" t="str">
            <v>M</v>
          </cell>
          <cell r="D1925">
            <v>128.83000000000001</v>
          </cell>
        </row>
        <row r="1926">
          <cell r="A1926">
            <v>74227</v>
          </cell>
          <cell r="B1926" t="str">
            <v>CAIXA DESCARGA EMBUTIR PLASTICA</v>
          </cell>
          <cell r="C1926" t="str">
            <v/>
          </cell>
          <cell r="D1926" t="str">
            <v/>
          </cell>
        </row>
        <row r="1927">
          <cell r="A1927" t="str">
            <v>74227/001</v>
          </cell>
          <cell r="B1927" t="str">
            <v>CAIXA DESCARGA PLASTICA, EMBUTIR, COMPLETA, COM ESPELHO CROMADO E TUBOBENGALA PVC PARA LIGACAO EM CAIXA DESCARGA DE EMBUTIR - FORNECIMENTOE INSTALACAO</v>
          </cell>
          <cell r="C1927" t="str">
            <v>UN</v>
          </cell>
          <cell r="D1927">
            <v>209.72</v>
          </cell>
        </row>
        <row r="1928">
          <cell r="A1928">
            <v>74230</v>
          </cell>
          <cell r="B1928" t="str">
            <v>ASSENTO PLASTICO P/BACIA SANITARIA</v>
          </cell>
          <cell r="C1928" t="str">
            <v/>
          </cell>
          <cell r="D1928" t="str">
            <v/>
          </cell>
        </row>
        <row r="1929">
          <cell r="A1929" t="str">
            <v>74230/001</v>
          </cell>
          <cell r="B1929" t="str">
            <v>ASSENTO PARA VASO SANITARIO DE PLASTICO PADRAO POPULAR - FORNECIMENTOE INSTALACAO</v>
          </cell>
          <cell r="C1929" t="str">
            <v>UN</v>
          </cell>
          <cell r="D1929">
            <v>17.21</v>
          </cell>
        </row>
        <row r="1930">
          <cell r="A1930">
            <v>74234</v>
          </cell>
          <cell r="B1930" t="str">
            <v>MICTORIO LOUCA S/INSTALACAO HIDRAULICA/SANITARIA</v>
          </cell>
          <cell r="C1930" t="str">
            <v/>
          </cell>
          <cell r="D1930" t="str">
            <v/>
          </cell>
        </row>
        <row r="1931">
          <cell r="A1931" t="str">
            <v>74234/001</v>
          </cell>
          <cell r="B1931" t="str">
            <v>MICTORIO SIFONADO DE LOUCA BRANCA COM PERTENCES, COM REGISTRO DE PRESSAO 1/2" COM CANOPLA CROMADA ACABAMENTO SIMPLES E CONJUNTO PARA FIXACAO- FORNECIMENTO E INSTALACAO</v>
          </cell>
          <cell r="C1931" t="str">
            <v>UN</v>
          </cell>
          <cell r="D1931">
            <v>200.39</v>
          </cell>
        </row>
        <row r="1932">
          <cell r="A1932">
            <v>184</v>
          </cell>
          <cell r="B1932" t="str">
            <v>FOSSAS/SUMIDOUROS</v>
          </cell>
          <cell r="C1932" t="str">
            <v/>
          </cell>
          <cell r="D1932" t="str">
            <v/>
          </cell>
        </row>
        <row r="1933">
          <cell r="A1933">
            <v>6087</v>
          </cell>
          <cell r="B1933" t="str">
            <v>TAMPA EM CONCRETO ARMADO 60X60X5CM P/CX INSPECAO/FOSSA SEPTICA</v>
          </cell>
          <cell r="C1933" t="str">
            <v>UN</v>
          </cell>
          <cell r="D1933">
            <v>17.829999999999998</v>
          </cell>
        </row>
        <row r="1934">
          <cell r="A1934">
            <v>74197</v>
          </cell>
          <cell r="B1934" t="str">
            <v>FOSSA SEPTICA 1500L / ALVENARIA TIJOLO MACICO 1/2VEZ</v>
          </cell>
          <cell r="C1934" t="str">
            <v/>
          </cell>
          <cell r="D1934" t="str">
            <v/>
          </cell>
        </row>
        <row r="1935">
          <cell r="A1935" t="str">
            <v>74197/001</v>
          </cell>
          <cell r="B1935" t="str">
            <v>FOSSA SEPTICA EM ALVENARIA DE TIJOLO CERAMICO MACICO DIMENSOES EXTERNAS 1,90X1,10X1,40M, 1.500 LITROS, REVESTIDA INTERNAMENTE COM BARRA LISA, COM TAMPA EM CONCRETO ARMADO COM ESPESSURA 8CM</v>
          </cell>
          <cell r="C1935" t="str">
            <v>UN</v>
          </cell>
          <cell r="D1935">
            <v>891.08</v>
          </cell>
        </row>
        <row r="1936">
          <cell r="A1936">
            <v>74198</v>
          </cell>
          <cell r="B1936" t="str">
            <v>SUMIDOURO H=5,0M COM TIJOLOS MACICOS A CRIVO ARGAMASSADOS</v>
          </cell>
          <cell r="C1936" t="str">
            <v/>
          </cell>
          <cell r="D1936" t="str">
            <v/>
          </cell>
        </row>
        <row r="1937">
          <cell r="A1937" t="str">
            <v>74198/001</v>
          </cell>
          <cell r="B1937" t="str">
            <v>SUMIDOURO EM ALVENARIA DE TIJOLO CERAMICO MACICO DIAMETRO 1,20M E ALTURA 5,00M, COM TAMPA EM CONCRETO ARMADO DIAMETRO 1,40M E ESPESSURA 10CM</v>
          </cell>
          <cell r="C1937" t="str">
            <v>UN</v>
          </cell>
          <cell r="D1937">
            <v>726.84</v>
          </cell>
        </row>
        <row r="1938">
          <cell r="A1938" t="str">
            <v>74198/002</v>
          </cell>
          <cell r="B1938" t="str">
            <v>SUMIDOURO EM ALVENARIA DE TIJOLO CERAMICO MACIÇO DIAMETRO 1,40M E ALTURA 5,00M, COM TAMPA EM CONCRETO ARMADO DIAMETRO 1,60M E ESPESSURA 10CM</v>
          </cell>
          <cell r="C1938" t="str">
            <v>UN</v>
          </cell>
          <cell r="D1938">
            <v>904.46</v>
          </cell>
        </row>
        <row r="1939">
          <cell r="A1939">
            <v>185</v>
          </cell>
          <cell r="B1939" t="str">
            <v>PONTOS DE AGUA/ESGOTO</v>
          </cell>
          <cell r="C1939" t="str">
            <v/>
          </cell>
          <cell r="D1939" t="str">
            <v/>
          </cell>
        </row>
        <row r="1940">
          <cell r="A1940">
            <v>73958</v>
          </cell>
          <cell r="B1940" t="str">
            <v>PONTO ESGOTO</v>
          </cell>
          <cell r="C1940" t="str">
            <v/>
          </cell>
          <cell r="D1940" t="str">
            <v/>
          </cell>
        </row>
        <row r="1941">
          <cell r="A1941" t="str">
            <v>73958/001</v>
          </cell>
          <cell r="B1941" t="str">
            <v>PONTO DE ESGOTO PVC 100MM - MEDIA 1,10M DE TUBO PVC ESGOTO PREDIAL DN100MM E 1 JOELHO PVC 90GRAUS ESGOTO PREDIAL DN 100MM - FORNECIMENTO EINSTALACAO</v>
          </cell>
          <cell r="C1941" t="str">
            <v>PT</v>
          </cell>
          <cell r="D1941">
            <v>68.3</v>
          </cell>
        </row>
        <row r="1942">
          <cell r="A1942">
            <v>73959</v>
          </cell>
          <cell r="B1942" t="str">
            <v>PONTO AGUA FRIA</v>
          </cell>
          <cell r="C1942" t="str">
            <v/>
          </cell>
          <cell r="D1942" t="str">
            <v/>
          </cell>
        </row>
        <row r="1943">
          <cell r="A1943" t="str">
            <v>73959/001</v>
          </cell>
          <cell r="B1943" t="str">
            <v>PONTO DE AGUA FRIA PVC 3/4" - MEDIA 5,00M DE TUBO DE PVC ROSCAVEL AGUA FRIA 3/4" E 2 JOELHOS DE PVC ROSCAVEL 90GRAUS AGUA FRIA 3/4" - FORNECIMENTO E INSTALACAO</v>
          </cell>
          <cell r="C1943" t="str">
            <v>PT</v>
          </cell>
          <cell r="D1943">
            <v>56.68</v>
          </cell>
        </row>
        <row r="1944">
          <cell r="A1944" t="str">
            <v>73959/002</v>
          </cell>
          <cell r="B1944" t="str">
            <v>PONTO DE AGUA FRIA PVC 1/2" - MEDIA 5,00M DE TUBO DE PVC ROSCAVEL AGUA FRIA 1/2" E 2 JOELHOS DE PVC ROSCAVEL 90GRAUS AGUA FRIA 1/2" - FORNECIMENTO E INSTALACAO</v>
          </cell>
          <cell r="C1944" t="str">
            <v>PT</v>
          </cell>
          <cell r="D1944">
            <v>51.19</v>
          </cell>
        </row>
        <row r="1945">
          <cell r="A1945">
            <v>74260</v>
          </cell>
          <cell r="B1945" t="str">
            <v>TUBO DE FERRO GALVANIZADO DN=1/2" COM LUVAS SIMPLES E UNIAO - FORNECIMENTO E INSTALACAO</v>
          </cell>
          <cell r="C1945" t="str">
            <v>M</v>
          </cell>
          <cell r="D1945">
            <v>50.99</v>
          </cell>
        </row>
        <row r="1946">
          <cell r="A1946">
            <v>271</v>
          </cell>
          <cell r="B1946" t="str">
            <v>REGISTROS/VALVULAS</v>
          </cell>
          <cell r="C1946" t="str">
            <v/>
          </cell>
          <cell r="D1946" t="str">
            <v/>
          </cell>
        </row>
        <row r="1947">
          <cell r="A1947">
            <v>40729</v>
          </cell>
          <cell r="B1947" t="str">
            <v>VALVULA DESCARGA 1.1/2" COM REGISTRO, ACABAMENTO EM METAL CROMADO - FORNECIMENTO E INSTALACAO</v>
          </cell>
          <cell r="C1947" t="str">
            <v>UN</v>
          </cell>
          <cell r="D1947">
            <v>142.06</v>
          </cell>
        </row>
        <row r="1948">
          <cell r="A1948">
            <v>72711</v>
          </cell>
          <cell r="B1948" t="str">
            <v>REGISTRO GAVETA 1/2" BRUTO LATAO - FORNECIMENTO E INSTALACAO</v>
          </cell>
          <cell r="C1948" t="str">
            <v>UN</v>
          </cell>
          <cell r="D1948">
            <v>23.9</v>
          </cell>
        </row>
        <row r="1949">
          <cell r="A1949">
            <v>73663</v>
          </cell>
          <cell r="B1949" t="str">
            <v>REGISTRO DE PRESSÃO COM CANOPLA Ø 25MM (1") - FORNECIMENTO E INSTALAÇÃO</v>
          </cell>
          <cell r="C1949" t="str">
            <v>UN</v>
          </cell>
          <cell r="D1949">
            <v>56.93</v>
          </cell>
        </row>
        <row r="1950">
          <cell r="A1950">
            <v>73664</v>
          </cell>
          <cell r="B1950" t="str">
            <v>REGISTRO DE PRESSÃO COM CANOPLA Ø 15MM (1/2") - FORNECIMENTO E INSTALAÇÃO</v>
          </cell>
          <cell r="C1950" t="str">
            <v>UN</v>
          </cell>
          <cell r="D1950">
            <v>44.23</v>
          </cell>
        </row>
        <row r="1951">
          <cell r="A1951">
            <v>73795</v>
          </cell>
          <cell r="B1951" t="str">
            <v>FORNECIMENTO E COLOCACAO DE VALVULAS DE RETENCAO</v>
          </cell>
          <cell r="C1951" t="str">
            <v/>
          </cell>
          <cell r="D1951" t="str">
            <v/>
          </cell>
        </row>
        <row r="1952">
          <cell r="A1952" t="str">
            <v>73795/001</v>
          </cell>
          <cell r="B1952" t="str">
            <v>VÁLVULA DE RETENÇÃO VERTICAL Ø 20MM (3/4") - FORNECIMENTO E INSTALAÇÃO</v>
          </cell>
          <cell r="C1952" t="str">
            <v>UN</v>
          </cell>
          <cell r="D1952">
            <v>36.01</v>
          </cell>
        </row>
        <row r="1953">
          <cell r="A1953" t="str">
            <v>73795/002</v>
          </cell>
          <cell r="B1953" t="str">
            <v>VÁLVULA DE RETENÇÃO VERTICAL Ø 25MM (1") - FORNECIMENTO E INSTALAÇÃO</v>
          </cell>
          <cell r="C1953" t="str">
            <v>UN</v>
          </cell>
          <cell r="D1953">
            <v>40.24</v>
          </cell>
        </row>
        <row r="1954">
          <cell r="A1954" t="str">
            <v>73795/003</v>
          </cell>
          <cell r="B1954" t="str">
            <v>VÁLVULA DE RETENÇÃO VERTICAL Ø 32MM (1.1/4") - FORNECIMENTO E INSTALAÇÃO</v>
          </cell>
          <cell r="C1954" t="str">
            <v>UN</v>
          </cell>
          <cell r="D1954">
            <v>49.31</v>
          </cell>
        </row>
        <row r="1955">
          <cell r="A1955" t="str">
            <v>73795/004</v>
          </cell>
          <cell r="B1955" t="str">
            <v>VÁLVULA DE RETENÇÃO VERTICAL Ø 40MM (1.1/2") - FORNECIMENTO E INSTALAÇÃO</v>
          </cell>
          <cell r="C1955" t="str">
            <v>UN</v>
          </cell>
          <cell r="D1955">
            <v>60.81</v>
          </cell>
        </row>
        <row r="1956">
          <cell r="A1956" t="str">
            <v>73795/005</v>
          </cell>
          <cell r="B1956" t="str">
            <v>VÁLVULA DE RETENÇÃO VERTICAL Ø 50MM (2") - FORNECIMENTO E INSTALAÇÃO</v>
          </cell>
          <cell r="C1956" t="str">
            <v>UN</v>
          </cell>
          <cell r="D1956">
            <v>76.599999999999994</v>
          </cell>
        </row>
        <row r="1957">
          <cell r="A1957" t="str">
            <v>73795/006</v>
          </cell>
          <cell r="B1957" t="str">
            <v>VÁLVULA DE RETENÇÃO VERTICAL Ø 80MM (3") - FORNECIMENTO E INSTALAÇÃO</v>
          </cell>
          <cell r="C1957" t="str">
            <v>UN</v>
          </cell>
          <cell r="D1957">
            <v>157</v>
          </cell>
        </row>
        <row r="1958">
          <cell r="A1958" t="str">
            <v>73795/007</v>
          </cell>
          <cell r="B1958" t="str">
            <v>VÁLVULA DE RETENÇÃO VERTICAL Ø 100MM (4") - FORNECIMENTO E INSTALAÇÃO</v>
          </cell>
          <cell r="C1958" t="str">
            <v>UN</v>
          </cell>
          <cell r="D1958">
            <v>294.64999999999998</v>
          </cell>
        </row>
        <row r="1959">
          <cell r="A1959" t="str">
            <v>73795/008</v>
          </cell>
          <cell r="B1959" t="str">
            <v>VÁLVULA DE RETENÇÃO HORIZONTAL Ø 20MM (3/4") - FORNECIMENTO E INSTALAÇÃO</v>
          </cell>
          <cell r="C1959" t="str">
            <v>UN</v>
          </cell>
          <cell r="D1959">
            <v>46.63</v>
          </cell>
        </row>
        <row r="1960">
          <cell r="A1960" t="str">
            <v>73795/009</v>
          </cell>
          <cell r="B1960" t="str">
            <v>VÁLVULA DE RETENÇÃO HORIZONTAL Ø 25MM (1") - FORNECIMENTO E INSTALAÇÃO</v>
          </cell>
          <cell r="C1960" t="str">
            <v>UN</v>
          </cell>
          <cell r="D1960">
            <v>59.82</v>
          </cell>
        </row>
        <row r="1961">
          <cell r="A1961" t="str">
            <v>73795/010</v>
          </cell>
          <cell r="B1961" t="str">
            <v>VÁLVULA DE RETENÇÃO HORIZONTAL Ø 32MM (1.1/4") - FORNECIMENTO E INSTALAÇÃO</v>
          </cell>
          <cell r="C1961" t="str">
            <v>UN</v>
          </cell>
          <cell r="D1961">
            <v>82.23</v>
          </cell>
        </row>
        <row r="1962">
          <cell r="A1962" t="str">
            <v>73795/011</v>
          </cell>
          <cell r="B1962" t="str">
            <v>VÁLVULA DE RETENÇÃO HORIZONTAL Ø 40MM (1.1/2") - FORNECIMENTO E INSTALAÇÃO</v>
          </cell>
          <cell r="C1962" t="str">
            <v>UN</v>
          </cell>
          <cell r="D1962">
            <v>95.77</v>
          </cell>
        </row>
        <row r="1963">
          <cell r="A1963" t="str">
            <v>73795/012</v>
          </cell>
          <cell r="B1963" t="str">
            <v>VÁLVULA DE RETENÇÃO HORIZONTAL Ø 50MM (2") - FORNECIMENTO E INSTALAÇÃO</v>
          </cell>
          <cell r="C1963" t="str">
            <v>UN</v>
          </cell>
          <cell r="D1963">
            <v>135.24</v>
          </cell>
        </row>
        <row r="1964">
          <cell r="A1964" t="str">
            <v>73795/013</v>
          </cell>
          <cell r="B1964" t="str">
            <v>VÁLVULA DE RETENÇÃO HORIZONTAL Ø 65MM (2.1/2") - FORNECIMENTO E INSTALAÇÃO</v>
          </cell>
          <cell r="C1964" t="str">
            <v>UN</v>
          </cell>
          <cell r="D1964">
            <v>179.81</v>
          </cell>
        </row>
        <row r="1965">
          <cell r="A1965" t="str">
            <v>73795/014</v>
          </cell>
          <cell r="B1965" t="str">
            <v>VÁLVULA DE RETENÇÃO HORIZONTAL Ø 80MM (3") - FORNECIMENTO E INSTALAÇÃO</v>
          </cell>
          <cell r="C1965" t="str">
            <v>UN</v>
          </cell>
          <cell r="D1965">
            <v>205.5</v>
          </cell>
        </row>
        <row r="1966">
          <cell r="A1966" t="str">
            <v>73795/015</v>
          </cell>
          <cell r="B1966" t="str">
            <v>VÁLVULA DE RETENÇÃO HORIZONTAL Ø 100MM (4") - FORNECIMENTO E INSTALAÇÃO</v>
          </cell>
          <cell r="C1966" t="str">
            <v>UN</v>
          </cell>
          <cell r="D1966">
            <v>389.97</v>
          </cell>
        </row>
        <row r="1967">
          <cell r="A1967">
            <v>73796</v>
          </cell>
          <cell r="B1967" t="str">
            <v>FORNECIMENTO E COLOCACAO DE VALVULAS DE PE</v>
          </cell>
          <cell r="C1967" t="str">
            <v/>
          </cell>
          <cell r="D1967" t="str">
            <v/>
          </cell>
        </row>
        <row r="1968">
          <cell r="A1968" t="str">
            <v>73796/001</v>
          </cell>
          <cell r="B1968" t="str">
            <v>VÁLVULA DE PÉ COM CRIVO Ø 20MM (3/4") - FORNECIMENTO E INSTALAÇÃO</v>
          </cell>
          <cell r="C1968" t="str">
            <v>UN</v>
          </cell>
          <cell r="D1968">
            <v>40.479999999999997</v>
          </cell>
        </row>
        <row r="1969">
          <cell r="A1969" t="str">
            <v>73796/002</v>
          </cell>
          <cell r="B1969" t="str">
            <v>VÁLVULA DE PÉ COM CRIVO Ø 25MM (1") - FORNECIMENTO E INSTALAÇÃO</v>
          </cell>
          <cell r="C1969" t="str">
            <v>UN</v>
          </cell>
          <cell r="D1969">
            <v>44.99</v>
          </cell>
        </row>
        <row r="1970">
          <cell r="A1970" t="str">
            <v>73796/003</v>
          </cell>
          <cell r="B1970" t="str">
            <v>VÁLVULA DE PÉ COM CRIVO Ø 40MM (1.1/2") - FORNECIMENTO E INSTALAÇÃO</v>
          </cell>
          <cell r="C1970" t="str">
            <v>UN</v>
          </cell>
          <cell r="D1970">
            <v>71.53</v>
          </cell>
        </row>
        <row r="1971">
          <cell r="A1971" t="str">
            <v>73796/004</v>
          </cell>
          <cell r="B1971" t="str">
            <v>VÁLVULA DE PÉ COM CRIVO Ø 50MM (2") - FORNECIMENTO E INSTALAÇÃO</v>
          </cell>
          <cell r="C1971" t="str">
            <v>UN</v>
          </cell>
          <cell r="D1971">
            <v>94.68</v>
          </cell>
        </row>
        <row r="1972">
          <cell r="A1972" t="str">
            <v>73796/005</v>
          </cell>
          <cell r="B1972" t="str">
            <v>VÁLVULA DE PÉ COM CRIVO Ø 65MM (2.1/2") - FORNECIMENTO E INSTALAÇÃO</v>
          </cell>
          <cell r="C1972" t="str">
            <v>UN</v>
          </cell>
          <cell r="D1972">
            <v>165.36</v>
          </cell>
        </row>
        <row r="1973">
          <cell r="A1973" t="str">
            <v>73796/006</v>
          </cell>
          <cell r="B1973" t="str">
            <v>VÁLVULA DE PÉ COM CRIVO Ø 80MM (3") - FORNECIMENTO E INSTALAÇÃO</v>
          </cell>
          <cell r="C1973" t="str">
            <v>UN</v>
          </cell>
          <cell r="D1973">
            <v>210.09</v>
          </cell>
        </row>
        <row r="1974">
          <cell r="A1974" t="str">
            <v>73796/007</v>
          </cell>
          <cell r="B1974" t="str">
            <v>VÁLVULA DE PÉ COM CRIVO Ø 100MM (4") - FORNECIMENTO E INSTALAÇÃO</v>
          </cell>
          <cell r="C1974" t="str">
            <v>UN</v>
          </cell>
          <cell r="D1974">
            <v>343.69</v>
          </cell>
        </row>
        <row r="1975">
          <cell r="A1975">
            <v>73797</v>
          </cell>
          <cell r="B1975" t="str">
            <v>REGISTROS DE GAVETA - FORNECIMENTO E COLOCACAO</v>
          </cell>
          <cell r="C1975" t="str">
            <v/>
          </cell>
          <cell r="D1975" t="str">
            <v/>
          </cell>
        </row>
        <row r="1976">
          <cell r="A1976" t="str">
            <v>73797/001</v>
          </cell>
          <cell r="B1976" t="str">
            <v>REGISTRO DE GAVETA COM CANOPLA Ø 32MM (1.1/4") - FORNECIMENTO E INSTALAÇÃO</v>
          </cell>
          <cell r="C1976" t="str">
            <v>UN</v>
          </cell>
          <cell r="D1976">
            <v>76.25</v>
          </cell>
        </row>
        <row r="1977">
          <cell r="A1977">
            <v>73870</v>
          </cell>
          <cell r="B1977" t="str">
            <v>FORNECIMENTO E COLOCACAO DE REGISTROS DE ESFERA</v>
          </cell>
          <cell r="C1977" t="str">
            <v/>
          </cell>
          <cell r="D1977" t="str">
            <v/>
          </cell>
        </row>
        <row r="1978">
          <cell r="A1978" t="str">
            <v>73870/001</v>
          </cell>
          <cell r="B1978" t="str">
            <v>VÁLVULA DE ESFERA EM BRONZE Ø 1/2" - FORNECIMENTO E INSTALAÇÃO</v>
          </cell>
          <cell r="C1978" t="str">
            <v>UN</v>
          </cell>
          <cell r="D1978">
            <v>28.72</v>
          </cell>
        </row>
        <row r="1979">
          <cell r="A1979" t="str">
            <v>73870/002</v>
          </cell>
          <cell r="B1979" t="str">
            <v>VÁLVULA DE ESFERA EM BRONZE Ø 3/4" - FORNECIMENTO E INSTALAÇÃO</v>
          </cell>
          <cell r="C1979" t="str">
            <v>UN</v>
          </cell>
          <cell r="D1979">
            <v>32.18</v>
          </cell>
        </row>
        <row r="1980">
          <cell r="A1980" t="str">
            <v>73870/003</v>
          </cell>
          <cell r="B1980" t="str">
            <v>VÁLVULA DE ESFERA EM BRONZE Ø 1.1/4" - FORNECIMENTO E INSTALAÇÃO</v>
          </cell>
          <cell r="C1980" t="str">
            <v>UN</v>
          </cell>
          <cell r="D1980">
            <v>40.89</v>
          </cell>
        </row>
        <row r="1981">
          <cell r="A1981" t="str">
            <v>73870/004</v>
          </cell>
          <cell r="B1981" t="str">
            <v>REGISTRO DE ESFERA EM BRONZE D= 1.1/4" FORNEC E COLOCACAO</v>
          </cell>
          <cell r="C1981" t="str">
            <v>UN</v>
          </cell>
          <cell r="D1981">
            <v>56.26</v>
          </cell>
        </row>
        <row r="1982">
          <cell r="A1982" t="str">
            <v>73870/005</v>
          </cell>
          <cell r="B1982" t="str">
            <v>VÁLVULA DE ESFERA EM BRONZE Ø 1.1/2" - FORNECIMENTO E INSTALAÇÃO</v>
          </cell>
          <cell r="C1982" t="str">
            <v>UN</v>
          </cell>
          <cell r="D1982">
            <v>67.36</v>
          </cell>
        </row>
        <row r="1983">
          <cell r="A1983" t="str">
            <v>73870/006</v>
          </cell>
          <cell r="B1983" t="str">
            <v>VÁLVULA DE ESFERA EM BRONZE Ø 2" - FORNECIMENTO E INSTALAÇÃO</v>
          </cell>
          <cell r="C1983" t="str">
            <v>UN</v>
          </cell>
          <cell r="D1983">
            <v>98.58</v>
          </cell>
        </row>
        <row r="1984">
          <cell r="A1984">
            <v>73975</v>
          </cell>
          <cell r="B1984" t="str">
            <v>FORN./ASSENT REGISTRO PRESSAO CROMADO 3/4"</v>
          </cell>
          <cell r="C1984" t="str">
            <v/>
          </cell>
          <cell r="D1984" t="str">
            <v/>
          </cell>
        </row>
        <row r="1985">
          <cell r="A1985" t="str">
            <v>73975/001</v>
          </cell>
          <cell r="B1985" t="str">
            <v>REGISTRO PRESSAO 3/4" COM CANOPLA ACABAMENTO CROMADO SIMPLES - FORNECIMENTO E INSTALACAO</v>
          </cell>
          <cell r="C1985" t="str">
            <v>UN</v>
          </cell>
          <cell r="D1985">
            <v>47.34</v>
          </cell>
        </row>
        <row r="1986">
          <cell r="A1986">
            <v>74091</v>
          </cell>
          <cell r="B1986" t="str">
            <v>VALVULA DE RETENCAO VERTICAL DE 2 1/2" ASSENTE C/FIO BAHIA E PASTA</v>
          </cell>
          <cell r="C1986" t="str">
            <v/>
          </cell>
          <cell r="D1986" t="str">
            <v/>
          </cell>
        </row>
        <row r="1987">
          <cell r="A1987" t="str">
            <v>74091/001</v>
          </cell>
          <cell r="B1987" t="str">
            <v>VALVULA RETENCAO VERTICAL BRONZE (PN-16) 2.1/2" 200PSI - EXTREMIDADESCOM ROSCA - FORNECIMENTO E INSTALACAO</v>
          </cell>
          <cell r="C1987" t="str">
            <v>UN</v>
          </cell>
          <cell r="D1987">
            <v>134.58000000000001</v>
          </cell>
        </row>
        <row r="1988">
          <cell r="A1988">
            <v>74093</v>
          </cell>
          <cell r="B1988" t="str">
            <v>VALVULA DE RETENCAO DE PE COM CRIVO 1 1/4"</v>
          </cell>
          <cell r="C1988" t="str">
            <v/>
          </cell>
          <cell r="D1988" t="str">
            <v/>
          </cell>
        </row>
        <row r="1989">
          <cell r="A1989" t="str">
            <v>74093/001</v>
          </cell>
          <cell r="B1989" t="str">
            <v>VALVULA PE COM CRIVO BRONZE 1.1/4" - FORNECIMENTO E INSTALACAO</v>
          </cell>
          <cell r="C1989" t="str">
            <v>UN</v>
          </cell>
          <cell r="D1989">
            <v>62.79</v>
          </cell>
        </row>
        <row r="1990">
          <cell r="A1990">
            <v>74169</v>
          </cell>
          <cell r="B1990" t="str">
            <v>FORN/ASSENT VALVULA GLOBO 2 1/2 POL</v>
          </cell>
          <cell r="C1990" t="str">
            <v/>
          </cell>
          <cell r="D1990" t="str">
            <v/>
          </cell>
        </row>
        <row r="1991">
          <cell r="A1991" t="str">
            <v>74169/001</v>
          </cell>
          <cell r="B1991" t="str">
            <v>REGISTRO/VALVULA GLOBO ANGULAR 45 GRAUS EM LATAO PARA HIDRANTES DE INCÊNDIO PREDIAL DN 2.1/2" - FORNECIMENTO E INSTALACAO</v>
          </cell>
          <cell r="C1991" t="str">
            <v>UN</v>
          </cell>
          <cell r="D1991">
            <v>204.06</v>
          </cell>
        </row>
        <row r="1992">
          <cell r="A1992">
            <v>74174</v>
          </cell>
          <cell r="B1992" t="str">
            <v>FORN/ASSENT REGISTRO GAVETA CANOPLA CROMADA 1 1/2</v>
          </cell>
          <cell r="C1992" t="str">
            <v/>
          </cell>
          <cell r="D1992" t="str">
            <v/>
          </cell>
        </row>
        <row r="1993">
          <cell r="A1993" t="str">
            <v>74174/001</v>
          </cell>
          <cell r="B1993" t="str">
            <v>REGISTRO GAVETA 1.1/2" COM CANOPLA ACABAMENTO CROMADO SIMPLES - FORNECIMENTO E INSTALACAO</v>
          </cell>
          <cell r="C1993" t="str">
            <v>UN</v>
          </cell>
          <cell r="D1993">
            <v>87.67</v>
          </cell>
        </row>
        <row r="1994">
          <cell r="A1994">
            <v>74175</v>
          </cell>
          <cell r="B1994" t="str">
            <v>FORN/ASSENT REGISTRO GAVETA CANOPLA CROMADA 1 POL</v>
          </cell>
          <cell r="C1994" t="str">
            <v/>
          </cell>
          <cell r="D1994" t="str">
            <v/>
          </cell>
        </row>
        <row r="1995">
          <cell r="A1995" t="str">
            <v>74175/001</v>
          </cell>
          <cell r="B1995" t="str">
            <v>REGISTRO GAVETA 1" COM CANOPLA ACABAMENTO CROMADO SIMPLES - FORNECIMENTO E INSTALACAO</v>
          </cell>
          <cell r="C1995" t="str">
            <v>UN</v>
          </cell>
          <cell r="D1995">
            <v>54.17</v>
          </cell>
        </row>
        <row r="1996">
          <cell r="A1996">
            <v>74176</v>
          </cell>
          <cell r="B1996" t="str">
            <v>FORN/ASSENT REGISTRO GAVETA CANOPLA CROMADA 3/4"</v>
          </cell>
          <cell r="C1996" t="str">
            <v/>
          </cell>
          <cell r="D1996" t="str">
            <v/>
          </cell>
        </row>
        <row r="1997">
          <cell r="A1997" t="str">
            <v>74176/001</v>
          </cell>
          <cell r="B1997" t="str">
            <v>REGISTRO GAVETA 3/4" COM CANOPLA ACABAMENTO CROMADO SIMPLES - FORNECIMENTO E INSTALACAO</v>
          </cell>
          <cell r="C1997" t="str">
            <v>UN</v>
          </cell>
          <cell r="D1997">
            <v>46.97</v>
          </cell>
        </row>
        <row r="1998">
          <cell r="A1998">
            <v>74177</v>
          </cell>
          <cell r="B1998" t="str">
            <v>FORN/ASSENT REGISTRO GAVETA CANOPLA CROMADA 1/2"</v>
          </cell>
          <cell r="C1998" t="str">
            <v/>
          </cell>
          <cell r="D1998" t="str">
            <v/>
          </cell>
        </row>
        <row r="1999">
          <cell r="A1999" t="str">
            <v>74177/001</v>
          </cell>
          <cell r="B1999" t="str">
            <v>REGISTRO GAVETA 1/2" COM CANOPLA ACABAMENTO CROMADO SIMPLES - FORNECIMENTO E INSTALACAO</v>
          </cell>
          <cell r="C1999" t="str">
            <v>UN</v>
          </cell>
          <cell r="D1999">
            <v>46.26</v>
          </cell>
        </row>
        <row r="2000">
          <cell r="A2000">
            <v>74178</v>
          </cell>
          <cell r="B2000" t="str">
            <v>FORN/ASSENT REGISTRO GAVERTA BRUTO 4 POL</v>
          </cell>
          <cell r="C2000" t="str">
            <v/>
          </cell>
          <cell r="D2000" t="str">
            <v/>
          </cell>
        </row>
        <row r="2001">
          <cell r="A2001" t="str">
            <v>74178/001</v>
          </cell>
          <cell r="B2001" t="str">
            <v>REGISTRO GAVETA 4" BRUTO LATAO - FORNECIMENTO E INSTALACAO</v>
          </cell>
          <cell r="C2001" t="str">
            <v>UN</v>
          </cell>
          <cell r="D2001">
            <v>395.6</v>
          </cell>
        </row>
        <row r="2002">
          <cell r="A2002">
            <v>74179</v>
          </cell>
          <cell r="B2002" t="str">
            <v>FORN/ASSENT REGISTRO GAVETA BRUTO 3 POL</v>
          </cell>
          <cell r="C2002" t="str">
            <v/>
          </cell>
          <cell r="D2002" t="str">
            <v/>
          </cell>
        </row>
        <row r="2003">
          <cell r="A2003" t="str">
            <v>74179/001</v>
          </cell>
          <cell r="B2003" t="str">
            <v>REGISTRO GAVETA 3" BRUTO LATAO - FORNECIMENTO E INSTALACAO</v>
          </cell>
          <cell r="C2003" t="str">
            <v>UN</v>
          </cell>
          <cell r="D2003">
            <v>237.03</v>
          </cell>
        </row>
        <row r="2004">
          <cell r="A2004">
            <v>74180</v>
          </cell>
          <cell r="B2004" t="str">
            <v>FORN/ASSENT REGISTRO GAVETA BRUTO 2 1/2 POL</v>
          </cell>
          <cell r="C2004" t="str">
            <v/>
          </cell>
          <cell r="D2004" t="str">
            <v/>
          </cell>
        </row>
        <row r="2005">
          <cell r="A2005" t="str">
            <v>74180/001</v>
          </cell>
          <cell r="B2005" t="str">
            <v>REGISTRO GAVETA 2.1/2" BRUTO LATAO - FORNECIMENTO E INSTALACAO</v>
          </cell>
          <cell r="C2005" t="str">
            <v>UN</v>
          </cell>
          <cell r="D2005">
            <v>162.84</v>
          </cell>
        </row>
        <row r="2006">
          <cell r="A2006">
            <v>74181</v>
          </cell>
          <cell r="B2006" t="str">
            <v>FORN/ASSENT REGISTRO GAVETA BRUTO 2 POL</v>
          </cell>
          <cell r="C2006" t="str">
            <v/>
          </cell>
          <cell r="D2006" t="str">
            <v/>
          </cell>
        </row>
        <row r="2007">
          <cell r="A2007" t="str">
            <v>74181/001</v>
          </cell>
          <cell r="B2007" t="str">
            <v>REGISTRO GAVETA 2" BRUTO LATAO - FORNECIMENTO E INSTALACAO</v>
          </cell>
          <cell r="C2007" t="str">
            <v>UN</v>
          </cell>
          <cell r="D2007">
            <v>71.599999999999994</v>
          </cell>
        </row>
        <row r="2008">
          <cell r="A2008">
            <v>74182</v>
          </cell>
          <cell r="B2008" t="str">
            <v>FORN/ASSENT REGISTRO GAVETA BRUTO 1 1/2 POL</v>
          </cell>
          <cell r="C2008" t="str">
            <v/>
          </cell>
          <cell r="D2008" t="str">
            <v/>
          </cell>
        </row>
        <row r="2009">
          <cell r="A2009" t="str">
            <v>74182/001</v>
          </cell>
          <cell r="B2009" t="str">
            <v>REGISTRO GAVETA 1.1/2" BRUTO LATAO - FORNECIMENTO E INSTALACAO</v>
          </cell>
          <cell r="C2009" t="str">
            <v>UN</v>
          </cell>
          <cell r="D2009">
            <v>52.61</v>
          </cell>
        </row>
        <row r="2010">
          <cell r="A2010">
            <v>74183</v>
          </cell>
          <cell r="B2010" t="str">
            <v>FORN/ASSENT REGISTRO GAVETA BRUTO 1 1/4 POL</v>
          </cell>
          <cell r="C2010" t="str">
            <v/>
          </cell>
          <cell r="D2010" t="str">
            <v/>
          </cell>
        </row>
        <row r="2011">
          <cell r="A2011" t="str">
            <v>74183/001</v>
          </cell>
          <cell r="B2011" t="str">
            <v>REGISTRO GAVETA 1.1/4" BRUTO LATAO - FORNECIMENTO E INSTALACAO</v>
          </cell>
          <cell r="C2011" t="str">
            <v>UN</v>
          </cell>
          <cell r="D2011">
            <v>44.75</v>
          </cell>
        </row>
        <row r="2012">
          <cell r="A2012">
            <v>74184</v>
          </cell>
          <cell r="B2012" t="str">
            <v>FORN/ASSENT REGISTRO GAVETA BRUTO 1 POL</v>
          </cell>
          <cell r="C2012" t="str">
            <v/>
          </cell>
          <cell r="D2012" t="str">
            <v/>
          </cell>
        </row>
        <row r="2013">
          <cell r="A2013" t="str">
            <v>74184/001</v>
          </cell>
          <cell r="B2013" t="str">
            <v>REGISTRO GAVETA 1" BRUTO LATAO - FORNECIMENTO E INSTALACAO</v>
          </cell>
          <cell r="C2013" t="str">
            <v>UN</v>
          </cell>
          <cell r="D2013">
            <v>31.46</v>
          </cell>
        </row>
        <row r="2014">
          <cell r="A2014">
            <v>74185</v>
          </cell>
          <cell r="B2014" t="str">
            <v>FORN/ASSENT REGISTRO GAVETA BRUTO 3/4 POL</v>
          </cell>
          <cell r="C2014" t="str">
            <v/>
          </cell>
          <cell r="D2014" t="str">
            <v/>
          </cell>
        </row>
        <row r="2015">
          <cell r="A2015" t="str">
            <v>74185/001</v>
          </cell>
          <cell r="B2015" t="str">
            <v>REGISTRO GAVETA 3/4" BRUTO LATAO - FORNECIMENTO E INSTALACAO</v>
          </cell>
          <cell r="C2015" t="str">
            <v>UN</v>
          </cell>
          <cell r="D2015">
            <v>24.96</v>
          </cell>
        </row>
        <row r="2016">
          <cell r="A2016">
            <v>273</v>
          </cell>
          <cell r="B2016" t="str">
            <v>COLUNAS/BARRILETES E RAMAIS</v>
          </cell>
          <cell r="C2016" t="str">
            <v/>
          </cell>
          <cell r="D2016" t="str">
            <v/>
          </cell>
        </row>
        <row r="2017">
          <cell r="A2017">
            <v>74026</v>
          </cell>
          <cell r="B2017" t="str">
            <v>COLUNA DE VENTILAÇÃO</v>
          </cell>
          <cell r="C2017" t="str">
            <v/>
          </cell>
          <cell r="D2017" t="str">
            <v/>
          </cell>
        </row>
        <row r="2018">
          <cell r="A2018" t="str">
            <v>74026/001</v>
          </cell>
          <cell r="B2018" t="str">
            <v>TUBO PVC PARA ESGOTO PREDIAL DN 100MM - FORNECIMENTO E INSTALACAO</v>
          </cell>
          <cell r="C2018" t="str">
            <v>M</v>
          </cell>
          <cell r="D2018">
            <v>13.46</v>
          </cell>
        </row>
        <row r="2019">
          <cell r="A2019">
            <v>297</v>
          </cell>
          <cell r="B2019" t="str">
            <v>SERVICOS DIVERSOS</v>
          </cell>
          <cell r="C2019" t="str">
            <v/>
          </cell>
          <cell r="D2019" t="str">
            <v/>
          </cell>
        </row>
        <row r="2020">
          <cell r="A2020">
            <v>40730</v>
          </cell>
          <cell r="B2020" t="str">
            <v>ABRIGO PARA HIDRANTE DE PAREDE COMPLETO - EXECUCAO</v>
          </cell>
          <cell r="C2020" t="str">
            <v>UN</v>
          </cell>
          <cell r="D2020">
            <v>939.13</v>
          </cell>
        </row>
        <row r="2021">
          <cell r="A2021">
            <v>72135</v>
          </cell>
          <cell r="B2021" t="str">
            <v>ABERTURA/FECHAMENTO RASGO ALVENARIA PARA TUBOS, FECHAMENTO COM ARGAMASSA TRACO 1:4 (CIMENTO E AREIA)</v>
          </cell>
          <cell r="C2021" t="str">
            <v>M</v>
          </cell>
          <cell r="D2021">
            <v>2.33</v>
          </cell>
        </row>
        <row r="2022">
          <cell r="A2022">
            <v>72285</v>
          </cell>
          <cell r="B2022" t="str">
            <v>CAIXA DE AREIA 40X40X40CM EM ALVENARIA - EXECUÇÃO</v>
          </cell>
          <cell r="C2022" t="str">
            <v>UN</v>
          </cell>
          <cell r="D2022">
            <v>50.93</v>
          </cell>
        </row>
        <row r="2023">
          <cell r="A2023">
            <v>72286</v>
          </cell>
          <cell r="B2023" t="str">
            <v>CAIXA DE AREIA 60X60X60CM EM ALVENARIA - EXECUÇÃO</v>
          </cell>
          <cell r="C2023" t="str">
            <v>UN</v>
          </cell>
          <cell r="D2023">
            <v>93.04</v>
          </cell>
        </row>
        <row r="2024">
          <cell r="A2024">
            <v>72289</v>
          </cell>
          <cell r="B2024" t="str">
            <v>CAIXA DE INSPEÇÃO 80X80X80CM EM ALVENARIA - EXECUÇÃO</v>
          </cell>
          <cell r="C2024" t="str">
            <v>UN</v>
          </cell>
          <cell r="D2024">
            <v>211.78</v>
          </cell>
        </row>
        <row r="2025">
          <cell r="A2025">
            <v>72290</v>
          </cell>
          <cell r="B2025" t="str">
            <v>CAIXA DE INSPEÇÃO 90X90X80CM EM ALVENARIA - EXECUÇÃO</v>
          </cell>
          <cell r="C2025" t="str">
            <v>UN</v>
          </cell>
          <cell r="D2025">
            <v>241.35</v>
          </cell>
        </row>
        <row r="2026">
          <cell r="A2026">
            <v>73828</v>
          </cell>
          <cell r="B2026" t="str">
            <v>PH-A.43 - CAIXA DE PROTECAO PARA HIDROMETRO</v>
          </cell>
          <cell r="C2026" t="str">
            <v/>
          </cell>
          <cell r="D2026" t="str">
            <v/>
          </cell>
        </row>
        <row r="2027">
          <cell r="A2027" t="str">
            <v>73828/001</v>
          </cell>
          <cell r="B2027" t="str">
            <v>ABRIGO PARA CAVALETE/HIDRÔMETRO PRÉ-MOLDADO DE CONCRETO - FORNECIMENTOE INSTALAÇÃO</v>
          </cell>
          <cell r="C2027" t="str">
            <v>UN</v>
          </cell>
          <cell r="D2027">
            <v>70.27</v>
          </cell>
        </row>
        <row r="2028">
          <cell r="A2028">
            <v>74092</v>
          </cell>
          <cell r="B2028" t="str">
            <v>BOIA DE MERCURIO</v>
          </cell>
          <cell r="C2028" t="str">
            <v/>
          </cell>
          <cell r="D2028" t="str">
            <v/>
          </cell>
        </row>
        <row r="2029">
          <cell r="A2029" t="str">
            <v>74092/001</v>
          </cell>
          <cell r="B2029" t="str">
            <v>AUTOMATICO DE BOIA SUPERIOR 10A/250V - FORNECIMENTO E INSTALACAO</v>
          </cell>
          <cell r="C2029" t="str">
            <v>UN</v>
          </cell>
          <cell r="D2029">
            <v>52.35</v>
          </cell>
        </row>
        <row r="2030">
          <cell r="A2030">
            <v>74102</v>
          </cell>
          <cell r="B2030" t="str">
            <v>CAIXA DE PROTECAO PARA HIDROMETRO</v>
          </cell>
          <cell r="C2030" t="str">
            <v/>
          </cell>
          <cell r="D2030" t="str">
            <v/>
          </cell>
        </row>
        <row r="2031">
          <cell r="A2031" t="str">
            <v>74102/001</v>
          </cell>
          <cell r="B2031" t="str">
            <v>CAIXA PARA HIDROMETRO CONCRETO PRE-MOLDADO - FORNECIMENTO E INSTALACAO</v>
          </cell>
          <cell r="C2031" t="str">
            <v>UN</v>
          </cell>
          <cell r="D2031">
            <v>70.27</v>
          </cell>
        </row>
        <row r="2032">
          <cell r="A2032" t="str">
            <v>INPR</v>
          </cell>
          <cell r="B2032" t="str">
            <v>INSTALACOES DE PRODUCAO</v>
          </cell>
          <cell r="C2032" t="str">
            <v/>
          </cell>
          <cell r="D2032" t="str">
            <v/>
          </cell>
        </row>
        <row r="2033">
          <cell r="A2033">
            <v>232</v>
          </cell>
          <cell r="B2033" t="str">
            <v>INSTALACAO DE BOMBAS EM GERAL</v>
          </cell>
          <cell r="C2033" t="str">
            <v/>
          </cell>
          <cell r="D2033" t="str">
            <v/>
          </cell>
        </row>
        <row r="2034">
          <cell r="A2034">
            <v>73826</v>
          </cell>
          <cell r="B2034" t="str">
            <v>INSTALACAO DE COMPRESSOR DE AR OU SOPRADOR</v>
          </cell>
          <cell r="C2034" t="str">
            <v/>
          </cell>
          <cell r="D2034" t="str">
            <v/>
          </cell>
        </row>
        <row r="2035">
          <cell r="A2035" t="str">
            <v>73826/001</v>
          </cell>
          <cell r="B2035" t="str">
            <v>INSTALACAO DE COMPRESSOR DE AR, POTENCIA &lt;= 5 CV</v>
          </cell>
          <cell r="C2035" t="str">
            <v>UN</v>
          </cell>
          <cell r="D2035">
            <v>250.04</v>
          </cell>
        </row>
        <row r="2036">
          <cell r="A2036" t="str">
            <v>73826/002</v>
          </cell>
          <cell r="B2036" t="str">
            <v>INSTALACAO DE COMPRESSOR DE AR, POTENCIA &gt; 5 E &lt;= 10 CV</v>
          </cell>
          <cell r="C2036" t="str">
            <v>UN</v>
          </cell>
          <cell r="D2036">
            <v>325.06</v>
          </cell>
        </row>
        <row r="2037">
          <cell r="A2037">
            <v>73834</v>
          </cell>
          <cell r="B2037" t="str">
            <v>INSTALACAO DE CONJUNTO MOTO BOMBA SUBMERSIVEL</v>
          </cell>
          <cell r="C2037" t="str">
            <v/>
          </cell>
          <cell r="D2037" t="str">
            <v/>
          </cell>
        </row>
        <row r="2038">
          <cell r="A2038" t="str">
            <v>73834/001</v>
          </cell>
          <cell r="B2038" t="str">
            <v>INSTALACAO DE CONJ.MOTO BOMBA SUBMERSIVEL ATE 10 CV</v>
          </cell>
          <cell r="C2038" t="str">
            <v>UN</v>
          </cell>
          <cell r="D2038">
            <v>88.43</v>
          </cell>
        </row>
        <row r="2039">
          <cell r="A2039" t="str">
            <v>73834/002</v>
          </cell>
          <cell r="B2039" t="str">
            <v>INSTALACAO DE CONJ.MOTO BOMBA SUBMERSIVEL DE 11 A 25 CV</v>
          </cell>
          <cell r="C2039" t="str">
            <v>UN</v>
          </cell>
          <cell r="D2039">
            <v>141.49</v>
          </cell>
        </row>
        <row r="2040">
          <cell r="A2040" t="str">
            <v>73834/003</v>
          </cell>
          <cell r="B2040" t="str">
            <v>INSTALACAO DE CONJ.MOTO BOMBA SUBMERSIVEL DE 26 A 50 CV</v>
          </cell>
          <cell r="C2040" t="str">
            <v>UN</v>
          </cell>
          <cell r="D2040">
            <v>282.98</v>
          </cell>
        </row>
        <row r="2041">
          <cell r="A2041" t="str">
            <v>73834/004</v>
          </cell>
          <cell r="B2041" t="str">
            <v>INSTALACAO DE CONJ.MOTO BOMBA SUBMERSIVEL DE 51 A 100 CV</v>
          </cell>
          <cell r="C2041" t="str">
            <v>UN</v>
          </cell>
          <cell r="D2041">
            <v>424.46</v>
          </cell>
        </row>
        <row r="2042">
          <cell r="A2042">
            <v>73835</v>
          </cell>
          <cell r="B2042" t="str">
            <v>INSTALACAO DE CONJUNTO MOTO BOMBA VERTICAL</v>
          </cell>
          <cell r="C2042" t="str">
            <v/>
          </cell>
          <cell r="D2042" t="str">
            <v/>
          </cell>
        </row>
        <row r="2043">
          <cell r="A2043" t="str">
            <v>73835/001</v>
          </cell>
          <cell r="B2043" t="str">
            <v>INSTALACAO DE CONJ.MOTO BOMBA VERTICAL POT &lt;= 100 CV</v>
          </cell>
          <cell r="C2043" t="str">
            <v>UN</v>
          </cell>
          <cell r="D2043">
            <v>591.83000000000004</v>
          </cell>
        </row>
        <row r="2044">
          <cell r="A2044" t="str">
            <v>73835/002</v>
          </cell>
          <cell r="B2044" t="str">
            <v>INSTALACAO DE CONJ.MOTO BOMBA VERTICAL 100 &lt; POT &lt;= 200 CV</v>
          </cell>
          <cell r="C2044" t="str">
            <v>UN</v>
          </cell>
          <cell r="D2044">
            <v>804.89</v>
          </cell>
        </row>
        <row r="2045">
          <cell r="A2045" t="str">
            <v>73835/003</v>
          </cell>
          <cell r="B2045" t="str">
            <v>INSTALACAO DE CONJ.MOTO BOMBA VERTICAL 200 &lt; POT &lt;= 300 CV</v>
          </cell>
          <cell r="C2045" t="str">
            <v>UN</v>
          </cell>
          <cell r="D2045">
            <v>899.58</v>
          </cell>
        </row>
        <row r="2046">
          <cell r="A2046">
            <v>73836</v>
          </cell>
          <cell r="B2046" t="str">
            <v>INSTALACAO DE CONJUNTO MOTO BOMBA HORIZONTAL</v>
          </cell>
          <cell r="C2046" t="str">
            <v/>
          </cell>
          <cell r="D2046" t="str">
            <v/>
          </cell>
        </row>
        <row r="2047">
          <cell r="A2047" t="str">
            <v>73836/001</v>
          </cell>
          <cell r="B2047" t="str">
            <v>INSTALACAO DE CONJ.MOTO BOMBA HORIZONTAL ATE 10 CV</v>
          </cell>
          <cell r="C2047" t="str">
            <v>UN</v>
          </cell>
          <cell r="D2047">
            <v>236.73</v>
          </cell>
        </row>
        <row r="2048">
          <cell r="A2048" t="str">
            <v>73836/002</v>
          </cell>
          <cell r="B2048" t="str">
            <v>INSTALACAO DE CONJ.MOTO BOMBA HORIZONTAL DE 12,5 A 25 CV</v>
          </cell>
          <cell r="C2048" t="str">
            <v>UN</v>
          </cell>
          <cell r="D2048">
            <v>307.75</v>
          </cell>
        </row>
        <row r="2049">
          <cell r="A2049" t="str">
            <v>73836/003</v>
          </cell>
          <cell r="B2049" t="str">
            <v>INSTALACAO DE CONJ.MOTO BOMBA HORIZONTAL DE 30 A 75 CV</v>
          </cell>
          <cell r="C2049" t="str">
            <v>UN</v>
          </cell>
          <cell r="D2049">
            <v>473.47</v>
          </cell>
        </row>
        <row r="2050">
          <cell r="A2050" t="str">
            <v>73836/004</v>
          </cell>
          <cell r="B2050" t="str">
            <v>INSTALACAO DE CONJ.MOTO BOMBA HORIZONTAL DE 100 A 150 CV</v>
          </cell>
          <cell r="C2050" t="str">
            <v>UN</v>
          </cell>
          <cell r="D2050">
            <v>757.55</v>
          </cell>
        </row>
        <row r="2051">
          <cell r="A2051">
            <v>73837</v>
          </cell>
          <cell r="B2051" t="str">
            <v>INSTALACAO DE CONJUNTO MOTO BOMBA SUBMERSO/POSICIONAMENTO</v>
          </cell>
          <cell r="C2051" t="str">
            <v/>
          </cell>
          <cell r="D2051" t="str">
            <v/>
          </cell>
        </row>
        <row r="2052">
          <cell r="A2052" t="str">
            <v>73837/001</v>
          </cell>
          <cell r="B2052" t="str">
            <v>INSTALACAO DE CONJ.MOTO BOMBA SUBMERSO ATE 5 CV</v>
          </cell>
          <cell r="C2052" t="str">
            <v>UN</v>
          </cell>
          <cell r="D2052">
            <v>88.43</v>
          </cell>
        </row>
        <row r="2053">
          <cell r="A2053" t="str">
            <v>73837/002</v>
          </cell>
          <cell r="B2053" t="str">
            <v>INSTALACAO DE CONJ.MOTO BOMBA SUBMERSO DE 6 A 25 CV</v>
          </cell>
          <cell r="C2053" t="str">
            <v>UN</v>
          </cell>
          <cell r="D2053">
            <v>176.86</v>
          </cell>
        </row>
        <row r="2054">
          <cell r="A2054" t="str">
            <v>73837/003</v>
          </cell>
          <cell r="B2054" t="str">
            <v>INSTALACAO DE CONJ.MOTO BOMBA SUBMERSO DE 26 A 50 CV</v>
          </cell>
          <cell r="C2054" t="str">
            <v>UN</v>
          </cell>
          <cell r="D2054">
            <v>353.72</v>
          </cell>
        </row>
        <row r="2055">
          <cell r="A2055">
            <v>240</v>
          </cell>
          <cell r="B2055" t="str">
            <v>MONTAGENS EM GERAL</v>
          </cell>
          <cell r="C2055" t="str">
            <v/>
          </cell>
          <cell r="D2055" t="str">
            <v/>
          </cell>
        </row>
        <row r="2056">
          <cell r="A2056">
            <v>73612</v>
          </cell>
          <cell r="B2056" t="str">
            <v>INSTALACAO DE CLORADOR</v>
          </cell>
          <cell r="C2056" t="str">
            <v>UN</v>
          </cell>
          <cell r="D2056">
            <v>188.32</v>
          </cell>
        </row>
        <row r="2057">
          <cell r="A2057">
            <v>73660</v>
          </cell>
          <cell r="B2057" t="str">
            <v>LEITO FILTRANTE - ASSENTAMENTO DE BLOCOS LEOPOLD</v>
          </cell>
          <cell r="C2057" t="str">
            <v>M2</v>
          </cell>
          <cell r="D2057">
            <v>38.74</v>
          </cell>
        </row>
        <row r="2058">
          <cell r="A2058">
            <v>73661</v>
          </cell>
          <cell r="B2058" t="str">
            <v>FORNECIMENTO E INSTALACAO DE TALHA E TROLEY MANUAL DE 1 TONELADA</v>
          </cell>
          <cell r="C2058" t="str">
            <v>UN</v>
          </cell>
          <cell r="D2058">
            <v>1218.1199999999999</v>
          </cell>
        </row>
        <row r="2059">
          <cell r="A2059">
            <v>73693</v>
          </cell>
          <cell r="B2059" t="str">
            <v>LEITO FILTRANTE - COLOCACAO DE LONA PLASTICA</v>
          </cell>
          <cell r="C2059" t="str">
            <v>M2</v>
          </cell>
          <cell r="D2059">
            <v>9.51</v>
          </cell>
        </row>
        <row r="2060">
          <cell r="A2060">
            <v>73694</v>
          </cell>
          <cell r="B2060" t="str">
            <v>INSTALACAO DE BOMBA DOSADORA</v>
          </cell>
          <cell r="C2060" t="str">
            <v>UN</v>
          </cell>
          <cell r="D2060">
            <v>68.150000000000006</v>
          </cell>
        </row>
        <row r="2061">
          <cell r="A2061">
            <v>73695</v>
          </cell>
          <cell r="B2061" t="str">
            <v>INSTALACAO DE AGITADOR</v>
          </cell>
          <cell r="C2061" t="str">
            <v>UN</v>
          </cell>
          <cell r="D2061">
            <v>35.049999999999997</v>
          </cell>
        </row>
        <row r="2062">
          <cell r="A2062">
            <v>73824</v>
          </cell>
          <cell r="B2062" t="str">
            <v>INSTALACAO DE MISTURADOR</v>
          </cell>
          <cell r="C2062" t="str">
            <v/>
          </cell>
          <cell r="D2062" t="str">
            <v/>
          </cell>
        </row>
        <row r="2063">
          <cell r="A2063" t="str">
            <v>73824/001</v>
          </cell>
          <cell r="B2063" t="str">
            <v>INSTALACAO DE MISTURADOR VERTICAL</v>
          </cell>
          <cell r="C2063" t="str">
            <v>UN</v>
          </cell>
          <cell r="D2063">
            <v>188.32</v>
          </cell>
        </row>
        <row r="2064">
          <cell r="A2064">
            <v>73825</v>
          </cell>
          <cell r="B2064" t="str">
            <v>VERTEDORES</v>
          </cell>
          <cell r="C2064" t="str">
            <v/>
          </cell>
          <cell r="D2064" t="str">
            <v/>
          </cell>
        </row>
        <row r="2065">
          <cell r="A2065" t="str">
            <v>73825/001</v>
          </cell>
          <cell r="B2065" t="str">
            <v>VERTEDOR RETANGULAR DE MADEIRA</v>
          </cell>
          <cell r="C2065" t="str">
            <v>M2</v>
          </cell>
          <cell r="D2065">
            <v>325.66000000000003</v>
          </cell>
        </row>
        <row r="2066">
          <cell r="A2066" t="str">
            <v>73825/002</v>
          </cell>
          <cell r="B2066" t="str">
            <v>VERTEDOR TRIANGULAR DE ALUMINIO</v>
          </cell>
          <cell r="C2066" t="str">
            <v>M2</v>
          </cell>
          <cell r="D2066">
            <v>278.89999999999998</v>
          </cell>
        </row>
        <row r="2067">
          <cell r="A2067">
            <v>73873</v>
          </cell>
          <cell r="B2067" t="str">
            <v>LEITO FILTRANTE</v>
          </cell>
          <cell r="C2067" t="str">
            <v/>
          </cell>
          <cell r="D2067" t="str">
            <v/>
          </cell>
        </row>
        <row r="2068">
          <cell r="A2068" t="str">
            <v>73873/001</v>
          </cell>
          <cell r="B2068" t="str">
            <v>LEITO FILTRANTE - COLOCACAO E APILOAMENTO DE TERRA NO FILTRO</v>
          </cell>
          <cell r="C2068" t="str">
            <v>M3</v>
          </cell>
          <cell r="D2068">
            <v>33.31</v>
          </cell>
        </row>
        <row r="2069">
          <cell r="A2069" t="str">
            <v>73873/002</v>
          </cell>
          <cell r="B2069" t="str">
            <v>LEITO FILTRANTE - FORN.E ENCHIMENTO C/ BRITA NO. 4</v>
          </cell>
          <cell r="C2069" t="str">
            <v>M3</v>
          </cell>
          <cell r="D2069">
            <v>131.72</v>
          </cell>
        </row>
        <row r="2070">
          <cell r="A2070" t="str">
            <v>73873/003</v>
          </cell>
          <cell r="B2070" t="str">
            <v>LEITO FILTRANTE - COLOCACAO DE AREIA NOS FILTROS</v>
          </cell>
          <cell r="C2070" t="str">
            <v>M3</v>
          </cell>
          <cell r="D2070">
            <v>33.31</v>
          </cell>
        </row>
        <row r="2071">
          <cell r="A2071" t="str">
            <v>73873/004</v>
          </cell>
          <cell r="B2071" t="str">
            <v>LEITO FILTRANTE - COLOCACAO DE PEDREGULHOS NOS FILTROS</v>
          </cell>
          <cell r="C2071" t="str">
            <v>M3</v>
          </cell>
          <cell r="D2071">
            <v>36.479999999999997</v>
          </cell>
        </row>
        <row r="2072">
          <cell r="A2072" t="str">
            <v>73873/005</v>
          </cell>
          <cell r="B2072" t="str">
            <v>LEITO FILTRANTE - COLOCACAO DE ANTRACITO NOS FILTROS</v>
          </cell>
          <cell r="C2072" t="str">
            <v>M3</v>
          </cell>
          <cell r="D2072">
            <v>33.31</v>
          </cell>
        </row>
        <row r="2073">
          <cell r="A2073" t="str">
            <v>LIPR</v>
          </cell>
          <cell r="B2073" t="str">
            <v>LIGACOES PREDIAIS AGUA/ESGOTO/ENERGIA/TELEFONE</v>
          </cell>
          <cell r="C2073" t="str">
            <v/>
          </cell>
          <cell r="D2073" t="str">
            <v/>
          </cell>
        </row>
        <row r="2074">
          <cell r="A2074">
            <v>58</v>
          </cell>
          <cell r="B2074" t="str">
            <v>LIGACOES PREDIAIS DE AGUA</v>
          </cell>
          <cell r="C2074" t="str">
            <v/>
          </cell>
          <cell r="D2074" t="str">
            <v/>
          </cell>
        </row>
        <row r="2075">
          <cell r="A2075">
            <v>73659</v>
          </cell>
          <cell r="B2075" t="str">
            <v>LIGAÇÃO DOMICILIAR DE ÁGUA, DA REDE AO HIDRÔMETRO, COMPOSTO POR COLARDE TOMADA DE PVC COM TRAVAS DE 50MMX1/2”, ADAPTADOR PVC SOLDÁVEL/ROSCA20MMX1/2”, TUBO PVC SOLDÁVEL ÁGUA FRIA 20MM E REGISTRO DE PVC ESFERAROSCÁVEL 1/2” - FORNECIMENTO E INSTALAÇÃO</v>
          </cell>
          <cell r="C2075" t="str">
            <v>UN</v>
          </cell>
          <cell r="D2075">
            <v>100.08</v>
          </cell>
        </row>
        <row r="2076">
          <cell r="A2076">
            <v>73827</v>
          </cell>
          <cell r="B2076" t="str">
            <v>KIT CAVALETE</v>
          </cell>
          <cell r="C2076" t="str">
            <v/>
          </cell>
          <cell r="D2076" t="str">
            <v/>
          </cell>
        </row>
        <row r="2077">
          <cell r="A2077" t="str">
            <v>73827/001</v>
          </cell>
          <cell r="B2077" t="str">
            <v>KIT CAVALETE PVC COM REGISTRO 1/2" - FORNECIMENTO E INSTALAÇÃO</v>
          </cell>
          <cell r="C2077" t="str">
            <v>UN</v>
          </cell>
          <cell r="D2077">
            <v>39.72</v>
          </cell>
        </row>
        <row r="2078">
          <cell r="A2078">
            <v>74217</v>
          </cell>
          <cell r="B2078" t="str">
            <v>AQUISICAO E INSTALACAO DE HIDROMETRO</v>
          </cell>
          <cell r="C2078" t="str">
            <v/>
          </cell>
          <cell r="D2078" t="str">
            <v/>
          </cell>
        </row>
        <row r="2079">
          <cell r="A2079" t="str">
            <v>74217/001</v>
          </cell>
          <cell r="B2079" t="str">
            <v>HIDROMETRO 3,00M3/H, D=1/2" - FORNECIMENTO E INSTALACAO</v>
          </cell>
          <cell r="C2079" t="str">
            <v>UN</v>
          </cell>
          <cell r="D2079">
            <v>71.790000000000006</v>
          </cell>
        </row>
        <row r="2080">
          <cell r="A2080" t="str">
            <v>74217/002</v>
          </cell>
          <cell r="B2080" t="str">
            <v>HIDROMETRO 5,00M3/H, D=3/4" - FORNECIMENTO E INSTALACAO</v>
          </cell>
          <cell r="C2080" t="str">
            <v>UN</v>
          </cell>
          <cell r="D2080">
            <v>94</v>
          </cell>
        </row>
        <row r="2081">
          <cell r="A2081" t="str">
            <v>74217/003</v>
          </cell>
          <cell r="B2081" t="str">
            <v>HIDROMETRO 1,50M3/H, D=1/2" - FORNECIMENTO E INSTALACAO</v>
          </cell>
          <cell r="C2081" t="str">
            <v>UN</v>
          </cell>
          <cell r="D2081">
            <v>68.66</v>
          </cell>
        </row>
        <row r="2082">
          <cell r="A2082">
            <v>74218</v>
          </cell>
          <cell r="B2082" t="str">
            <v>MONTAGEM E INSTALACAO DE CAVALETE</v>
          </cell>
          <cell r="C2082" t="str">
            <v/>
          </cell>
          <cell r="D2082" t="str">
            <v/>
          </cell>
        </row>
        <row r="2083">
          <cell r="A2083" t="str">
            <v>74218/001</v>
          </cell>
          <cell r="B2083" t="str">
            <v>KIT CAVALETE PVC COM REGISTRO 3/4" - FORNECIMENTO E INSTALACAO</v>
          </cell>
          <cell r="C2083" t="str">
            <v>UN</v>
          </cell>
          <cell r="D2083">
            <v>43.44</v>
          </cell>
        </row>
        <row r="2084">
          <cell r="A2084">
            <v>74253</v>
          </cell>
          <cell r="B2084" t="str">
            <v>RAMAL PREDIAL</v>
          </cell>
          <cell r="C2084" t="str">
            <v/>
          </cell>
          <cell r="D2084" t="str">
            <v/>
          </cell>
        </row>
        <row r="2085">
          <cell r="A2085" t="str">
            <v>74253/001</v>
          </cell>
          <cell r="B2085" t="str">
            <v>RAMAL PREDIAL EM TUBO PEAD 20MM - FORNECIMENTO, INSTALAÇÃO, ESCAVAÇÃOE REATERRO</v>
          </cell>
          <cell r="C2085" t="str">
            <v>M</v>
          </cell>
          <cell r="D2085">
            <v>10.66</v>
          </cell>
        </row>
        <row r="2086">
          <cell r="A2086">
            <v>59</v>
          </cell>
          <cell r="B2086" t="str">
            <v>LIGACOES PREDIAIS DE ESGOTO</v>
          </cell>
          <cell r="C2086" t="str">
            <v/>
          </cell>
          <cell r="D2086" t="str">
            <v/>
          </cell>
        </row>
        <row r="2087">
          <cell r="A2087">
            <v>73658</v>
          </cell>
          <cell r="B2087" t="str">
            <v>LIGAÇÃO DOMICILIAR DE ESGOTO DN 100MM, DA CASA ATÉ A CAIXA, COMPOSTO POR 10,0M TUBO DE PVC ESGOTO PREDIAL DN 100MM E CAIXA DE ALVENARIA COMTAMPA DE CONCRETO - FORNECIMENTO E INSTALAÇÃO</v>
          </cell>
          <cell r="C2087" t="str">
            <v>UN</v>
          </cell>
          <cell r="D2087">
            <v>286.32</v>
          </cell>
        </row>
        <row r="2088">
          <cell r="A2088">
            <v>73784</v>
          </cell>
          <cell r="B2088" t="str">
            <v>LIGACOES DE ESGOTOS EM TUBOS DE PVC</v>
          </cell>
          <cell r="C2088" t="str">
            <v/>
          </cell>
          <cell r="D2088" t="str">
            <v/>
          </cell>
        </row>
        <row r="2089">
          <cell r="A2089" t="str">
            <v>73784/001</v>
          </cell>
          <cell r="B2089" t="str">
            <v>LIGAÇÃO DE ESGOTO EM TUBO PVC ESGOTO SÉRIE-R DN 100MM, DA CAIXA ATÉ AREDE, INCLUINDO ESCAVAÇÃO E REATERRO ATÉ 1,00M, COMPOSTO POR 10,50M DETUBO PVC SÉRIE-R ESGOTO DN 100MM, JUNÇÃO SIMPLES PVC PARA ESGOTO PREDIAL DN 100X100MM E CURVA PVC 90GRAUS PARA RE</v>
          </cell>
          <cell r="C2089" t="str">
            <v>UN</v>
          </cell>
          <cell r="D2089">
            <v>569.46</v>
          </cell>
        </row>
        <row r="2090">
          <cell r="A2090" t="str">
            <v>73784/002</v>
          </cell>
          <cell r="B2090" t="str">
            <v>LIGAÇÃO DE ESGOTO EM TUBO PVC ESGOTO SÉRIE-R DN 150MM, DA CAIXA ATÉ AREDE, INCLUINDO ESCAVAÇÃO E REATERRO ATÉ 1,00M, COMPOSTO POR 13,65M DETUBO PVC SÉRIE-R ESGOTO DN 150MM - FORNECIMENTO E INSTALAÇÃO</v>
          </cell>
          <cell r="C2090" t="str">
            <v>UN</v>
          </cell>
          <cell r="D2090">
            <v>797.5</v>
          </cell>
        </row>
        <row r="2091">
          <cell r="A2091">
            <v>73869</v>
          </cell>
          <cell r="B2091" t="str">
            <v>LIGACOES DE ESGOTOS EM TUBOS CERAMICOS</v>
          </cell>
          <cell r="C2091" t="str">
            <v/>
          </cell>
          <cell r="D2091" t="str">
            <v/>
          </cell>
        </row>
        <row r="2092">
          <cell r="A2092" t="str">
            <v>73869/001</v>
          </cell>
          <cell r="B2092" t="str">
            <v>LIGAÇÃO DE ESGOTO EM TUBO CERÂMICO DN 100MM, DA CAIXA ATÉ A REDE, INCLUINDO ESCAVAÇÃO E REATERRO ATÉ 1,00M, COMPOSTO POR 11,48M DE TUBO CERÂMICO ESGOTO DN 100MM E CURVA CERÂMICA 45GRAUS ESGOTO DN 100MM - FORNECIMENTO E INSTALAÇÃO</v>
          </cell>
          <cell r="C2092" t="str">
            <v>UN</v>
          </cell>
          <cell r="D2092">
            <v>492.77</v>
          </cell>
        </row>
        <row r="2093">
          <cell r="A2093" t="str">
            <v>73869/002</v>
          </cell>
          <cell r="B2093" t="str">
            <v>LIGAÇÃO DE ESGOTO EM TUBO CERÂMICO DN 150MM, DA CAIXA ATÉ A REDE, INCLUINDO ESCAVAÇÃO E REATERRO ATÉ 1,00M, COMPOSTO POR 11,48M DE TUBO CERÂMICO ESGOTO DN 150MM E CURVA CERÂMICA 45GRAUS ESGOTO DN 150MM - FORNECIMENTO E INSTALAÇÃO</v>
          </cell>
          <cell r="C2093" t="str">
            <v>UN</v>
          </cell>
          <cell r="D2093">
            <v>550.21</v>
          </cell>
        </row>
        <row r="2094">
          <cell r="A2094" t="str">
            <v>73869/003</v>
          </cell>
          <cell r="B2094" t="str">
            <v>LIGAÇÃO DE ESGOTO EM TUBO CERÂMICO DN 200MM, DA CAIXA ATÉ A REDE, INCLUINDO ESCAVAÇÃO E REATERRO ATÉ 1,00M, COMPOSTO POR 11,48M DE TUBO CERÂMICO ESGOTO DN 200MM E CURVA CERÂMICA 45GRAUS ESGOTO DN 200MM - FORNECIMENTO E INSTALAÇÃO</v>
          </cell>
          <cell r="C2094" t="str">
            <v>UN</v>
          </cell>
          <cell r="D2094">
            <v>653.44000000000005</v>
          </cell>
        </row>
        <row r="2095">
          <cell r="A2095">
            <v>74216</v>
          </cell>
          <cell r="B2095" t="str">
            <v>RAMAL PREDIAL DE ESGOTO PARA REDE EM IMPLANTACAO (MAO-DE OBRA EMATERIAL, INCLUINDO ESCAVACAO MANUAL ATE 1,50 METROS E REATERRO)</v>
          </cell>
          <cell r="C2095" t="str">
            <v/>
          </cell>
          <cell r="D2095" t="str">
            <v/>
          </cell>
        </row>
        <row r="2096">
          <cell r="A2096" t="str">
            <v>74216/001</v>
          </cell>
          <cell r="B2096" t="str">
            <v>RAMAL PREDIAL DE ESGOTO EM TUBO PVC ESGOTO DN 100MM - FORNECIMENTO, INSTALACAO, ESCAVACAO E REATERRO</v>
          </cell>
          <cell r="C2096" t="str">
            <v>M</v>
          </cell>
          <cell r="D2096">
            <v>38.07</v>
          </cell>
        </row>
        <row r="2097">
          <cell r="A2097" t="str">
            <v>74216/002</v>
          </cell>
          <cell r="B2097" t="str">
            <v>RAMAL PREDIAL DE ESGOTO EM TUBO CERAMICO ESGOTO DN 100MM - FORNECIMENTO, INSTALACAO, ESCAVACAO E REATERRO</v>
          </cell>
          <cell r="C2097" t="str">
            <v>M</v>
          </cell>
          <cell r="D2097">
            <v>39.630000000000003</v>
          </cell>
        </row>
        <row r="2098">
          <cell r="A2098" t="str">
            <v>MOVT</v>
          </cell>
          <cell r="B2098" t="str">
            <v>MOVIMENTO DE TERRA</v>
          </cell>
          <cell r="C2098" t="str">
            <v/>
          </cell>
          <cell r="D2098" t="str">
            <v/>
          </cell>
        </row>
        <row r="2099">
          <cell r="A2099">
            <v>17</v>
          </cell>
          <cell r="B2099" t="str">
            <v>DRAGAGEM</v>
          </cell>
          <cell r="C2099" t="str">
            <v/>
          </cell>
          <cell r="D2099" t="str">
            <v/>
          </cell>
        </row>
        <row r="2100">
          <cell r="A2100">
            <v>76451</v>
          </cell>
          <cell r="B2100" t="str">
            <v>ESCAVACAO SUBMERSA</v>
          </cell>
          <cell r="C2100" t="str">
            <v/>
          </cell>
          <cell r="D2100" t="str">
            <v/>
          </cell>
        </row>
        <row r="2101">
          <cell r="A2101" t="str">
            <v>76451/001</v>
          </cell>
          <cell r="B2101" t="str">
            <v>ESCAVACAO MECANIZADA SUBMERSA (DRAGAGEM E CARGA), UTILIZANDO CAMINHÃOBASCULANTE, ESCAVADEIRA TIPO DRAGA DE ARRASTE E RETROESCAVADEIRA COM CARREGADEIRA</v>
          </cell>
          <cell r="C2101" t="str">
            <v>M3</v>
          </cell>
          <cell r="D2101">
            <v>18.32</v>
          </cell>
        </row>
        <row r="2102">
          <cell r="A2102">
            <v>18</v>
          </cell>
          <cell r="B2102" t="str">
            <v>CORTE/ESCAVACAO EM JAZIDAS OU CAMPO ABERTO</v>
          </cell>
          <cell r="C2102" t="str">
            <v/>
          </cell>
          <cell r="D2102" t="str">
            <v/>
          </cell>
        </row>
        <row r="2103">
          <cell r="A2103">
            <v>7011</v>
          </cell>
          <cell r="B2103" t="str">
            <v>ESCAVACAO E ACERTO MANUAL NA FAIXA DE 0,45M DE LARGURA P/ EXECUCAODE MEIO-FIO E SARJETA CONJUGADOS</v>
          </cell>
          <cell r="C2103" t="str">
            <v>M</v>
          </cell>
          <cell r="D2103">
            <v>2.4700000000000002</v>
          </cell>
        </row>
        <row r="2104">
          <cell r="A2104">
            <v>73903</v>
          </cell>
          <cell r="B2104" t="str">
            <v>ESCAVAÇÃO MECANIZADA A CEU ABERTO</v>
          </cell>
          <cell r="C2104" t="str">
            <v/>
          </cell>
          <cell r="D2104" t="str">
            <v/>
          </cell>
        </row>
        <row r="2105">
          <cell r="A2105" t="str">
            <v>73903/001</v>
          </cell>
          <cell r="B2105" t="str">
            <v>LIMPEZA SUPERFICIAL DA CAMADA VEGETAL EM JAZIDA</v>
          </cell>
          <cell r="C2105" t="str">
            <v>M2</v>
          </cell>
          <cell r="D2105">
            <v>0.48</v>
          </cell>
        </row>
        <row r="2106">
          <cell r="A2106" t="str">
            <v>73903/002</v>
          </cell>
          <cell r="B2106" t="str">
            <v>EXPURGO DE JAZIDA</v>
          </cell>
          <cell r="C2106" t="str">
            <v>M3</v>
          </cell>
          <cell r="D2106">
            <v>2.5099999999999998</v>
          </cell>
        </row>
        <row r="2107">
          <cell r="A2107">
            <v>74151</v>
          </cell>
          <cell r="B2107" t="str">
            <v>ESCAVACAO E CARGA MATERIAL 1A CATEGORIA</v>
          </cell>
          <cell r="C2107" t="str">
            <v/>
          </cell>
          <cell r="D2107" t="str">
            <v/>
          </cell>
        </row>
        <row r="2108">
          <cell r="A2108" t="str">
            <v>74151/001</v>
          </cell>
          <cell r="B2108" t="str">
            <v>ESCAVACAO E CARGA MATERIAL 1A CATEGORIA, UTILIZANDO TRATOR DE ESTEIRASDE 110 A 160HP COM LAMINA, PESO OPERACIONAL * 13T E PA CARREGADEIRACOM 170 HP.</v>
          </cell>
          <cell r="C2108" t="str">
            <v>M3</v>
          </cell>
          <cell r="D2108">
            <v>2.98</v>
          </cell>
        </row>
        <row r="2109">
          <cell r="A2109">
            <v>74152</v>
          </cell>
          <cell r="B2109" t="str">
            <v>ESCAVACAO E CARGA EM MATERIAL DE JAZIDA 1A CATEGORIA</v>
          </cell>
          <cell r="C2109" t="str">
            <v/>
          </cell>
          <cell r="D2109" t="str">
            <v/>
          </cell>
        </row>
        <row r="2110">
          <cell r="A2110" t="str">
            <v>74152/001</v>
          </cell>
          <cell r="B2110" t="str">
            <v>ESCAVACAO E CARGA DE MATERIAL DE JAZIDA 1A CAT UTILIZANDO TRATOR SOBREESTEIRAS 305 HP C/ LAMINA (VU=10ANOS / 20.000H)</v>
          </cell>
          <cell r="C2110" t="str">
            <v>M3</v>
          </cell>
          <cell r="D2110">
            <v>3.43</v>
          </cell>
        </row>
        <row r="2111">
          <cell r="A2111">
            <v>74154</v>
          </cell>
          <cell r="B2111" t="str">
            <v>ESCAVACAO, CARGA E TRANSPORTE DMT 50 A 200M C/ CAMINHAO BASCULANTE</v>
          </cell>
          <cell r="C2111" t="str">
            <v/>
          </cell>
          <cell r="D2111" t="str">
            <v/>
          </cell>
        </row>
        <row r="2112">
          <cell r="A2112" t="str">
            <v>74154/001</v>
          </cell>
          <cell r="B2112" t="str">
            <v>ESCAVACAO, CARGA E TRANSPORTE DE MATERIAL DE 1A CATEGORIA COM TRATORSOBRE ESTEIRAS 305 HP E CACAMBA 5M3, DMT 50 A 200M</v>
          </cell>
          <cell r="C2112" t="str">
            <v>M3</v>
          </cell>
          <cell r="D2112">
            <v>4.38</v>
          </cell>
        </row>
        <row r="2113">
          <cell r="A2113">
            <v>74155</v>
          </cell>
          <cell r="B2113" t="str">
            <v>ESCAVACAO E TRANSPORTE DMT 50M C/TRATOR ESTEIRAS CAT D8</v>
          </cell>
          <cell r="C2113" t="str">
            <v/>
          </cell>
          <cell r="D2113" t="str">
            <v/>
          </cell>
        </row>
        <row r="2114">
          <cell r="A2114" t="str">
            <v>74155/001</v>
          </cell>
          <cell r="B2114" t="str">
            <v>ESCAVACAO E TRANSP MAT 1A CAT DMT 50M C/TRATOR EST CAT D8 C/ LAMINA</v>
          </cell>
          <cell r="C2114" t="str">
            <v>M3</v>
          </cell>
          <cell r="D2114">
            <v>1.43</v>
          </cell>
        </row>
        <row r="2115">
          <cell r="A2115" t="str">
            <v>74155/002</v>
          </cell>
          <cell r="B2115" t="str">
            <v>ESCAVACAO E TRANSPORTE DE MATERIAL DE 2A CAT DMT 50M COM TRATOR SOBREESTEIRAS 305 HP COM LAMINA E ESCARIFICADOR</v>
          </cell>
          <cell r="C2115" t="str">
            <v>M3</v>
          </cell>
          <cell r="D2115">
            <v>2.77</v>
          </cell>
        </row>
        <row r="2116">
          <cell r="A2116">
            <v>74205</v>
          </cell>
          <cell r="B2116" t="str">
            <v>ESCAVACAO DE MATERIAL 1A. CATEGORIA (SUBLEITO)</v>
          </cell>
          <cell r="C2116" t="str">
            <v/>
          </cell>
          <cell r="D2116" t="str">
            <v/>
          </cell>
        </row>
        <row r="2117">
          <cell r="A2117" t="str">
            <v>74205/001</v>
          </cell>
          <cell r="B2117" t="str">
            <v>ESCAVACAO MECANICA DE MATERIAL 1A. CATEGORIA, PROVENIENTE DE CORTE DESUBLEITO (C/TRATOR ESTEIRAS 160HP)</v>
          </cell>
          <cell r="C2117" t="str">
            <v>M3</v>
          </cell>
          <cell r="D2117">
            <v>2.11</v>
          </cell>
        </row>
        <row r="2118">
          <cell r="A2118">
            <v>74222</v>
          </cell>
          <cell r="B2118" t="str">
            <v>ESCAVACAO E TRANSPORTE DMT 50M C/TRATOR ESTEIRAS CAT D6</v>
          </cell>
          <cell r="C2118" t="str">
            <v/>
          </cell>
          <cell r="D2118" t="str">
            <v/>
          </cell>
        </row>
        <row r="2119">
          <cell r="A2119" t="str">
            <v>74222/001</v>
          </cell>
          <cell r="B2119" t="str">
            <v>ESCAVACAO MECANICA E TRANSPORTE EM MATERIAL DE 1A CATEGORIA COM USO EXCLUSIVO DE TRATOR SOBRE ESTEIRAS 153HP,DMT ATE 50M</v>
          </cell>
          <cell r="C2119" t="str">
            <v>M3</v>
          </cell>
          <cell r="D2119">
            <v>4.1500000000000004</v>
          </cell>
        </row>
        <row r="2120">
          <cell r="A2120">
            <v>76452</v>
          </cell>
          <cell r="B2120" t="str">
            <v>ESCAVACAO MECANIZADA DE AREA, QQ TERRENO, EXCETO ROCHA</v>
          </cell>
          <cell r="C2120" t="str">
            <v/>
          </cell>
          <cell r="D2120" t="str">
            <v/>
          </cell>
        </row>
        <row r="2121">
          <cell r="A2121" t="str">
            <v>76452/001</v>
          </cell>
          <cell r="B2121" t="str">
            <v>ESCAVACAO MECANIZADA DE AREA (C/TRATOR DE ESTEIRAS TIPO D8)</v>
          </cell>
          <cell r="C2121" t="str">
            <v>M3</v>
          </cell>
          <cell r="D2121">
            <v>2.3199999999999998</v>
          </cell>
        </row>
        <row r="2122">
          <cell r="A2122">
            <v>76453</v>
          </cell>
          <cell r="B2122" t="str">
            <v>ESCAVACAO SUBMERSA</v>
          </cell>
          <cell r="C2122" t="str">
            <v/>
          </cell>
          <cell r="D2122" t="str">
            <v/>
          </cell>
        </row>
        <row r="2123">
          <cell r="A2123" t="str">
            <v>76453/001</v>
          </cell>
          <cell r="B2123" t="str">
            <v>DRAGAGEM (C/ ESCAVADEIRA DRAG LINE DE ARRASTE 140HP)</v>
          </cell>
          <cell r="C2123" t="str">
            <v>M3</v>
          </cell>
          <cell r="D2123">
            <v>18.190000000000001</v>
          </cell>
        </row>
        <row r="2124">
          <cell r="A2124">
            <v>19</v>
          </cell>
          <cell r="B2124" t="str">
            <v>ESCAVACAO DE VALAS</v>
          </cell>
          <cell r="C2124" t="str">
            <v/>
          </cell>
          <cell r="D2124" t="str">
            <v/>
          </cell>
        </row>
        <row r="2125">
          <cell r="A2125">
            <v>6430</v>
          </cell>
          <cell r="B2125" t="str">
            <v>ESCAVACAO MANUAL DE CAVAS(FUNDACOES RASAS,=2,00 M)</v>
          </cell>
          <cell r="C2125" t="str">
            <v>M3</v>
          </cell>
          <cell r="D2125">
            <v>20.57</v>
          </cell>
        </row>
        <row r="2126">
          <cell r="A2126">
            <v>6507</v>
          </cell>
          <cell r="B2126" t="str">
            <v>ESCAV. MEC. P/CONSTRUCAO DE SUMIDOURO P/EFLUENTE LIQUIDO DA FOSSA SEPTICA,D INT = 300CM / H INT = 660 CM ( P/ COMP. 11516/1)</v>
          </cell>
          <cell r="C2126" t="str">
            <v>M3</v>
          </cell>
          <cell r="D2126">
            <v>163.94</v>
          </cell>
        </row>
        <row r="2127">
          <cell r="A2127">
            <v>72915</v>
          </cell>
          <cell r="B2127" t="str">
            <v>ESCAVACAO MECANICA DE VALA EM MATERIAL DE 2A. CATEGORIA ATE 2 M DE PROFUNDIDADE COM UTILIZACAO DE ESCAVADEIRA HIDRAULICA</v>
          </cell>
          <cell r="C2127" t="str">
            <v>M3</v>
          </cell>
          <cell r="D2127">
            <v>10.39</v>
          </cell>
        </row>
        <row r="2128">
          <cell r="A2128">
            <v>72917</v>
          </cell>
          <cell r="B2128" t="str">
            <v>ESCAVACAO MECANICA DE VALA EM MATERIAL 2A. CATEGORIA DE 2,01 ATE 4,00M DE PROFUNDIDADE COM UTILIZACAO DE ESCAVADEIRA HIDRAULICA</v>
          </cell>
          <cell r="C2128" t="str">
            <v>M3</v>
          </cell>
          <cell r="D2128">
            <v>11.87</v>
          </cell>
        </row>
        <row r="2129">
          <cell r="A2129">
            <v>72918</v>
          </cell>
          <cell r="B2129" t="str">
            <v>ESCAVACAO MECANICA DE VALA EM MATERIAL 2A. CATEGORIA DE 4,01 ATE 6,00M DE PROFUNDIDADE COM UTILIZACAO DE ESCAVADEIRA HIDRAULICA</v>
          </cell>
          <cell r="C2129" t="str">
            <v>M3</v>
          </cell>
          <cell r="D2129">
            <v>13.85</v>
          </cell>
        </row>
        <row r="2130">
          <cell r="A2130">
            <v>73962</v>
          </cell>
          <cell r="B2130" t="str">
            <v>ESCAVACAO MECANICA DE VALAS</v>
          </cell>
          <cell r="C2130" t="str">
            <v/>
          </cell>
          <cell r="D2130" t="str">
            <v/>
          </cell>
        </row>
        <row r="2131">
          <cell r="A2131" t="str">
            <v>73962/004</v>
          </cell>
          <cell r="B2131" t="str">
            <v>ESCAVACAO DE VALA NAO ESCORADA EM MATERIAL DE 1A CATEGORIA COM PROFUNDIDADE DE 1,5 ATE 3M COM RETROESCAVADEIRA 75HP, SEM ESGOTAMENTO</v>
          </cell>
          <cell r="C2131" t="str">
            <v>M3</v>
          </cell>
          <cell r="D2131">
            <v>5.62</v>
          </cell>
        </row>
        <row r="2132">
          <cell r="A2132" t="str">
            <v>73962/013</v>
          </cell>
          <cell r="B2132" t="str">
            <v>ESCAVACAO DE VALA NAO ESCORADA EM MATERIAL 1A CATEGORIA , PROFUNDIDADEATE 1,5 M COM ESCAVADEIRA HIDRAULICA 105 HP(CAPACIDADE DE 0,78M3), SEM ESGOTAMENTO</v>
          </cell>
          <cell r="C2132" t="str">
            <v>M3</v>
          </cell>
          <cell r="D2132">
            <v>3.96</v>
          </cell>
        </row>
        <row r="2133">
          <cell r="A2133" t="str">
            <v>73962/021</v>
          </cell>
          <cell r="B2133" t="str">
            <v>ESCAVACAO DE VALA ESCORADA EM MATERIAL 1A CATEGORIA , PROFUNDIDADE ATE1,5 M COM ESCAVADEIRA HIDRAULICA 105 HP(CAPACIDADE DE 0,78M3), SEM ESGOTAMENTO</v>
          </cell>
          <cell r="C2133" t="str">
            <v>M3</v>
          </cell>
          <cell r="D2133">
            <v>4.78</v>
          </cell>
        </row>
        <row r="2134">
          <cell r="A2134">
            <v>73965</v>
          </cell>
          <cell r="B2134" t="str">
            <v>ESCAVACAO MANUAL DE VALAS</v>
          </cell>
          <cell r="C2134" t="str">
            <v/>
          </cell>
          <cell r="D2134" t="str">
            <v/>
          </cell>
        </row>
        <row r="2135">
          <cell r="A2135" t="str">
            <v>73965/001</v>
          </cell>
          <cell r="B2135" t="str">
            <v>ESCAVAÇÃO MANUAL DE VALA, A FRIO, EM MATERIAL DE 2A CATEGORIA (MOLEDOOU ROCHA DECOMPOSTA) ATÉ 1,50M</v>
          </cell>
          <cell r="C2135" t="str">
            <v>M3</v>
          </cell>
          <cell r="D2135">
            <v>51.43</v>
          </cell>
        </row>
        <row r="2136">
          <cell r="A2136" t="str">
            <v>73965/002</v>
          </cell>
          <cell r="B2136" t="str">
            <v>ESCAVAÇÃO MANUAL DE VALA, A FRIO, EM MATERIAL DE 2A CATEGORIA (MOLEDOOU ROCHA DECOMPOSTA), DE 3 ATÉ 4,5M, EXCLUINDO ESGOTAMENTO E ESCORAMENTO.</v>
          </cell>
          <cell r="C2136" t="str">
            <v>M3</v>
          </cell>
          <cell r="D2136">
            <v>75.430000000000007</v>
          </cell>
        </row>
        <row r="2137">
          <cell r="A2137" t="str">
            <v>73965/003</v>
          </cell>
          <cell r="B2137" t="str">
            <v>ESCAVAÇÃO MANUAL DE VALA, A FRIO, EM MATERIAL DE 2A CATEGORIA (MOLEDOOU ROCHA DECOMPOSTA), DE 4,5 ATÉ 6M, EXCLUINDO ESGOTAMENTO E ESCORAMENTO.</v>
          </cell>
          <cell r="C2137" t="str">
            <v>M3</v>
          </cell>
          <cell r="D2137">
            <v>89.14</v>
          </cell>
        </row>
        <row r="2138">
          <cell r="A2138" t="str">
            <v>73965/004</v>
          </cell>
          <cell r="B2138" t="str">
            <v>ESCAVACAO MANUAL DE VALA EM ARGILA OU PEDRA SOLTA DO TAMANHO MEDIO DEPEDRA DE MAO, ATE 1,5M, EXCLUINDO ESGOTAMENTO/ESCORAMENTO.</v>
          </cell>
          <cell r="C2138" t="str">
            <v>M3</v>
          </cell>
          <cell r="D2138">
            <v>32.909999999999997</v>
          </cell>
        </row>
        <row r="2139">
          <cell r="A2139" t="str">
            <v>73965/005</v>
          </cell>
          <cell r="B2139" t="str">
            <v>ESCAVACAO MANUAL DE VALA EM ARGILA OU PEDRA SOLTA DO TAMANHO MEDIO DEPEDRA DE MAO, DE 1,5 ATE 3M, EXCLUINDO ESGOTAMENTO/ESCORAMENTO.</v>
          </cell>
          <cell r="C2139" t="str">
            <v>M3</v>
          </cell>
          <cell r="D2139">
            <v>38.4</v>
          </cell>
        </row>
        <row r="2140">
          <cell r="A2140" t="str">
            <v>73965/006</v>
          </cell>
          <cell r="B2140" t="str">
            <v>ESCAVACAO MANUAL DE VALA EM ARGILA OU PEDRA SOLTA DO TAMANHO MEDIO DEPEDRA DE MAO, DE 3 ATE 4,5M, EXCLUINDO ESGOTAMENTO/ESCORAMENTO</v>
          </cell>
          <cell r="C2140" t="str">
            <v>M3</v>
          </cell>
          <cell r="D2140">
            <v>61.71</v>
          </cell>
        </row>
        <row r="2141">
          <cell r="A2141" t="str">
            <v>73965/007</v>
          </cell>
          <cell r="B2141" t="str">
            <v>ESCAVACAO MANUAL DE VALA EM ARGILA OU PEDRA SOLTA DO TAMANHO MEDIO DEPEDRA DE MAO, DE 4,5 ATE 6M, EXCLUINDO ESGOTAMENTO/ESCORAMENTO.</v>
          </cell>
          <cell r="C2141" t="str">
            <v>M3</v>
          </cell>
          <cell r="D2141">
            <v>75.430000000000007</v>
          </cell>
        </row>
        <row r="2142">
          <cell r="A2142" t="str">
            <v>73965/008</v>
          </cell>
          <cell r="B2142" t="str">
            <v>ESCAVACAO MANUAL DE VALA EM LODO, ATE 1,5M, EXCLUINDO ESGOTAMENTO/ESCORAMENTO</v>
          </cell>
          <cell r="C2142" t="str">
            <v>M3</v>
          </cell>
          <cell r="D2142">
            <v>37.71</v>
          </cell>
        </row>
        <row r="2143">
          <cell r="A2143" t="str">
            <v>73965/009</v>
          </cell>
          <cell r="B2143" t="str">
            <v>ESCAVACAO MANUAL DE VALA EM LODO, DE 1,5 ATE 3M, EXCLUINDO ESGOTAMENTO/ESCORAMENTO.</v>
          </cell>
          <cell r="C2143" t="str">
            <v>M3</v>
          </cell>
          <cell r="D2143">
            <v>68.569999999999993</v>
          </cell>
        </row>
        <row r="2144">
          <cell r="A2144" t="str">
            <v>73965/010</v>
          </cell>
          <cell r="B2144" t="str">
            <v>ESCAVACAO MANUAL DE VALA EM MATERIAL DE 1A CATEGORIA ATE 1,5M EXCLUINDO ESGOTAMENTO / ESCORAMENTO</v>
          </cell>
          <cell r="C2144" t="str">
            <v>M3</v>
          </cell>
          <cell r="D2144">
            <v>24</v>
          </cell>
        </row>
        <row r="2145">
          <cell r="A2145" t="str">
            <v>73965/011</v>
          </cell>
          <cell r="B2145" t="str">
            <v>ESCAVACAO MANUAL DE VALA EM MATERIAL DE 1A CATEGORIA DE 1,5 ATE 3M EXCLUINDO ESGOTAMENTO / ESCORAMENTO</v>
          </cell>
          <cell r="C2145" t="str">
            <v>M3</v>
          </cell>
          <cell r="D2145">
            <v>30.86</v>
          </cell>
        </row>
        <row r="2146">
          <cell r="A2146" t="str">
            <v>73965/012</v>
          </cell>
          <cell r="B2146" t="str">
            <v>ESCAVACAO MANUAL DE VALA EM MATERIAL DE 1A CATEGORIA DE 3 ATE 4,5M EXCLUINDO ESGOTAMENTO / ESCORAMENTO</v>
          </cell>
          <cell r="C2146" t="str">
            <v>M3</v>
          </cell>
          <cell r="D2146">
            <v>41.14</v>
          </cell>
        </row>
        <row r="2147">
          <cell r="A2147" t="str">
            <v>73965/013</v>
          </cell>
          <cell r="B2147" t="str">
            <v>ESCAVACAO MANUAL DE VALA EM MATERIAL DE 1A CATEGORIA, DE 6 A 7,5M, EXCLUINDO ESGOTAMENTO / ESCORAMENTO.</v>
          </cell>
          <cell r="C2147" t="str">
            <v>M3</v>
          </cell>
          <cell r="D2147">
            <v>68.569999999999993</v>
          </cell>
        </row>
        <row r="2148">
          <cell r="A2148" t="str">
            <v>73965/014</v>
          </cell>
          <cell r="B2148" t="str">
            <v>ESCAVACAO MANUAL DE VALA EM ARGILA RIJA OU PEDRA SOLTA DO TAMANHO MEDIO DE PEDRA DE MAO, DE 6 A 7,5M, EXCLUINDO ESGOTAMENTO / ESCORAMENTO.</v>
          </cell>
          <cell r="C2148" t="str">
            <v>M3</v>
          </cell>
          <cell r="D2148">
            <v>89.14</v>
          </cell>
        </row>
        <row r="2149">
          <cell r="A2149" t="str">
            <v>73965/015</v>
          </cell>
          <cell r="B2149" t="str">
            <v>ESCAVACAO MANUAL DE VALAS H &lt;= 1,50 M</v>
          </cell>
          <cell r="C2149" t="str">
            <v>M3</v>
          </cell>
          <cell r="D2149">
            <v>20.57</v>
          </cell>
        </row>
        <row r="2150">
          <cell r="A2150">
            <v>74019</v>
          </cell>
          <cell r="B2150" t="str">
            <v>ESCAVACAO MANUAL DE VALAS RASAS, QQ TERRENO, EXCETO ROCHA</v>
          </cell>
          <cell r="C2150" t="str">
            <v/>
          </cell>
          <cell r="D2150" t="str">
            <v/>
          </cell>
        </row>
        <row r="2151">
          <cell r="A2151" t="str">
            <v>74019/001</v>
          </cell>
          <cell r="B2151" t="str">
            <v>ESCAVACAO MANUAL (VALAS OU FUNDACOES RASAS)</v>
          </cell>
          <cell r="C2151" t="str">
            <v>M3</v>
          </cell>
          <cell r="D2151">
            <v>22.29</v>
          </cell>
        </row>
        <row r="2152">
          <cell r="A2152">
            <v>74120</v>
          </cell>
          <cell r="B2152" t="str">
            <v>ALEM DE 1,50 METROS ATE 3,00 METROS DE PROFUNDIDADE</v>
          </cell>
          <cell r="C2152" t="str">
            <v/>
          </cell>
          <cell r="D2152" t="str">
            <v/>
          </cell>
        </row>
        <row r="2153">
          <cell r="A2153" t="str">
            <v>74120/001</v>
          </cell>
          <cell r="B2153" t="str">
            <v>ESCAVACAO MANUAL P/CONSTRUCAO DE FOSSA SEPTICA TIPO OMS,DI = 200 CM, HI = 240 CM</v>
          </cell>
          <cell r="C2153" t="str">
            <v>M3</v>
          </cell>
          <cell r="D2153">
            <v>313.10000000000002</v>
          </cell>
        </row>
        <row r="2154">
          <cell r="A2154">
            <v>76443</v>
          </cell>
          <cell r="B2154" t="str">
            <v>ESCAVACAO MANUAL DE VALAS</v>
          </cell>
          <cell r="C2154" t="str">
            <v/>
          </cell>
          <cell r="D2154" t="str">
            <v/>
          </cell>
        </row>
        <row r="2155">
          <cell r="A2155" t="str">
            <v>76443/001</v>
          </cell>
          <cell r="B2155" t="str">
            <v>ESCAVACAO MANUAL VALA/CAVA MAT 1A CAT ATE 1,5M EXCL ESG/ESCOR EM BECO(LARG ATE 2M) IMPOSSIBILITANDO ENTRADA DE CAMINHAO OU EQUIPAMENTO MOTORIZADO P/RETIRADA MATERIAL</v>
          </cell>
          <cell r="C2155" t="str">
            <v>M3</v>
          </cell>
          <cell r="D2155">
            <v>28.8</v>
          </cell>
        </row>
        <row r="2156">
          <cell r="A2156" t="str">
            <v>76443/002</v>
          </cell>
          <cell r="B2156" t="str">
            <v>ESCAVACAO MANUAL VALA/CAVA MAT 1A CAT DE 1,5 A 3M EXCL ESG/ESCOR EM BECO (LARG ATE 2M) IMPOSSIBILITANDO ENTRADA DE CAMINHAO OU EQUIPAMENTO MOTORIZADO P/RETIRADA DO MATERIAL</v>
          </cell>
          <cell r="C2156" t="str">
            <v>M3</v>
          </cell>
          <cell r="D2156">
            <v>37.03</v>
          </cell>
        </row>
        <row r="2157">
          <cell r="A2157" t="str">
            <v>76443/003</v>
          </cell>
          <cell r="B2157" t="str">
            <v>ESCAVACAO MANUAL VALA/CAVA MAT 1A CAT DE 3,0 A 4,5M EXCL ESG/ESCOR EMBECO (LARG ATE 2M) IMPOSSIBILITANDO ENTRADA DE CAMINHAO OU EQUIPAMENTOMOTORIZADO P/RETIRADA DO MATERIAL</v>
          </cell>
          <cell r="C2157" t="str">
            <v>M3</v>
          </cell>
          <cell r="D2157">
            <v>49.37</v>
          </cell>
        </row>
        <row r="2158">
          <cell r="A2158" t="str">
            <v>76443/004</v>
          </cell>
          <cell r="B2158" t="str">
            <v>ESCAVACAO MANUAL VALA/CAVA EM LODO/LAMA ATE 1,5M EXCL ESG/ESCOR EM BECO (LARG ATE 2M) EM FAVELAS</v>
          </cell>
          <cell r="C2158" t="str">
            <v>M3</v>
          </cell>
          <cell r="D2158">
            <v>43.41</v>
          </cell>
        </row>
        <row r="2159">
          <cell r="A2159" t="str">
            <v>76443/005</v>
          </cell>
          <cell r="B2159" t="str">
            <v>ESCAVACAO MANUAL VALA/CAVA EM LODO/LAMA DE 1,5M A 3,0M EXCL ESG/ESCOREM BECO (LARG ATE 2M) EM FAVELAS</v>
          </cell>
          <cell r="C2159" t="str">
            <v>M3</v>
          </cell>
          <cell r="D2159">
            <v>78.86</v>
          </cell>
        </row>
        <row r="2160">
          <cell r="A2160" t="str">
            <v>76443/006</v>
          </cell>
          <cell r="B2160" t="str">
            <v>ESCAVACAO MANUAL VALA, A FRIO, MAT 2A CAT, PROFUNDIDADE DE 6 A 7,5M, EXCL ESG/ESCOR (MOLEDO OU ROCHA DECOMPOSTA)</v>
          </cell>
          <cell r="C2160" t="str">
            <v>M3</v>
          </cell>
          <cell r="D2160">
            <v>102.86</v>
          </cell>
        </row>
        <row r="2161">
          <cell r="A2161">
            <v>20</v>
          </cell>
          <cell r="B2161" t="str">
            <v>ATERRO COM OU S/COMPACTACAO</v>
          </cell>
          <cell r="C2161" t="str">
            <v/>
          </cell>
          <cell r="D2161" t="str">
            <v/>
          </cell>
        </row>
        <row r="2162">
          <cell r="A2162">
            <v>5719</v>
          </cell>
          <cell r="B2162" t="str">
            <v>REATERRO APILOADO EM CAMADAS 0,20M, UTILIZANDO MATERIAL ARGILO-ARENOSOADQUIRIDO EM JAZIDA, JÁ CONSIDERANDO UM ACRÉSCIMO DE 25% NO VOLUME DOMATERIAL ADQUIRIDO, NÃO CONSIDERANDO O TRANSPORTE ATÉ O REATERRO</v>
          </cell>
          <cell r="C2162" t="str">
            <v>M3</v>
          </cell>
          <cell r="D2162">
            <v>29.27</v>
          </cell>
        </row>
        <row r="2163">
          <cell r="A2163">
            <v>55835</v>
          </cell>
          <cell r="B2163" t="str">
            <v>ATERRO INTERNO (EDIFICACOES) COMPACTADO MANUALMENTE</v>
          </cell>
          <cell r="C2163" t="str">
            <v>M3</v>
          </cell>
          <cell r="D2163">
            <v>24</v>
          </cell>
        </row>
        <row r="2164">
          <cell r="A2164">
            <v>73904</v>
          </cell>
          <cell r="B2164" t="str">
            <v>ATERRO MANUAL COMPACTADO</v>
          </cell>
          <cell r="C2164" t="str">
            <v/>
          </cell>
          <cell r="D2164" t="str">
            <v/>
          </cell>
        </row>
        <row r="2165">
          <cell r="A2165" t="str">
            <v>73904/001</v>
          </cell>
          <cell r="B2165" t="str">
            <v>ATERRO APILOADO(MANUAL) EM CAMADAS DE 20 CM COM MATERIAL DE EMPRÉSTIMO.</v>
          </cell>
          <cell r="C2165" t="str">
            <v>M3</v>
          </cell>
          <cell r="D2165">
            <v>55.77</v>
          </cell>
        </row>
        <row r="2166">
          <cell r="A2166" t="str">
            <v>73904/002</v>
          </cell>
          <cell r="B2166" t="str">
            <v>REATERRO APILOADO (MANUAL) DE VALA COM DESLOCAMENTO DE MATERIAL EM CAMADAS DE 20 CM (BECOS, FAVELAS ETC.)</v>
          </cell>
          <cell r="C2166" t="str">
            <v>M3</v>
          </cell>
          <cell r="D2166">
            <v>24</v>
          </cell>
        </row>
        <row r="2167">
          <cell r="A2167">
            <v>74153</v>
          </cell>
          <cell r="B2167" t="str">
            <v>ESPALHAMENTO MECANIZADO DE MATERIAL 1A. CATEGORIA</v>
          </cell>
          <cell r="C2167" t="str">
            <v/>
          </cell>
          <cell r="D2167" t="str">
            <v/>
          </cell>
        </row>
        <row r="2168">
          <cell r="A2168" t="str">
            <v>74153/001</v>
          </cell>
          <cell r="B2168" t="str">
            <v>ESPALHAMENTO MECANIZADO (COM MOTONIVELADORA 140 HP) MATERIAL 1A. CATEGORIA</v>
          </cell>
          <cell r="C2168" t="str">
            <v>M2</v>
          </cell>
          <cell r="D2168">
            <v>0.21</v>
          </cell>
        </row>
        <row r="2169">
          <cell r="A2169">
            <v>21</v>
          </cell>
          <cell r="B2169" t="str">
            <v>ATERRO/REATERRO DE VALAS COM OU S/COMPACTACAO</v>
          </cell>
          <cell r="C2169" t="str">
            <v/>
          </cell>
          <cell r="D2169" t="str">
            <v/>
          </cell>
        </row>
        <row r="2170">
          <cell r="A2170">
            <v>72920</v>
          </cell>
          <cell r="B2170" t="str">
            <v>REATERRO DE VALA COM MATERIAL GRANULAR REAPROVEITADO ADENSADO E VIBRADO</v>
          </cell>
          <cell r="C2170" t="str">
            <v>M3</v>
          </cell>
          <cell r="D2170">
            <v>10.19</v>
          </cell>
        </row>
        <row r="2171">
          <cell r="A2171">
            <v>72921</v>
          </cell>
          <cell r="B2171" t="str">
            <v>REATERRO DE VALA COM MATERIAL GRANULAR DE EMPRESTIMO ADENSADO E VIBRADO</v>
          </cell>
          <cell r="C2171" t="str">
            <v>M3</v>
          </cell>
          <cell r="D2171">
            <v>38.65</v>
          </cell>
        </row>
        <row r="2172">
          <cell r="A2172">
            <v>73964</v>
          </cell>
          <cell r="B2172" t="str">
            <v>REATERRO DE VALAS</v>
          </cell>
          <cell r="C2172" t="str">
            <v/>
          </cell>
          <cell r="D2172" t="str">
            <v/>
          </cell>
        </row>
        <row r="2173">
          <cell r="A2173" t="str">
            <v>73964/001</v>
          </cell>
          <cell r="B2173" t="str">
            <v>REATERRO DE VALA/CAVA COMPACTADA A MACO EM CAMADAS DE 20CM ( EM BECOSDE ATÉ 2,50M DE LARGURA EM FAVELAS)</v>
          </cell>
          <cell r="C2173" t="str">
            <v>M3</v>
          </cell>
          <cell r="D2173">
            <v>20.57</v>
          </cell>
        </row>
        <row r="2174">
          <cell r="A2174" t="str">
            <v>73964/002</v>
          </cell>
          <cell r="B2174" t="str">
            <v>REATER VALA/CAVA COMPACT/MACO CAMADAS 30CM EM BECO ATE 2,50MLARGURA EM FAVELAS</v>
          </cell>
          <cell r="C2174" t="str">
            <v>M3</v>
          </cell>
          <cell r="D2174">
            <v>17.28</v>
          </cell>
        </row>
        <row r="2175">
          <cell r="A2175" t="str">
            <v>73964/003</v>
          </cell>
          <cell r="B2175" t="str">
            <v>REATERRO VALA/CAVA C/TRATOR 200CV EXCL COMPACTACAO</v>
          </cell>
          <cell r="C2175" t="str">
            <v>M3</v>
          </cell>
          <cell r="D2175">
            <v>1.91</v>
          </cell>
        </row>
        <row r="2176">
          <cell r="A2176" t="str">
            <v>73964/004</v>
          </cell>
          <cell r="B2176" t="str">
            <v>REATERRO DE VALAS / CAVAS, COMPACTADA A MAÇO, EM CAMADAS DE ATÉ 30 CM.</v>
          </cell>
          <cell r="C2176" t="str">
            <v>M3</v>
          </cell>
          <cell r="D2176">
            <v>14.4</v>
          </cell>
        </row>
        <row r="2177">
          <cell r="A2177" t="str">
            <v>73964/005</v>
          </cell>
          <cell r="B2177" t="str">
            <v>REATERRO DE VALA/CAVA SEM CONTROLE DE COMPACTAÇÃO , UTILIZANDO RETRO-ESCAVADEIRA E COMPACTACADOR VIBRATORIO COM MATERIAL REAPROVEITADO</v>
          </cell>
          <cell r="C2177" t="str">
            <v>M3</v>
          </cell>
          <cell r="D2177">
            <v>5.73</v>
          </cell>
        </row>
        <row r="2178">
          <cell r="A2178" t="str">
            <v>73964/006</v>
          </cell>
          <cell r="B2178" t="str">
            <v>REATERRO MANUAL DE VALAS</v>
          </cell>
          <cell r="C2178" t="str">
            <v>M3</v>
          </cell>
          <cell r="D2178">
            <v>20.57</v>
          </cell>
        </row>
        <row r="2179">
          <cell r="A2179">
            <v>74006</v>
          </cell>
          <cell r="B2179" t="str">
            <v>ATERRO/REATERRO DE VALAS</v>
          </cell>
          <cell r="C2179" t="str">
            <v/>
          </cell>
          <cell r="D2179" t="str">
            <v/>
          </cell>
        </row>
        <row r="2180">
          <cell r="A2180" t="str">
            <v>74006/001</v>
          </cell>
          <cell r="B2180" t="str">
            <v>COMPACTACAO DE VALAS,MANUALMENTE, SEM CONTROLE DE GC</v>
          </cell>
          <cell r="C2180" t="str">
            <v>M3</v>
          </cell>
          <cell r="D2180">
            <v>11.66</v>
          </cell>
        </row>
        <row r="2181">
          <cell r="A2181">
            <v>74015</v>
          </cell>
          <cell r="B2181" t="str">
            <v>REATERRO COMPACTADO DE VALAS</v>
          </cell>
          <cell r="C2181" t="str">
            <v/>
          </cell>
          <cell r="D2181" t="str">
            <v/>
          </cell>
        </row>
        <row r="2182">
          <cell r="A2182" t="str">
            <v>74015/001</v>
          </cell>
          <cell r="B2182" t="str">
            <v>REATERRO E COMPACTACAO MECANICO DE VALA COM COMPACTADOR MANUAL TIPO SOQUETE VIBRATORIO</v>
          </cell>
          <cell r="C2182" t="str">
            <v>M3</v>
          </cell>
          <cell r="D2182">
            <v>16.63</v>
          </cell>
        </row>
        <row r="2183">
          <cell r="A2183">
            <v>76444</v>
          </cell>
          <cell r="B2183" t="str">
            <v>ATERRO/REATERRO DE VALAS</v>
          </cell>
          <cell r="C2183" t="str">
            <v/>
          </cell>
          <cell r="D2183" t="str">
            <v/>
          </cell>
        </row>
        <row r="2184">
          <cell r="A2184" t="str">
            <v>76444/001</v>
          </cell>
          <cell r="B2184" t="str">
            <v>COMPACTACAO MECANICA DE VALAS, SEM CONTROLE DE GC (COMPACTADOR TIPO SAPO ATE 35 KG)</v>
          </cell>
          <cell r="C2184" t="str">
            <v>M3</v>
          </cell>
          <cell r="D2184">
            <v>6.82</v>
          </cell>
        </row>
        <row r="2185">
          <cell r="A2185" t="str">
            <v>76444/002</v>
          </cell>
          <cell r="B2185" t="str">
            <v>COMPACTACAO MECANICA DE VALAS,C/CONTR.DO GC &gt;= 95% DO PN(C/COMPACTADORSOLOS C/ PLACA VIBRATORIA MOTOR DIESEL/GASOLINA 7 A 10 HP)</v>
          </cell>
          <cell r="C2185" t="str">
            <v>M3</v>
          </cell>
          <cell r="D2185">
            <v>9.7799999999999994</v>
          </cell>
        </row>
        <row r="2186">
          <cell r="A2186">
            <v>22</v>
          </cell>
          <cell r="B2186" t="str">
            <v>CARGA, DESCARGA E/OU TRANSPORTE DE MATERIAIS</v>
          </cell>
          <cell r="C2186" t="str">
            <v/>
          </cell>
          <cell r="D2186" t="str">
            <v/>
          </cell>
        </row>
        <row r="2187">
          <cell r="A2187">
            <v>5626</v>
          </cell>
          <cell r="B2187" t="str">
            <v>TRANSPORTE DE MATERIAL DE QUALQUER NATUREZA DMT &gt; 10 KM</v>
          </cell>
          <cell r="C2187" t="str">
            <v>T/KM</v>
          </cell>
          <cell r="D2187">
            <v>0.65</v>
          </cell>
        </row>
        <row r="2188">
          <cell r="A2188">
            <v>72818</v>
          </cell>
          <cell r="B2188" t="str">
            <v>ESCAVACAO, CARGA E TRANSPORTE DE MATERIAL DE 1A CATEGORIA, CAMINHO DESERVICO LEITO NATURAL, COM ESCAVADEIRA HIDRAULICA E CAMINHAO BASCULANTE 6 M3, DMT 50 ATE 200 M</v>
          </cell>
          <cell r="C2188" t="str">
            <v>M3</v>
          </cell>
          <cell r="D2188">
            <v>3.99</v>
          </cell>
        </row>
        <row r="2189">
          <cell r="A2189">
            <v>72821</v>
          </cell>
          <cell r="B2189" t="str">
            <v>ESCAVACAO, CARGA E TRANSPORTE DE MATERIAL DE 1A CATEGORIA, CAMINHO DESERVICO LEITO NATURAL, COM ESCAVADEIRA HIDRAULICA E CAMINHAO BASCULANTE 6 M3, DMT 200 ATE 400 M</v>
          </cell>
          <cell r="C2189" t="str">
            <v>M3</v>
          </cell>
          <cell r="D2189">
            <v>4.07</v>
          </cell>
        </row>
        <row r="2190">
          <cell r="A2190">
            <v>72822</v>
          </cell>
          <cell r="B2190" t="str">
            <v>ESCAVACAO, CARGA E TRANSPORTE DE MATERIAL DE 1A CATEGORIA, CAMINHO DESERVICO LEITO NATURAL, COM ESCAVADEIRA HIDRAULICA E CAMINHAO BASCULANTE 6 M3, DMT 400 ATE 600 M</v>
          </cell>
          <cell r="C2190" t="str">
            <v>M3</v>
          </cell>
          <cell r="D2190">
            <v>4.1399999999999997</v>
          </cell>
        </row>
        <row r="2191">
          <cell r="A2191">
            <v>72823</v>
          </cell>
          <cell r="B2191" t="str">
            <v>ESCAVACAO, CARGA E TRANSPORTE DE MATERIAL DE 1A CATEGORIA, CAMINHO DESERVICO LEITO NATURAL, COM ESCAVADEIRA HIDRAULICA E CAMINHAO BASCULANTE 6 M3, DMT 600 ATE 800 M</v>
          </cell>
          <cell r="C2191" t="str">
            <v>M3</v>
          </cell>
          <cell r="D2191">
            <v>4.2</v>
          </cell>
        </row>
        <row r="2192">
          <cell r="A2192">
            <v>72824</v>
          </cell>
          <cell r="B2192" t="str">
            <v>ESCAVACAO, CARGA E TRANSPORTE DE MATERIAL DE 1A CATEGORIA, CAMINHO DESERVICO LEITO NATURAL, COM ESCAVADEIRA HIDRAULICA E CAMINHAO BASCULANTE 6 M3, DMT 800 ATE 1.000 M</v>
          </cell>
          <cell r="C2192" t="str">
            <v>M3</v>
          </cell>
          <cell r="D2192">
            <v>4.32</v>
          </cell>
        </row>
        <row r="2193">
          <cell r="A2193">
            <v>72825</v>
          </cell>
          <cell r="B2193" t="str">
            <v>ESCAVACAO, CARGA E TRANSPORTE DE MATERIAL DE 1A CATEGORIA, CAMINHO DESERVICO REVESTIMENTO PRIMARIO, COM ESCAVADEIRA HIDRAULICA E CAMINHAO BASCULANTE 6 M3, DMT 50 ATE 200 M</v>
          </cell>
          <cell r="C2193" t="str">
            <v>M3</v>
          </cell>
          <cell r="D2193">
            <v>3.75</v>
          </cell>
        </row>
        <row r="2194">
          <cell r="A2194">
            <v>72826</v>
          </cell>
          <cell r="B2194" t="str">
            <v>ESCAVACAO, CARGA E TRANSPORTE DE MATERIAL DE 1A CATEGORIA, CAMINHO DESERVICO REVESTIMENTO PRIMARIO, COM ESCAVADEIRA HIDRAULICA E CAMINHAO BASCULANTE 6 M3, DMT 200 ATE 400 M</v>
          </cell>
          <cell r="C2194" t="str">
            <v>M3</v>
          </cell>
          <cell r="D2194">
            <v>3.81</v>
          </cell>
        </row>
        <row r="2195">
          <cell r="A2195">
            <v>72827</v>
          </cell>
          <cell r="B2195" t="str">
            <v>ESCAVACAO, CARGA E TRANSPORTE DE MATERIAL DE 1A CATEGORIA, CAMINHO DESERVICO REVESTIMENTO PRIMARIO, COM ESCAVADEIRA HIDRAULICA E CAMINHAO BASCULANTE 6 M3, DMT 400 ATE 600 M</v>
          </cell>
          <cell r="C2195" t="str">
            <v>M3</v>
          </cell>
          <cell r="D2195">
            <v>3.87</v>
          </cell>
        </row>
        <row r="2196">
          <cell r="A2196">
            <v>72828</v>
          </cell>
          <cell r="B2196" t="str">
            <v>ESCAVACAO, CARGA E TRANSPORTE DE MATERIAL DE 1A CATEGORIA, CAMINHO DESERVICO REVESTIMENTO PRIMARIO, COM ESCAVADEIRA HIDRAULICA E CAMINHAO BASCULANTE 6 M3, DMT 600 ATE 800 M</v>
          </cell>
          <cell r="C2196" t="str">
            <v>M3</v>
          </cell>
          <cell r="D2196">
            <v>3.94</v>
          </cell>
        </row>
        <row r="2197">
          <cell r="A2197">
            <v>72829</v>
          </cell>
          <cell r="B2197" t="str">
            <v>ESCAVACAO, CARGA E TRANSPORTE DE MATERIAL DE 1A CATEGORIA, CAMINHO DESERVICO REVESTIMENTO PRIMARIO, COM ESCAVADEIRA HIDRAULICA E CAMINHAO BASCULANTE 6 M3, DMT 800 ATE 1.000 M</v>
          </cell>
          <cell r="C2197" t="str">
            <v>M3</v>
          </cell>
          <cell r="D2197">
            <v>4.0199999999999996</v>
          </cell>
        </row>
        <row r="2198">
          <cell r="A2198">
            <v>72832</v>
          </cell>
          <cell r="B2198" t="str">
            <v>ESCAVACAO, CARGA E TRANSPORTE DE MATERIAL DE 1A CATEGORIA, CAMINHO DESERVICO PAVIMENTADO, COM ESCAVADEIRA HIDRAULICA E CAMINHAO BASCULANTE6 M3, DMT 50 ATE 200 M</v>
          </cell>
          <cell r="C2198" t="str">
            <v>M3</v>
          </cell>
          <cell r="D2198">
            <v>3.55</v>
          </cell>
        </row>
        <row r="2199">
          <cell r="A2199">
            <v>72833</v>
          </cell>
          <cell r="B2199" t="str">
            <v>ESCAVACAO, CARGA E TRANSPORTE DE MATERIAL DE 1A CATEGORIA, CAMINHO DESERVICO PAVIMENTADO, COM ESCAVADEIRA HIDRAULICA E CAMINHAO BASCULANTE6 M3, DMT 200 ATE 400 M</v>
          </cell>
          <cell r="C2199" t="str">
            <v>M3</v>
          </cell>
          <cell r="D2199">
            <v>3.61</v>
          </cell>
        </row>
        <row r="2200">
          <cell r="A2200">
            <v>72834</v>
          </cell>
          <cell r="B2200" t="str">
            <v>ESCAVACAO, CARGA E TRANSPORTE DE MATERIAL DE 1A CATEGORIA, CAMINHO DESERVICO PAVIMENTADO, COM ESCAVADEIRA HIDRAULICA E CAMINHAO BASCULANTE6 M3, DMT 400 ATE 600 M</v>
          </cell>
          <cell r="C2200" t="str">
            <v>M3</v>
          </cell>
          <cell r="D2200">
            <v>3.67</v>
          </cell>
        </row>
        <row r="2201">
          <cell r="A2201">
            <v>72835</v>
          </cell>
          <cell r="B2201" t="str">
            <v>ESCAVACAO, CARGA E TRANSPORTE DE MATERIAL DE 1A CATEGORIA, CAMINHO DESERVICO PAVIMENTADO, COM ESCAVADEIRA HIDRAULICA E CAMINHAO BASCULANTE6 M3, DMT 600 ATE 800 M</v>
          </cell>
          <cell r="C2201" t="str">
            <v>M3</v>
          </cell>
          <cell r="D2201">
            <v>3.73</v>
          </cell>
        </row>
        <row r="2202">
          <cell r="A2202">
            <v>72836</v>
          </cell>
          <cell r="B2202" t="str">
            <v>ESCAVACAO, CARGA E TRANSPORTE DE MATERIAL DE 1A CATEGORIA, CAMINHO DESERVICO PAVIMENTADO, COM ESCAVADEIRA HIDRAULICA E CAMINHAO BASCULANTE6 M3, DMT 800 ATE 1.000 M</v>
          </cell>
          <cell r="C2202" t="str">
            <v>M3</v>
          </cell>
          <cell r="D2202">
            <v>3.8</v>
          </cell>
        </row>
        <row r="2203">
          <cell r="A2203">
            <v>72838</v>
          </cell>
          <cell r="B2203" t="str">
            <v>TRANSPORTE COMERCIAL COM CAMINHAO CARROCERIA 9 T, RODOVIA EM LEITO NATURAL</v>
          </cell>
          <cell r="C2203" t="str">
            <v>TXKM</v>
          </cell>
          <cell r="D2203">
            <v>0.61</v>
          </cell>
        </row>
        <row r="2204">
          <cell r="A2204">
            <v>72839</v>
          </cell>
          <cell r="B2204" t="str">
            <v>TRANSPORTE COMERCIAL COM CAMINHAO CARROCERIA 9 T, RODOVIA COM REVESTIMENTO PRIMARIO</v>
          </cell>
          <cell r="C2204" t="str">
            <v>TXKM</v>
          </cell>
          <cell r="D2204">
            <v>0.49</v>
          </cell>
        </row>
        <row r="2205">
          <cell r="A2205">
            <v>72840</v>
          </cell>
          <cell r="B2205" t="str">
            <v>TRANSPORTE COMERCIAL COM CAMINHAO CARROCERIA 9 T, RODOVIA PAVIMENTADA</v>
          </cell>
          <cell r="C2205" t="str">
            <v>TXKM</v>
          </cell>
          <cell r="D2205">
            <v>0.41</v>
          </cell>
        </row>
        <row r="2206">
          <cell r="A2206">
            <v>72841</v>
          </cell>
          <cell r="B2206" t="str">
            <v>TRANSPORTE COMERCIAL COM CAMINHAO BASCULANTE 6 M3, RODOVIA EM LEITO NATURAL</v>
          </cell>
          <cell r="C2206" t="str">
            <v>TXKM</v>
          </cell>
          <cell r="D2206">
            <v>0.66</v>
          </cell>
        </row>
        <row r="2207">
          <cell r="A2207">
            <v>72842</v>
          </cell>
          <cell r="B2207" t="str">
            <v>TRANSPORTE COMERCIAL COM CAMINHAO BASCULANTE 6 M3, RODOVIA COM REVESTIMENTO PRIMARIO</v>
          </cell>
          <cell r="C2207" t="str">
            <v>TXKM</v>
          </cell>
          <cell r="D2207">
            <v>0.53</v>
          </cell>
        </row>
        <row r="2208">
          <cell r="A2208">
            <v>72843</v>
          </cell>
          <cell r="B2208" t="str">
            <v>TRANSPORTE COMERCIAL COM CAMINHAO BASCULANTE 6 M3, RODOVIA PAVIMENTADA</v>
          </cell>
          <cell r="C2208" t="str">
            <v>TXKM</v>
          </cell>
          <cell r="D2208">
            <v>0.44</v>
          </cell>
        </row>
        <row r="2209">
          <cell r="A2209">
            <v>72844</v>
          </cell>
          <cell r="B2209" t="str">
            <v>CARGA, MANOBRAS E DESCARGA DE AREIA, BRITA, PEDRA DE MAO E SOLOS COM CAMINHAO BASCULANTE 6 M3 (DESCARGA LIVRE)</v>
          </cell>
          <cell r="C2209" t="str">
            <v>T</v>
          </cell>
          <cell r="D2209">
            <v>0.46</v>
          </cell>
        </row>
        <row r="2210">
          <cell r="A2210">
            <v>72845</v>
          </cell>
          <cell r="B2210" t="str">
            <v>CARGA, MANOBRAS E DESCARGA DE BRITA PARA TRATAMENTOS SUPERFICIAIS, COMCAMINHAO BASCULANTE 6 M3</v>
          </cell>
          <cell r="C2210" t="str">
            <v>T</v>
          </cell>
          <cell r="D2210">
            <v>2.77</v>
          </cell>
        </row>
        <row r="2211">
          <cell r="A2211">
            <v>72846</v>
          </cell>
          <cell r="B2211" t="str">
            <v>CARGA, MANOBRAS E DESCARGA DE MISTURA BETUMINOSA A QUENTE, COM CAMINHAO BASCULANTE 6 M3</v>
          </cell>
          <cell r="C2211" t="str">
            <v>T</v>
          </cell>
          <cell r="D2211">
            <v>2.29</v>
          </cell>
        </row>
        <row r="2212">
          <cell r="A2212">
            <v>72847</v>
          </cell>
          <cell r="B2212" t="str">
            <v>CARGA, MANOBRAS E DESCARGA DE MISTURA BETUMINOSA A FRIO, COM CAMINHAOBASCULANTE 6 M3</v>
          </cell>
          <cell r="C2212" t="str">
            <v>T</v>
          </cell>
          <cell r="D2212">
            <v>4.93</v>
          </cell>
        </row>
        <row r="2213">
          <cell r="A2213">
            <v>72848</v>
          </cell>
          <cell r="B2213" t="str">
            <v>CARGA, MANOBRAS E DESCARGA DE BRITA PARA BASE DE MACADAME, COM CAMINHAO BASCULANTE 6 M3</v>
          </cell>
          <cell r="C2213" t="str">
            <v>T</v>
          </cell>
          <cell r="D2213">
            <v>1.23</v>
          </cell>
        </row>
        <row r="2214">
          <cell r="A2214">
            <v>72849</v>
          </cell>
          <cell r="B2214" t="str">
            <v>CARGA, MANOBRAS E DESCARGA DE MISTURAS DE SOLOS E AGREGADOS (BASES ESTABILIZADAS EM USINA) COM CAMINHAO BASCULANTE 6 M3</v>
          </cell>
          <cell r="C2214" t="str">
            <v>T</v>
          </cell>
          <cell r="D2214">
            <v>1.58</v>
          </cell>
        </row>
        <row r="2215">
          <cell r="A2215">
            <v>72850</v>
          </cell>
          <cell r="B2215" t="str">
            <v>CARGA, MANOBRAS E DESCARGA DE MATERIAIS DIVERSOS, COM CAMINHAO CARROCERIA 9T (CARGA E DESCARGA MANUAIS)</v>
          </cell>
          <cell r="C2215" t="str">
            <v>T</v>
          </cell>
          <cell r="D2215">
            <v>7.67</v>
          </cell>
        </row>
        <row r="2216">
          <cell r="A2216">
            <v>72851</v>
          </cell>
          <cell r="B2216" t="str">
            <v>TRANSPORTE LOCAL COM CAMINHAO BASCULANTE 6 M3, RODOVIA EM LEITO NATURAL, DMT ATE 200 M</v>
          </cell>
          <cell r="C2216" t="str">
            <v>M3</v>
          </cell>
          <cell r="D2216">
            <v>2.25</v>
          </cell>
        </row>
        <row r="2217">
          <cell r="A2217">
            <v>72852</v>
          </cell>
          <cell r="B2217" t="str">
            <v>TRANSPORTE LOCAL COM CAMINHAO BASCULANTE 6 M3, RODOVIA EM LEITO NATURAL, DMT 200 A 400 M</v>
          </cell>
          <cell r="C2217" t="str">
            <v>M3</v>
          </cell>
          <cell r="D2217">
            <v>2.31</v>
          </cell>
        </row>
        <row r="2218">
          <cell r="A2218">
            <v>72853</v>
          </cell>
          <cell r="B2218" t="str">
            <v>TRANSPORTE LOCAL COM CAMINHAO BASCULANTE 6 M3, RODOVIA EM LEITO NATURAL, DMT 400 A 600 M</v>
          </cell>
          <cell r="C2218" t="str">
            <v>M3</v>
          </cell>
          <cell r="D2218">
            <v>2.37</v>
          </cell>
        </row>
        <row r="2219">
          <cell r="A2219">
            <v>72854</v>
          </cell>
          <cell r="B2219" t="str">
            <v>TRANSPORTE LOCAL COM CAMINHAO BASCULANTE 6 M3, RODOVIA EM LEITO NATURAL, DMT 600 A 800 M</v>
          </cell>
          <cell r="C2219" t="str">
            <v>M3</v>
          </cell>
          <cell r="D2219">
            <v>2.44</v>
          </cell>
        </row>
        <row r="2220">
          <cell r="A2220">
            <v>72855</v>
          </cell>
          <cell r="B2220" t="str">
            <v>TRANSPORTE LOCAL COM CAMINHAO BASCULANTE 6 M3, RODOVIA EM LEITO NATURAL, DMT 800 A 1.000 M</v>
          </cell>
          <cell r="C2220" t="str">
            <v>M3</v>
          </cell>
          <cell r="D2220">
            <v>2.5</v>
          </cell>
        </row>
        <row r="2221">
          <cell r="A2221">
            <v>72856</v>
          </cell>
          <cell r="B2221" t="str">
            <v>TRANSPORTE LOCAL COM CAMINHAO BASCULANTE 6 M3, RODOVIA EM LEITO NATURAL</v>
          </cell>
          <cell r="C2221" t="str">
            <v>M3XKM</v>
          </cell>
          <cell r="D2221">
            <v>1.0900000000000001</v>
          </cell>
        </row>
        <row r="2222">
          <cell r="A2222">
            <v>72857</v>
          </cell>
          <cell r="B2222" t="str">
            <v>TRANSPORTE LOCAL COM CAMINHAO BASCULANTE 6 M3, RODOVIA COM REVESTIMENTO PRIMARIO, DMT ATE 200 M</v>
          </cell>
          <cell r="C2222" t="str">
            <v>M3</v>
          </cell>
          <cell r="D2222">
            <v>2</v>
          </cell>
        </row>
        <row r="2223">
          <cell r="A2223">
            <v>72858</v>
          </cell>
          <cell r="B2223" t="str">
            <v>TRANSPORTE LOCAL COM CAMINHAO BASCULANTE 6 M3, RODOVIA COM REVESTIMENTO PRIMARIO, DMT 200 A 400 M</v>
          </cell>
          <cell r="C2223" t="str">
            <v>M3</v>
          </cell>
          <cell r="D2223">
            <v>2.0499999999999998</v>
          </cell>
        </row>
        <row r="2224">
          <cell r="A2224">
            <v>72859</v>
          </cell>
          <cell r="B2224" t="str">
            <v>TRANSPORTE LOCAL COM CAMINHAO BASCULANTE 6 M3, RODOVIA COM REVESTIMENTO PRIMARIO, DMT 400 A 600 M</v>
          </cell>
          <cell r="C2224" t="str">
            <v>M3</v>
          </cell>
          <cell r="D2224">
            <v>2.11</v>
          </cell>
        </row>
        <row r="2225">
          <cell r="A2225">
            <v>72860</v>
          </cell>
          <cell r="B2225" t="str">
            <v>TRANSPORTE LOCAL COM CAMINHAO BASCULANTE 6 M3, RODOVIA COM REVESTIMENTO PRIMARIO, DMT 600 A 800 M</v>
          </cell>
          <cell r="C2225" t="str">
            <v>M3</v>
          </cell>
          <cell r="D2225">
            <v>2.17</v>
          </cell>
        </row>
        <row r="2226">
          <cell r="A2226">
            <v>72874</v>
          </cell>
          <cell r="B2226" t="str">
            <v>TRANSPORTE LOCAL COM CAMINHAO BASCULANTE 6 M3, RODOVIA COM REVESTIMENTO PRIMARIO, DMT 800 A 1.000 M</v>
          </cell>
          <cell r="C2226" t="str">
            <v>M3</v>
          </cell>
          <cell r="D2226">
            <v>2.23</v>
          </cell>
        </row>
        <row r="2227">
          <cell r="A2227">
            <v>72875</v>
          </cell>
          <cell r="B2227" t="str">
            <v>TRANSPORTE LOCAL COM CAMINHÃO BASCULANTE 6 M3, RODOVIA COM REVESTIMENTO PRIMARIO</v>
          </cell>
          <cell r="C2227" t="str">
            <v>M3XKM</v>
          </cell>
          <cell r="D2227">
            <v>0.98</v>
          </cell>
        </row>
        <row r="2228">
          <cell r="A2228">
            <v>72876</v>
          </cell>
          <cell r="B2228" t="str">
            <v>TRANSPORTE LOCAL COM CAMINHÃO BASCULANTE 6 M3, RODOVIA PAVIMENTADA, DMT ATE 200 M</v>
          </cell>
          <cell r="C2228" t="str">
            <v>M3</v>
          </cell>
          <cell r="D2228">
            <v>1.79</v>
          </cell>
        </row>
        <row r="2229">
          <cell r="A2229">
            <v>72877</v>
          </cell>
          <cell r="B2229" t="str">
            <v>TRANSPORTE LOCAL COM CAMINHAO BASCULANTE 6 M3, RODOVIA PAVIMENTADA, DMT 200 A 400 M</v>
          </cell>
          <cell r="C2229" t="str">
            <v>M3</v>
          </cell>
          <cell r="D2229">
            <v>1.84</v>
          </cell>
        </row>
        <row r="2230">
          <cell r="A2230">
            <v>72878</v>
          </cell>
          <cell r="B2230" t="str">
            <v>TRANSPORTE LOCAL COM CAMINHAO BASCULANTE 6 M3, RODOVIA PAVIMENTADA, DMT 400 A 600 M</v>
          </cell>
          <cell r="C2230" t="str">
            <v>M3</v>
          </cell>
          <cell r="D2230">
            <v>1.89</v>
          </cell>
        </row>
        <row r="2231">
          <cell r="A2231">
            <v>72879</v>
          </cell>
          <cell r="B2231" t="str">
            <v>TRANSPORTE LOCAL COM CAMINHAO BASCULANTE 6 M3, RODOVIA PAVIMENTADA, DMT 600 A 800 M</v>
          </cell>
          <cell r="C2231" t="str">
            <v>M3</v>
          </cell>
          <cell r="D2231">
            <v>1.95</v>
          </cell>
        </row>
        <row r="2232">
          <cell r="A2232">
            <v>72880</v>
          </cell>
          <cell r="B2232" t="str">
            <v>TRANSPORTE LOCAL COM CAMINHAO BASCULANTE 6 M3, RODOVIA PAVIMENTADA, DMT 800 A 1.000 M</v>
          </cell>
          <cell r="C2232" t="str">
            <v>M3</v>
          </cell>
          <cell r="D2232">
            <v>2</v>
          </cell>
        </row>
        <row r="2233">
          <cell r="A2233">
            <v>72881</v>
          </cell>
          <cell r="B2233" t="str">
            <v>TRANSPORTE LOCAL COM CAMINHAO BASCULANTE 6 M3, RODOVIA PAVIMENTADA ( PARA DISTANCIAS SUPERIORES A 4 KM )</v>
          </cell>
          <cell r="C2233" t="str">
            <v>M3XKM</v>
          </cell>
          <cell r="D2233">
            <v>0.88</v>
          </cell>
        </row>
        <row r="2234">
          <cell r="A2234">
            <v>72882</v>
          </cell>
          <cell r="B2234" t="str">
            <v>TRANSPORTE COMERCIAL COM CAMINHAO CARROCERIA 9 T, RODOVIA EM LEITO NATURAL</v>
          </cell>
          <cell r="C2234" t="str">
            <v>M3XKM</v>
          </cell>
          <cell r="D2234">
            <v>0.91</v>
          </cell>
        </row>
        <row r="2235">
          <cell r="A2235">
            <v>72883</v>
          </cell>
          <cell r="B2235" t="str">
            <v>TRANSPORTE COMERCIAL COM CAMINHAO CARROCERIA 9 T, RODOVIA COM REVESTIMENTO PRIMARIO</v>
          </cell>
          <cell r="C2235" t="str">
            <v>M3XKM</v>
          </cell>
          <cell r="D2235">
            <v>0.73</v>
          </cell>
        </row>
        <row r="2236">
          <cell r="A2236">
            <v>72884</v>
          </cell>
          <cell r="B2236" t="str">
            <v>TRANSPORTE COMERCIAL COM CAMINHAO CARROCERIA 9 T, RODOVIA PAVIMENTADA</v>
          </cell>
          <cell r="C2236" t="str">
            <v>M3XKM</v>
          </cell>
          <cell r="D2236">
            <v>0.61</v>
          </cell>
        </row>
        <row r="2237">
          <cell r="A2237">
            <v>72885</v>
          </cell>
          <cell r="B2237" t="str">
            <v>TRANSPORTE COMERCIAL COM CAMINHAO BASCULANTE 6 M3, RODOVIA EM LEITO NATURAL</v>
          </cell>
          <cell r="C2237" t="str">
            <v>M3XKM</v>
          </cell>
          <cell r="D2237">
            <v>0.99</v>
          </cell>
        </row>
        <row r="2238">
          <cell r="A2238">
            <v>72886</v>
          </cell>
          <cell r="B2238" t="str">
            <v>TRANSPORTE COMERCIAL COM CAMINHAO BASCULANTE 6 M3, RODOVIA COM REVESTIMENTO PRIMARIO</v>
          </cell>
          <cell r="C2238" t="str">
            <v>M3XKM</v>
          </cell>
          <cell r="D2238">
            <v>0.79</v>
          </cell>
        </row>
        <row r="2239">
          <cell r="A2239">
            <v>72887</v>
          </cell>
          <cell r="B2239" t="str">
            <v>TRANSPORTE COMERCIAL COM CAMINHAO BASCULANTE 6 M3, RODOVIA PAVIMENTADA</v>
          </cell>
          <cell r="C2239" t="str">
            <v>M3XKM</v>
          </cell>
          <cell r="D2239">
            <v>0.66</v>
          </cell>
        </row>
        <row r="2240">
          <cell r="A2240">
            <v>72888</v>
          </cell>
          <cell r="B2240" t="str">
            <v>CARGA, MANOBRAS E DESCARGA DE AREIA, BRITA, PEDRA DE MAO E SOLOS COM CAMINHAO BASCULANTE 6 M3 (DESCARGA LIVRE)</v>
          </cell>
          <cell r="C2240" t="str">
            <v>M3</v>
          </cell>
          <cell r="D2240">
            <v>0.69</v>
          </cell>
        </row>
        <row r="2241">
          <cell r="A2241">
            <v>72890</v>
          </cell>
          <cell r="B2241" t="str">
            <v>CARGA, MANOBRAS E DESCARGA DE BRITA PARA TRATAMENTOS SUPERFICIAIS, COMCAMINHAO BASCULANTE 6 M3, DESCARGA EM DISTRIBUIDOR</v>
          </cell>
          <cell r="C2241" t="str">
            <v>M3</v>
          </cell>
          <cell r="D2241">
            <v>4.16</v>
          </cell>
        </row>
        <row r="2242">
          <cell r="A2242">
            <v>72891</v>
          </cell>
          <cell r="B2242" t="str">
            <v>CARGA, MANOBRAS E DESCARGA DE MISTURA BETUMINOSA A QUENTE, COM CAMINHAO BASCULANTE 6 M3, DESCARGA EM VIBRO-ACABADORA</v>
          </cell>
          <cell r="C2242" t="str">
            <v>M3</v>
          </cell>
          <cell r="D2242">
            <v>3.43</v>
          </cell>
        </row>
        <row r="2243">
          <cell r="A2243">
            <v>72892</v>
          </cell>
          <cell r="B2243" t="str">
            <v>CARGA, MANOBRAS E DESCARGA DE DE MISTURA BETUMINOSA A FRIO, COM CAMINHAO BASCULANTE 6 M3, DESCARGA EM VIBRO-ACABADORA</v>
          </cell>
          <cell r="C2243" t="str">
            <v>M3</v>
          </cell>
          <cell r="D2243">
            <v>7.4</v>
          </cell>
        </row>
        <row r="2244">
          <cell r="A2244">
            <v>72893</v>
          </cell>
          <cell r="B2244" t="str">
            <v>CARGA, MANOBRAS E DESCARGA DE BRITA PARA BASE DE MACADAME, COM CAMINHAO BASCULANTE 6 M3, DESCARGA EM DISTRIBUIDOR</v>
          </cell>
          <cell r="C2244" t="str">
            <v>M3</v>
          </cell>
          <cell r="D2244">
            <v>1.84</v>
          </cell>
        </row>
        <row r="2245">
          <cell r="A2245">
            <v>72894</v>
          </cell>
          <cell r="B2245" t="str">
            <v>CARGA, MANOBRAS E DESCARGA DE MISTURAS DE SOLOS E AGREGADOS, COM CAMINHAO BASCULANTE 6 M3, DESCARGA EM DISTRIBUIDOR</v>
          </cell>
          <cell r="C2245" t="str">
            <v>M3</v>
          </cell>
          <cell r="D2245">
            <v>2.37</v>
          </cell>
        </row>
        <row r="2246">
          <cell r="A2246">
            <v>72895</v>
          </cell>
          <cell r="B2246" t="str">
            <v>CARGA, MANOBRAS E DESCARGA DE MATERIAIS DIVERSOS, COM CAMINHAO CARROCERIA 9 T (CARGA E DESCARGA MANUAIS)</v>
          </cell>
          <cell r="C2246" t="str">
            <v>M3</v>
          </cell>
          <cell r="D2246">
            <v>12.47</v>
          </cell>
        </row>
        <row r="2247">
          <cell r="A2247">
            <v>72896</v>
          </cell>
          <cell r="B2247" t="str">
            <v>CARGA MANUAL DE TERRA EM CAMINHAO BASCULANTE 6 M3</v>
          </cell>
          <cell r="C2247" t="str">
            <v>M3</v>
          </cell>
          <cell r="D2247">
            <v>9.57</v>
          </cell>
        </row>
        <row r="2248">
          <cell r="A2248">
            <v>72897</v>
          </cell>
          <cell r="B2248" t="str">
            <v>CARGA MANUAL DE ENTULHO EM CAMINHAO BASCULANTE 6 M3</v>
          </cell>
          <cell r="C2248" t="str">
            <v>M3</v>
          </cell>
          <cell r="D2248">
            <v>11.62</v>
          </cell>
        </row>
        <row r="2249">
          <cell r="A2249">
            <v>72898</v>
          </cell>
          <cell r="B2249" t="str">
            <v>CARGA E DESCARGA MECANIZADAS DE ENTULHO EM CAMINHAO BASCULANTE 6 M3</v>
          </cell>
          <cell r="C2249" t="str">
            <v>M3</v>
          </cell>
          <cell r="D2249">
            <v>0.69</v>
          </cell>
        </row>
        <row r="2250">
          <cell r="A2250">
            <v>72899</v>
          </cell>
          <cell r="B2250" t="str">
            <v>TRANSPORTE DE ENTULHO COM CAMINHÃO BASCULANTE 6 M3, RODOVIA PAVIMENTADA, DMT ATE 0,5 KM</v>
          </cell>
          <cell r="C2250" t="str">
            <v>M3</v>
          </cell>
          <cell r="D2250">
            <v>3.22</v>
          </cell>
        </row>
        <row r="2251">
          <cell r="A2251">
            <v>72900</v>
          </cell>
          <cell r="B2251" t="str">
            <v>TRANSPORTE DE ENTULHO COM CAMINHAO BASCULANTE 6 M3, RODOVIA PAVIMENTADA, DMT 0,5 A 1,0 KM</v>
          </cell>
          <cell r="C2251" t="str">
            <v>M3</v>
          </cell>
          <cell r="D2251">
            <v>3.55</v>
          </cell>
        </row>
        <row r="2252">
          <cell r="A2252">
            <v>74010</v>
          </cell>
          <cell r="B2252" t="str">
            <v>CARGA E DESCARGA MECANIZADA</v>
          </cell>
          <cell r="C2252" t="str">
            <v/>
          </cell>
          <cell r="D2252" t="str">
            <v/>
          </cell>
        </row>
        <row r="2253">
          <cell r="A2253" t="str">
            <v>74010/001</v>
          </cell>
          <cell r="B2253" t="str">
            <v>CARGA E DESCARGA MECANICA DE SOLO UTILIZANDO CAMINHAO BASCULANTE 5,0M3/11T E PA CARREGADEIRA SOBRE PNEUS * 105 HP * CAP. 1,72M3.</v>
          </cell>
          <cell r="C2253" t="str">
            <v>M3</v>
          </cell>
          <cell r="D2253">
            <v>0.99</v>
          </cell>
        </row>
        <row r="2254">
          <cell r="A2254">
            <v>74011</v>
          </cell>
          <cell r="B2254" t="str">
            <v>TRANSPORTE DE MATERIAL</v>
          </cell>
          <cell r="C2254" t="str">
            <v/>
          </cell>
          <cell r="D2254" t="str">
            <v/>
          </cell>
        </row>
        <row r="2255">
          <cell r="A2255" t="str">
            <v>74011/001</v>
          </cell>
          <cell r="B2255" t="str">
            <v>TRANSPORTE LOCAL EM LEITO NATURAL, COM CAMINHAO BASCULANTE 6M3</v>
          </cell>
          <cell r="C2255" t="str">
            <v>M3/KM</v>
          </cell>
          <cell r="D2255">
            <v>1.1299999999999999</v>
          </cell>
        </row>
        <row r="2256">
          <cell r="A2256">
            <v>74140</v>
          </cell>
          <cell r="B2256" t="str">
            <v>CARGA, TRANSPORTE E DESCARGA DE MATERIAL - MMA</v>
          </cell>
          <cell r="C2256" t="str">
            <v/>
          </cell>
          <cell r="D2256" t="str">
            <v/>
          </cell>
        </row>
        <row r="2257">
          <cell r="A2257" t="str">
            <v>74140/001</v>
          </cell>
          <cell r="B2257" t="str">
            <v>CARGA, TRANSPORTE E DESCARGA MECANICA ATE 1,00 KM</v>
          </cell>
          <cell r="C2257" t="str">
            <v>M3</v>
          </cell>
          <cell r="D2257">
            <v>1.85</v>
          </cell>
        </row>
        <row r="2258">
          <cell r="A2258" t="str">
            <v>74140/002</v>
          </cell>
          <cell r="B2258" t="str">
            <v>CARGA, TRANSPORTE E DESCARGA MECANICA ATE 5,00 KM</v>
          </cell>
          <cell r="C2258" t="str">
            <v>M3</v>
          </cell>
          <cell r="D2258">
            <v>6.85</v>
          </cell>
        </row>
        <row r="2259">
          <cell r="A2259" t="str">
            <v>74140/003</v>
          </cell>
          <cell r="B2259" t="str">
            <v>CARGA, TRANSPORTE E DESCARGA MECANICA ATE 10,00 KM</v>
          </cell>
          <cell r="C2259" t="str">
            <v>M3</v>
          </cell>
          <cell r="D2259">
            <v>8.1</v>
          </cell>
        </row>
        <row r="2260">
          <cell r="A2260">
            <v>74203</v>
          </cell>
          <cell r="B2260" t="str">
            <v>REMOCAO DE MATERIAL 1A. CATEGORIA, C/ CARGA MECANICA E TRANSPORTE.</v>
          </cell>
          <cell r="C2260" t="str">
            <v/>
          </cell>
          <cell r="D2260" t="str">
            <v/>
          </cell>
        </row>
        <row r="2261">
          <cell r="A2261" t="str">
            <v>74203/001</v>
          </cell>
          <cell r="B2261" t="str">
            <v>REMOCAO DE MATERIAL 1A. CATEGORIA, EM CAMINHAO BASCULANTE, D.M.T.=6 KM(INCLUSIVE CARGA MECANICA E DESCARGA).</v>
          </cell>
          <cell r="C2261" t="str">
            <v>M3</v>
          </cell>
          <cell r="D2261">
            <v>8.61</v>
          </cell>
        </row>
        <row r="2262">
          <cell r="A2262">
            <v>74204</v>
          </cell>
          <cell r="B2262" t="str">
            <v>TRANSPORTE DE MATERIAL COM D.M.T.= 6,0 KM</v>
          </cell>
          <cell r="C2262" t="str">
            <v/>
          </cell>
          <cell r="D2262" t="str">
            <v/>
          </cell>
        </row>
        <row r="2263">
          <cell r="A2263" t="str">
            <v>74204/001</v>
          </cell>
          <cell r="B2263" t="str">
            <v>TRANSPORTE DE MATERIAL - BOTA-FORA, D.M.T.= 6,0 KM</v>
          </cell>
          <cell r="C2263" t="str">
            <v>M3</v>
          </cell>
          <cell r="D2263">
            <v>6.8</v>
          </cell>
        </row>
        <row r="2264">
          <cell r="A2264">
            <v>74207</v>
          </cell>
          <cell r="B2264" t="str">
            <v>TRANSPORTE DE MATERIAL COM D.M.T.= 10,0 KM</v>
          </cell>
          <cell r="C2264" t="str">
            <v/>
          </cell>
          <cell r="D2264" t="str">
            <v/>
          </cell>
        </row>
        <row r="2265">
          <cell r="A2265" t="str">
            <v>74207/001</v>
          </cell>
          <cell r="B2265" t="str">
            <v>TRANSPORTE DE MATERIAL - BOTA-FORA, D.M.T = 10,0 KM</v>
          </cell>
          <cell r="C2265" t="str">
            <v>M3</v>
          </cell>
          <cell r="D2265">
            <v>11.34</v>
          </cell>
        </row>
        <row r="2266">
          <cell r="A2266">
            <v>74241</v>
          </cell>
          <cell r="B2266" t="str">
            <v>EMPILHAMENTO DE SOLO ORGANICO</v>
          </cell>
          <cell r="C2266" t="str">
            <v/>
          </cell>
          <cell r="D2266" t="str">
            <v/>
          </cell>
        </row>
        <row r="2267">
          <cell r="A2267" t="str">
            <v>74241/001</v>
          </cell>
          <cell r="B2267" t="str">
            <v>EMPILHAMENTO DE SOLO ORGANICO RETIRADO NA AREA DO ATERRO COM TRATOR SOBRE ESTEIRAS COM 160HP.</v>
          </cell>
          <cell r="C2267" t="str">
            <v>M3</v>
          </cell>
          <cell r="D2267">
            <v>3.64</v>
          </cell>
        </row>
        <row r="2268">
          <cell r="A2268">
            <v>74255</v>
          </cell>
          <cell r="B2268" t="str">
            <v>CARGA MANUAL EM CAMINHAO BASCULANTE</v>
          </cell>
          <cell r="C2268" t="str">
            <v/>
          </cell>
          <cell r="D2268" t="str">
            <v/>
          </cell>
        </row>
        <row r="2269">
          <cell r="A2269" t="str">
            <v>74255/001</v>
          </cell>
          <cell r="B2269" t="str">
            <v>CARGA MANUAL DE TERRA EM CAMINHAO BASCULANTE (NAO INCLUI O CUSTOCUSTO IMPRODUTIVO DO CAMINHAO BASCULANTE)</v>
          </cell>
          <cell r="C2269" t="str">
            <v>M3</v>
          </cell>
          <cell r="D2269">
            <v>4.1100000000000003</v>
          </cell>
        </row>
        <row r="2270">
          <cell r="A2270" t="str">
            <v>74255/002</v>
          </cell>
          <cell r="B2270" t="str">
            <v>CARGA MANUAL DE TERRA EM CAMINHAO BASCULANTE (INCLUI O CUSTOIMPRODUTIVO DIURNO DO CAMINHAO BASCULANTE C/ CACAMBA 4,0M3)</v>
          </cell>
          <cell r="C2270" t="str">
            <v>M3</v>
          </cell>
          <cell r="D2270">
            <v>9.31</v>
          </cell>
        </row>
        <row r="2271">
          <cell r="A2271" t="str">
            <v>74255/003</v>
          </cell>
          <cell r="B2271" t="str">
            <v>CARGA MANUAL DE MATERIAL A GRANEL (2 SERVENTES) EM CAMINHAO BASCULANTEC/ CACAMBA DE 4,0M3 INCLUINDO DESCARGA MECÂNICA</v>
          </cell>
          <cell r="C2271" t="str">
            <v>M3</v>
          </cell>
          <cell r="D2271">
            <v>15.37</v>
          </cell>
        </row>
        <row r="2272">
          <cell r="A2272">
            <v>225</v>
          </cell>
          <cell r="B2272" t="str">
            <v>REGULARIZACAO E APILOAMENTO DE FUNDO DE VALAS</v>
          </cell>
          <cell r="C2272" t="str">
            <v/>
          </cell>
          <cell r="D2272" t="str">
            <v/>
          </cell>
        </row>
        <row r="2273">
          <cell r="A2273">
            <v>73733</v>
          </cell>
          <cell r="B2273" t="str">
            <v>COMPACTAÇÃO MANUAL FUNDO DE VALAS COM MAÇO=10 KG PARA REDE DE ESGOTO -131401051</v>
          </cell>
          <cell r="C2273" t="str">
            <v>M2</v>
          </cell>
          <cell r="D2273">
            <v>2.31</v>
          </cell>
        </row>
        <row r="2274">
          <cell r="A2274">
            <v>282</v>
          </cell>
          <cell r="B2274" t="str">
            <v>FORNEC. DE MAT. C/OU S/CARGA, DESC. E TRANSPORTE</v>
          </cell>
          <cell r="C2274" t="str">
            <v/>
          </cell>
          <cell r="D2274" t="str">
            <v/>
          </cell>
        </row>
        <row r="2275">
          <cell r="A2275">
            <v>6513</v>
          </cell>
          <cell r="B2275" t="str">
            <v>FORNECIMENTO E LANCAMENTO DE PEDRA DE MAO P/CONSTRUCAO DE SUMIDOUROP/EFLUENTE LIQUIDO DA FOSSA SEPTICA D INT = 300 CM, H INT = 660 CM (P/COMP.11516/1)</v>
          </cell>
          <cell r="C2275" t="str">
            <v>M3</v>
          </cell>
          <cell r="D2275">
            <v>7767.68</v>
          </cell>
        </row>
        <row r="2276">
          <cell r="A2276">
            <v>6514</v>
          </cell>
          <cell r="B2276" t="str">
            <v>FORNECIMENTO E LANCAMENTO DE BRITA N. 4</v>
          </cell>
          <cell r="C2276" t="str">
            <v>M3</v>
          </cell>
          <cell r="D2276">
            <v>105.78</v>
          </cell>
        </row>
        <row r="2277">
          <cell r="A2277">
            <v>283</v>
          </cell>
          <cell r="B2277" t="str">
            <v>COMPACTACAO OU APILOAMENTO</v>
          </cell>
          <cell r="C2277" t="str">
            <v/>
          </cell>
          <cell r="D2277" t="str">
            <v/>
          </cell>
        </row>
        <row r="2278">
          <cell r="A2278">
            <v>5622</v>
          </cell>
          <cell r="B2278" t="str">
            <v>REGULARIZACAO E COMPACTACAO MANUAL DE TERRENO COM SOQUETE</v>
          </cell>
          <cell r="C2278" t="str">
            <v>M2</v>
          </cell>
          <cell r="D2278">
            <v>2.2599999999999998</v>
          </cell>
        </row>
        <row r="2279">
          <cell r="A2279">
            <v>6508</v>
          </cell>
          <cell r="B2279" t="str">
            <v>REGULARIZACAO E COMPACTACAO MANUAL, P/ CONSTRUCAO DE SUMIDOUROP/EFLUENTE LIQUIDO DA FOSSA SEPTICA, D INT = 300 CM E H INT = 660 CM (P/ COMP.11516/1)</v>
          </cell>
          <cell r="C2279" t="str">
            <v>M2</v>
          </cell>
          <cell r="D2279">
            <v>158.4</v>
          </cell>
        </row>
        <row r="2280">
          <cell r="A2280">
            <v>41721</v>
          </cell>
          <cell r="B2280" t="str">
            <v>COMPACTACAO MECANICA A 95% DO PROCTOR NORMAL - PAVIMENTACAO URBANA</v>
          </cell>
          <cell r="C2280" t="str">
            <v>M3</v>
          </cell>
          <cell r="D2280">
            <v>2.27</v>
          </cell>
        </row>
        <row r="2281">
          <cell r="A2281">
            <v>41722</v>
          </cell>
          <cell r="B2281" t="str">
            <v>COMPACTACAO MECANICA A 100% DO PROCTOR NORMAL - PAVIMENTACAO URBANA</v>
          </cell>
          <cell r="C2281" t="str">
            <v>M3</v>
          </cell>
          <cell r="D2281">
            <v>3.61</v>
          </cell>
        </row>
        <row r="2282">
          <cell r="A2282">
            <v>74005</v>
          </cell>
          <cell r="B2282" t="str">
            <v>ATERRO/REATERRO DE AREAS</v>
          </cell>
          <cell r="C2282" t="str">
            <v/>
          </cell>
          <cell r="D2282" t="str">
            <v/>
          </cell>
        </row>
        <row r="2283">
          <cell r="A2283" t="str">
            <v>74005/001</v>
          </cell>
          <cell r="B2283" t="str">
            <v>COMPACTACAO MECANICA, SEM CONTROLE DO GC (C/COMPACTADOR PLACA 400 KG)</v>
          </cell>
          <cell r="C2283" t="str">
            <v>M3</v>
          </cell>
          <cell r="D2283">
            <v>2.13</v>
          </cell>
        </row>
        <row r="2284">
          <cell r="A2284" t="str">
            <v>74005/002</v>
          </cell>
          <cell r="B2284" t="str">
            <v>COMPACTACAO MECANICA C/ CONTROLE DO GC&gt;=95% DO PN (AREAS) (C/MONIVELADORA 140 HP E ROLO COMPRESSOR VIBRATORIO 80 HP)</v>
          </cell>
          <cell r="C2284" t="str">
            <v>M3</v>
          </cell>
          <cell r="D2284">
            <v>2.2400000000000002</v>
          </cell>
        </row>
        <row r="2285">
          <cell r="A2285">
            <v>74009</v>
          </cell>
          <cell r="B2285" t="str">
            <v>REGULARIZACAO E/OU COMPACTACAO</v>
          </cell>
          <cell r="C2285" t="str">
            <v/>
          </cell>
          <cell r="D2285" t="str">
            <v/>
          </cell>
        </row>
        <row r="2286">
          <cell r="A2286" t="str">
            <v>74009/001</v>
          </cell>
          <cell r="B2286" t="str">
            <v>REGULARIZACAO E COMPACTACAO MANUAL DE TERRENO</v>
          </cell>
          <cell r="C2286" t="str">
            <v>M2</v>
          </cell>
          <cell r="D2286">
            <v>2.2599999999999998</v>
          </cell>
        </row>
        <row r="2287">
          <cell r="A2287">
            <v>74016</v>
          </cell>
          <cell r="B2287" t="str">
            <v>REGULARIZACAO E/OU COMPACTACAO</v>
          </cell>
          <cell r="C2287" t="str">
            <v/>
          </cell>
          <cell r="D2287" t="str">
            <v/>
          </cell>
        </row>
        <row r="2288">
          <cell r="A2288" t="str">
            <v>74016/001</v>
          </cell>
          <cell r="B2288" t="str">
            <v>REGULARIZACAO E COMPACTACAO DE TERRENO, COM SOQUETE</v>
          </cell>
          <cell r="C2288" t="str">
            <v>M2</v>
          </cell>
          <cell r="D2288">
            <v>2.2599999999999998</v>
          </cell>
        </row>
        <row r="2289">
          <cell r="A2289">
            <v>74034</v>
          </cell>
          <cell r="B2289" t="str">
            <v>ESPALHAMENTO E COMPACTAÇÃO DE MATERIAL</v>
          </cell>
          <cell r="C2289" t="str">
            <v/>
          </cell>
          <cell r="D2289" t="str">
            <v/>
          </cell>
        </row>
        <row r="2290">
          <cell r="A2290" t="str">
            <v>74034/001</v>
          </cell>
          <cell r="B2290" t="str">
            <v>ESPALHAMENTO DE MATERIAL DE 1A CATEGORIA COM TRATOR DE ESTEIRA COM 153HP</v>
          </cell>
          <cell r="C2290" t="str">
            <v>M3</v>
          </cell>
          <cell r="D2290">
            <v>2.2000000000000002</v>
          </cell>
        </row>
        <row r="2291">
          <cell r="A2291" t="str">
            <v>PARE</v>
          </cell>
          <cell r="B2291" t="str">
            <v>PAREDES/PAINEIS</v>
          </cell>
          <cell r="C2291" t="str">
            <v/>
          </cell>
          <cell r="D2291" t="str">
            <v/>
          </cell>
        </row>
        <row r="2292">
          <cell r="A2292">
            <v>63</v>
          </cell>
          <cell r="B2292" t="str">
            <v>ALVENARIA DE TIJOLOS CERAMICOS</v>
          </cell>
          <cell r="C2292" t="str">
            <v/>
          </cell>
          <cell r="D2292" t="str">
            <v/>
          </cell>
        </row>
        <row r="2293">
          <cell r="A2293">
            <v>6110</v>
          </cell>
          <cell r="B2293" t="str">
            <v>ALVENARIA DE EMBASAMENTO EM TIJOLOS CERAMICOS MACICOS 5X10X20CM, ASSENTADO COM ARGAMASSA TRACO 1:2:8 (CIMENTO, CAL E AREIA)</v>
          </cell>
          <cell r="C2293" t="str">
            <v>M3</v>
          </cell>
          <cell r="D2293">
            <v>355.18</v>
          </cell>
        </row>
        <row r="2294">
          <cell r="A2294">
            <v>6113</v>
          </cell>
          <cell r="B2294" t="str">
            <v>ENCUNHAMENTO (APERTO DE ALVENARIA) EM TIJOLOS CERAMICOS MACICOS 5X10X20CM 1 VEZ (ESPESSURA 20CM), ASSENTADO COM ARGAMASSA TRACO 1:6 (CIMENTOE AREIA)</v>
          </cell>
          <cell r="C2294" t="str">
            <v>M</v>
          </cell>
          <cell r="D2294">
            <v>14.26</v>
          </cell>
        </row>
        <row r="2295">
          <cell r="A2295">
            <v>6449</v>
          </cell>
          <cell r="B2295" t="str">
            <v>ALVENARIA DE TIJOLOS MACIÇOS,E=10 CM,DO ”PESCOÇO” DO POÇO DE VISTORIADA FOSSA D INT = 80 CM, H INT = 70 CM, COM TOTAL DE 1,98M2</v>
          </cell>
          <cell r="C2295" t="str">
            <v>M2</v>
          </cell>
          <cell r="D2295">
            <v>94.51</v>
          </cell>
        </row>
        <row r="2296">
          <cell r="A2296">
            <v>6512</v>
          </cell>
          <cell r="B2296" t="str">
            <v>ALVENARIA EM TIJOLOS, E=10 CM, P/ CONSTRUCAO DE SUMIDOURO P/EFLUENTE LIQUIDO DA FOSSA SEPTICA, D INT = 300 CM E H INT = 660 CM (P/COMP.11516/1)</v>
          </cell>
          <cell r="C2296" t="str">
            <v>M2</v>
          </cell>
          <cell r="D2296">
            <v>94.51</v>
          </cell>
        </row>
        <row r="2297">
          <cell r="A2297">
            <v>6519</v>
          </cell>
          <cell r="B2297" t="str">
            <v>ALVENARIA EM TIJOLO CERAMICO MACICO 5X10X20CM 1 VEZ (ESPESSURA 20CM),ASSENTADO COM ARGAMASSA TRACO 1:2:8 (CIMENTO, CAL E AREIA)</v>
          </cell>
          <cell r="C2297" t="str">
            <v>M2</v>
          </cell>
          <cell r="D2297">
            <v>76.7</v>
          </cell>
        </row>
        <row r="2298">
          <cell r="A2298">
            <v>6520</v>
          </cell>
          <cell r="B2298" t="str">
            <v>MODULO DE 15,07M2 DE ALVENARIA EM TIJOLOS MACICOS, E=20 CM, P/CONSTRUCAO DE FOSSA SEPTICA TIPO OMS, D INT = 200 CM, H INT = 240 CM</v>
          </cell>
          <cell r="C2298" t="str">
            <v>M2</v>
          </cell>
          <cell r="D2298">
            <v>1155.8699999999999</v>
          </cell>
        </row>
        <row r="2299">
          <cell r="A2299">
            <v>6521</v>
          </cell>
          <cell r="B2299" t="str">
            <v>MODULO DE 16,59M2 DE ALVENARIA EM TIJOLOS MACICOS, E = 20 CM, P/CONSTRUCAO DE SUMIDOURO P/EFLUENTE LIQUIDO DA FOSSA SEPTICA, D INT = 300 CM/ H INT = 660 CM</v>
          </cell>
          <cell r="C2299" t="str">
            <v>M2</v>
          </cell>
          <cell r="D2299">
            <v>1272.45</v>
          </cell>
        </row>
        <row r="2300">
          <cell r="A2300">
            <v>68049</v>
          </cell>
          <cell r="B2300" t="str">
            <v>CINTA E CONTRAVERGA EM TIJOLO CERAMICO MACICO 5X10X20CM 1/2 VEZ</v>
          </cell>
          <cell r="C2300" t="str">
            <v>M2</v>
          </cell>
          <cell r="D2300">
            <v>62.18</v>
          </cell>
        </row>
        <row r="2301">
          <cell r="A2301">
            <v>72131</v>
          </cell>
          <cell r="B2301" t="str">
            <v>ALVENARIA EM TIJOLO CERAMICO MACICO 5X10X20CM 1/2 VEZ (ESPESSURA 10CM), ASSENTADO COM ARGAMASSA TRACO 1:2:8 (CIMENTO, CAL E AREIA)</v>
          </cell>
          <cell r="C2301" t="str">
            <v>M2</v>
          </cell>
          <cell r="D2301">
            <v>49.67</v>
          </cell>
        </row>
        <row r="2302">
          <cell r="A2302">
            <v>72132</v>
          </cell>
          <cell r="B2302" t="str">
            <v>ALVENARIA EM TIJOLO CERAMICO MACICO 5X10X20CM ESPELHO (ESPESSURA 5CM),ASSENTADO COM ARGAMASSA TRACO 1:2:8 (CIMENTO, CAL E AREIA)</v>
          </cell>
          <cell r="C2302" t="str">
            <v>M2</v>
          </cell>
          <cell r="D2302">
            <v>25.74</v>
          </cell>
        </row>
        <row r="2303">
          <cell r="A2303">
            <v>72133</v>
          </cell>
          <cell r="B2303" t="str">
            <v>ALVENARIA EM TIJOLO CERAMICO MACICO 5X10X20CM 1 1/2 VEZ (ESPESSURA 30CM), ASSENTADO COM ARGAMASSA TRACO 1:2:8 (CIMENTO, CAL E AREIA)</v>
          </cell>
          <cell r="C2303" t="str">
            <v>M2</v>
          </cell>
          <cell r="D2303">
            <v>116.15</v>
          </cell>
        </row>
        <row r="2304">
          <cell r="A2304">
            <v>72177</v>
          </cell>
          <cell r="B2304" t="str">
            <v>TELA TIPO DEPLOYEE PARA REFORCO DE ALVENARIA</v>
          </cell>
          <cell r="C2304" t="str">
            <v>M2</v>
          </cell>
          <cell r="D2304">
            <v>2.4300000000000002</v>
          </cell>
        </row>
        <row r="2305">
          <cell r="A2305">
            <v>73810</v>
          </cell>
          <cell r="B2305" t="str">
            <v>ALVENARIA DE TIJOLOS APARENTES DE 2 FUROS (1/2 VEZ), ASSENTADOS E RE-JUNTADOS COM ARGAMASSA DE CIMENTO E AREIA</v>
          </cell>
          <cell r="C2305" t="str">
            <v/>
          </cell>
          <cell r="D2305" t="str">
            <v/>
          </cell>
        </row>
        <row r="2306">
          <cell r="A2306" t="str">
            <v>73810/001</v>
          </cell>
          <cell r="B2306" t="str">
            <v>ALVENARIA COM TIJOLOS APARENTES 6,5X10X20CM, ASSENTADOS COM ARGAMASSATRACO 1:6 (CIMENTO E AREIA) PREPARO MANUAL</v>
          </cell>
          <cell r="C2306" t="str">
            <v>M2</v>
          </cell>
          <cell r="D2306">
            <v>68.14</v>
          </cell>
        </row>
        <row r="2307">
          <cell r="A2307">
            <v>73935</v>
          </cell>
          <cell r="B2307" t="str">
            <v>ALVENARIA TIJ CERAMICO FURADO</v>
          </cell>
          <cell r="C2307" t="str">
            <v/>
          </cell>
          <cell r="D2307" t="str">
            <v/>
          </cell>
        </row>
        <row r="2308">
          <cell r="A2308" t="str">
            <v>73935/001</v>
          </cell>
          <cell r="B2308" t="str">
            <v>ALVENARIA EM TIJOLO CERAMICO FURADO 10X20X20CM, 1/2 VEZ, ASSENTADO EMARGAMASSA TRACO 1:4 (CIMENTO E AREIA),E=1CM</v>
          </cell>
          <cell r="C2308" t="str">
            <v>M2</v>
          </cell>
          <cell r="D2308">
            <v>29.02</v>
          </cell>
        </row>
        <row r="2309">
          <cell r="A2309" t="str">
            <v>73935/002</v>
          </cell>
          <cell r="B2309" t="str">
            <v>ALVENARIA EM TIJOLO CERAMICO FURADO 10X20X20CM, 1 VEZ, ASSENTADO EM ARGAMASSA TRACO 1:5 (CIMENTO E AREIA), E=1CM</v>
          </cell>
          <cell r="C2309" t="str">
            <v>M2</v>
          </cell>
          <cell r="D2309">
            <v>51.12</v>
          </cell>
        </row>
        <row r="2310">
          <cell r="A2310" t="str">
            <v>73935/003</v>
          </cell>
          <cell r="B2310" t="str">
            <v>ALVENARIA EM TIJOLO CERAMICO FURADO 4 FUROS 10X10X20CM, 1/2 VEZ, ASSENTADO EM ARGAMASSA TRACO 1:8 (CIMENTO E AREIA), E= 1CM</v>
          </cell>
          <cell r="C2310" t="str">
            <v>M2</v>
          </cell>
          <cell r="D2310">
            <v>44.38</v>
          </cell>
        </row>
        <row r="2311">
          <cell r="A2311" t="str">
            <v>73935/004</v>
          </cell>
          <cell r="B2311" t="str">
            <v>ALVENARIA EM TIJOLO CERAMICO FURADO 10X10X20CM, 1 VEZ, ASSENTADO EM ARGAMASSA TRACO 1:8 (CIMENTO E AREIA) E=1,0CM</v>
          </cell>
          <cell r="C2311" t="str">
            <v>M2</v>
          </cell>
          <cell r="D2311">
            <v>80</v>
          </cell>
        </row>
        <row r="2312">
          <cell r="A2312" t="str">
            <v>73935/005</v>
          </cell>
          <cell r="B2312" t="str">
            <v>ALVENARIA EM TIJOLO CERAMICO FURADO 10X15X20CM, 1/2 VEZ, ASSENTADO EMARGAMASSA TRACO 1:4 (CIMENTO E AREIA)</v>
          </cell>
          <cell r="C2312" t="str">
            <v>M2</v>
          </cell>
          <cell r="D2312">
            <v>34.74</v>
          </cell>
        </row>
        <row r="2313">
          <cell r="A2313">
            <v>73943</v>
          </cell>
          <cell r="B2313" t="str">
            <v>ALVENARIA 1/2 VEZ TIJOLO CERAMICO MACICO</v>
          </cell>
          <cell r="C2313" t="str">
            <v/>
          </cell>
          <cell r="D2313" t="str">
            <v/>
          </cell>
        </row>
        <row r="2314">
          <cell r="A2314" t="str">
            <v>73943/001</v>
          </cell>
          <cell r="B2314" t="str">
            <v>ALVENARIA DE TIJOLOS MACICOS, E=10 CM , C/ ARGAMASSA CIM/CAL/AREIA,TRACO 1:2:8</v>
          </cell>
          <cell r="C2314" t="str">
            <v>M2</v>
          </cell>
          <cell r="D2314">
            <v>47.73</v>
          </cell>
        </row>
        <row r="2315">
          <cell r="A2315">
            <v>73982</v>
          </cell>
          <cell r="B2315" t="str">
            <v>ALVENARIA 1/2 VEZ DE TIJOLO CERAMICO FURADO</v>
          </cell>
          <cell r="C2315" t="str">
            <v/>
          </cell>
          <cell r="D2315" t="str">
            <v/>
          </cell>
        </row>
        <row r="2316">
          <cell r="A2316" t="str">
            <v>73982/001</v>
          </cell>
          <cell r="B2316" t="str">
            <v>ALVENARIA EM TIJOLO CERAMICO FURADO 10X20X20CM, 1/2 VEZ, ASSENTADO EMARGAMASSA TRACO 1:2:8 (CIMENTO, CAL E AREIA), JUNTAS 12MM</v>
          </cell>
          <cell r="C2316" t="str">
            <v>M2</v>
          </cell>
          <cell r="D2316">
            <v>25.69</v>
          </cell>
        </row>
        <row r="2317">
          <cell r="A2317">
            <v>73987</v>
          </cell>
          <cell r="B2317" t="str">
            <v>ALVENARIA DE 1 VEZ DE TIJOLO CERAMICO FURADO</v>
          </cell>
          <cell r="C2317" t="str">
            <v/>
          </cell>
          <cell r="D2317" t="str">
            <v/>
          </cell>
        </row>
        <row r="2318">
          <cell r="A2318" t="str">
            <v>73987/001</v>
          </cell>
          <cell r="B2318" t="str">
            <v>ALVENARIA EM TIJOLO CERAMICO FURADO 10X20X20CM, 1 VEZ, ASSENTADO EM ARGAMASSA TRACO 1:2:8 (CIMENTO, CAL E AREIA), JUNTAS 10MM</v>
          </cell>
          <cell r="C2318" t="str">
            <v>M2</v>
          </cell>
          <cell r="D2318">
            <v>51.25</v>
          </cell>
        </row>
        <row r="2319">
          <cell r="A2319">
            <v>73988</v>
          </cell>
          <cell r="B2319" t="str">
            <v>APERTO DE ALVENARIA C/ ARGAMASSA</v>
          </cell>
          <cell r="C2319" t="str">
            <v/>
          </cell>
          <cell r="D2319" t="str">
            <v/>
          </cell>
        </row>
        <row r="2320">
          <cell r="A2320" t="str">
            <v>73988/001</v>
          </cell>
          <cell r="B2320" t="str">
            <v>ENCUNHAMENTO (APERTO) DE ALVENARIA 1 VEZ COM ARGAMASSA TRACO 1:0,5:8 (CIMENTO, CAL E AREIA), ESPESSURA 3CM</v>
          </cell>
          <cell r="C2320" t="str">
            <v>M</v>
          </cell>
          <cell r="D2320">
            <v>4.8899999999999997</v>
          </cell>
        </row>
        <row r="2321">
          <cell r="A2321" t="str">
            <v>73988/002</v>
          </cell>
          <cell r="B2321" t="str">
            <v>ENCUNHAMENTO (APERTO) DE ALVENARIA 1/2 VEZ COM ARGAMASSA TRACO 1:0,5:8(CIMENTO, CAL E AREIA), ESPESSURA 3CM</v>
          </cell>
          <cell r="C2321" t="str">
            <v>M</v>
          </cell>
          <cell r="D2321">
            <v>3.06</v>
          </cell>
        </row>
        <row r="2322">
          <cell r="A2322">
            <v>74018</v>
          </cell>
          <cell r="B2322" t="str">
            <v>ALVENARIA 1/2 VEZ TIJOLO CERAMICO MACICO</v>
          </cell>
          <cell r="C2322" t="str">
            <v/>
          </cell>
          <cell r="D2322" t="str">
            <v/>
          </cell>
        </row>
        <row r="2323">
          <cell r="A2323" t="str">
            <v>74018/001</v>
          </cell>
          <cell r="B2323" t="str">
            <v>CAIXA EM ALVENARIA ENTERRADA, DE TIJOLOS CERAMICOS MACICOS 1/2 VEZ DIMENSOES EXTERNAS 60X60X60CM, INCLUSO TAMPA EM CONCRETO E EMBOCAMENTO</v>
          </cell>
          <cell r="C2323" t="str">
            <v>UN</v>
          </cell>
          <cell r="D2323">
            <v>83.08</v>
          </cell>
        </row>
        <row r="2324">
          <cell r="A2324">
            <v>74110</v>
          </cell>
          <cell r="B2324" t="str">
            <v>ALVENARIA BLOCO CERAM ESTRUT 14X19X29 ARGAMASSA 1:3 CIMENTO E AREIAC/GROUT E ARMACAO.</v>
          </cell>
          <cell r="C2324" t="str">
            <v/>
          </cell>
          <cell r="D2324" t="str">
            <v/>
          </cell>
        </row>
        <row r="2325">
          <cell r="A2325" t="str">
            <v>74110/001</v>
          </cell>
          <cell r="B2325" t="str">
            <v>ALVENARIA EM BLOCO CERAMICO ESTRUTURAL 14X19X29CM, 1/2 VEZ, ASSENTADOCOM ARGAMASSA TRACO 1:3 (CIMENTO E AREIA), INCLUSO ACO CA-60</v>
          </cell>
          <cell r="C2325" t="str">
            <v>M2</v>
          </cell>
          <cell r="D2325">
            <v>44.74</v>
          </cell>
        </row>
        <row r="2326">
          <cell r="A2326">
            <v>76445</v>
          </cell>
          <cell r="B2326" t="str">
            <v>ALVENARIA 10CM TIJ CER FURADO 10X10X20CM CIMENTO/AREIA 1:10</v>
          </cell>
          <cell r="C2326" t="str">
            <v/>
          </cell>
          <cell r="D2326" t="str">
            <v/>
          </cell>
        </row>
        <row r="2327">
          <cell r="A2327" t="str">
            <v>76445/001</v>
          </cell>
          <cell r="B2327" t="str">
            <v>ALVENARIA DE TIJOLOS CERAMICOS FURADOS 10X20X20CM, ASSENTADOS COM ARGAMASSA CIMENTO/AREIA 1:10 COM PREPARO MANUAL, ESP. PAREDE = 10CM, COM JUNTAS DE 12MM, CONSIDERANDO 8% DE PERDAS NOS TIJOLOS, SEM PERDAS DE ARGAMASSA</v>
          </cell>
          <cell r="C2327" t="str">
            <v>M2</v>
          </cell>
          <cell r="D2327">
            <v>28.29</v>
          </cell>
        </row>
        <row r="2328">
          <cell r="A2328" t="str">
            <v>76445/002</v>
          </cell>
          <cell r="B2328" t="str">
            <v>ALVENARIA DE TIJOLOS CERAMICOS FURADOS, 10X20X30CM, ASSENTADOS COM ARGAMASSA CIMENTO/AREIA 1:7 COM PREPARO MANUAL, ESP. PAREDE = 10CM, COM JUNTAS DE 15MM, CONSIDERANDO 8% DE PERDAS NOS TIJOLOS E 5% NA ARGAMASSADE ASSENTAMENTO</v>
          </cell>
          <cell r="C2328" t="str">
            <v>M2</v>
          </cell>
          <cell r="D2328">
            <v>21.62</v>
          </cell>
        </row>
        <row r="2329">
          <cell r="A2329" t="str">
            <v>76445/003</v>
          </cell>
          <cell r="B2329" t="str">
            <v>ALVENARIA DE TIJOLOS CERAMICOS FURADOS 10X10X20CM, ASSENTADOS COM ARGAMASSA CIMENTO/AREIA 1:10 COM PREPARO MANUAL, ESP. PAREDE = 10CM, COM JUNTAS DE 12MM, CONSIDERANDO 9% DE PERDAS NOS TIJOLOS E 10% NA ARGAMASSA DE ASSENTAMENTO</v>
          </cell>
          <cell r="C2329" t="str">
            <v>M2</v>
          </cell>
          <cell r="D2329">
            <v>44.53</v>
          </cell>
        </row>
        <row r="2330">
          <cell r="A2330">
            <v>64</v>
          </cell>
          <cell r="B2330" t="str">
            <v>ALVENARIA DE ELEMENTOS VAZADOS CERAMICOS</v>
          </cell>
          <cell r="C2330" t="str">
            <v/>
          </cell>
          <cell r="D2330" t="str">
            <v/>
          </cell>
        </row>
        <row r="2331">
          <cell r="A2331">
            <v>9875</v>
          </cell>
          <cell r="B2331" t="str">
            <v>COBOGO CERAMICO (ELEMENTO VAZADO), 9X20X20CM, ASSENTADO COM ARGAMASSATRACO 1:4 DE CIMENTO E AREIA</v>
          </cell>
          <cell r="C2331" t="str">
            <v>M2</v>
          </cell>
          <cell r="D2331">
            <v>61.58</v>
          </cell>
        </row>
        <row r="2332">
          <cell r="A2332">
            <v>65</v>
          </cell>
          <cell r="B2332" t="str">
            <v>ALVENARIA DE BLOCOS DE CONCRETO</v>
          </cell>
          <cell r="C2332" t="str">
            <v/>
          </cell>
          <cell r="D2332" t="str">
            <v/>
          </cell>
        </row>
        <row r="2333">
          <cell r="A2333">
            <v>40804</v>
          </cell>
          <cell r="B2333" t="str">
            <v>MARCACAO DE ALVENARIA DE BLOCOS DE CONCRETO PARA BLOCO 10X20X40, COM ARGAMASSA TRACO 1:2:8 (CIMENTO, CAL E AREIA)</v>
          </cell>
          <cell r="C2333" t="str">
            <v>M</v>
          </cell>
          <cell r="D2333">
            <v>5.69</v>
          </cell>
        </row>
        <row r="2334">
          <cell r="A2334">
            <v>73998</v>
          </cell>
          <cell r="B2334" t="str">
            <v>ALVENARIA BLOCO CONCRETO</v>
          </cell>
          <cell r="C2334" t="str">
            <v/>
          </cell>
          <cell r="D2334" t="str">
            <v/>
          </cell>
        </row>
        <row r="2335">
          <cell r="A2335" t="str">
            <v>73998/001</v>
          </cell>
          <cell r="B2335" t="str">
            <v>ALVENARIA DE BLOCOS DE CONCRETO VEDACAO 9X19X39CM, ESPESSURA 9CM, ASSENTADOS COM ARGAMASSA TRACO 1:0,5:11 (CIMENTO, CAL E AREIA)</v>
          </cell>
          <cell r="C2335" t="str">
            <v>M2</v>
          </cell>
          <cell r="D2335">
            <v>26.16</v>
          </cell>
        </row>
        <row r="2336">
          <cell r="A2336" t="str">
            <v>73998/002</v>
          </cell>
          <cell r="B2336" t="str">
            <v>ALVENARIA DE BLOCOS DE CONCRETO VEDACAO TIPO CANALETA 14X19X19CM, ASSENTADOS COM ARGAMASSA TRACO 1:0,5:11 (CIMENTO, CAL E AREIA)</v>
          </cell>
          <cell r="C2336" t="str">
            <v>M2</v>
          </cell>
          <cell r="D2336">
            <v>37.58</v>
          </cell>
        </row>
        <row r="2337">
          <cell r="A2337" t="str">
            <v>73998/003</v>
          </cell>
          <cell r="B2337" t="str">
            <v>ALV ESTRUTURAL BL CONC 14X19X39CM -4.5MPA, ARG.CIM/CAL/AREIA 1:5:11</v>
          </cell>
          <cell r="C2337" t="str">
            <v>M2</v>
          </cell>
          <cell r="D2337">
            <v>36.5</v>
          </cell>
        </row>
        <row r="2338">
          <cell r="A2338" t="str">
            <v>73998/004</v>
          </cell>
          <cell r="B2338" t="str">
            <v>ALVENARIA DE BLOCOS DE CONCRETO ESTRUTURAL 14X19X39CM, ESPESSURA 14CM,ASSENTADOS COM ARGAMASSA TRACO 1:0,25:4 (CIMENTO, CAL E AREIA)</v>
          </cell>
          <cell r="C2338" t="str">
            <v>M2</v>
          </cell>
          <cell r="D2338">
            <v>41.06</v>
          </cell>
        </row>
        <row r="2339">
          <cell r="A2339" t="str">
            <v>73998/005</v>
          </cell>
          <cell r="B2339" t="str">
            <v>ALVENARIA DE BLOCOS DE CONCRETO ESTRUTURAL TIPO CANALETA 9X19X19CM, ASSENTADOS COM ARGAMASSA TRACO 1:0,25:4 (CIMENTO, CAL E AREIA)</v>
          </cell>
          <cell r="C2339" t="str">
            <v>M2</v>
          </cell>
          <cell r="D2339">
            <v>28.6</v>
          </cell>
        </row>
        <row r="2340">
          <cell r="A2340" t="str">
            <v>73998/006</v>
          </cell>
          <cell r="B2340" t="str">
            <v>ALVENARIA DE BLOCOS DE CONCRETO ESTRUTURAL 19X19X39CM, ESPESSURA 19CM,ASSENTADOS COM ARGAMASSA TRACO 1:0,25:4 (CIMENTO, CAL E AREIA)</v>
          </cell>
          <cell r="C2340" t="str">
            <v>M2</v>
          </cell>
          <cell r="D2340">
            <v>48.81</v>
          </cell>
        </row>
        <row r="2341">
          <cell r="A2341" t="str">
            <v>73998/007</v>
          </cell>
          <cell r="B2341" t="str">
            <v>ALVENARIA DE BLOCOS DE CONCRETO VEDACAO 19X19X39CM, ESPESSURA 19CM, ASSENTADOS COM ARGAMASSA TRACO 1:0,5:8 (CIMENTO, CAL E AREIA), COM JUNTADE 10MM</v>
          </cell>
          <cell r="C2341" t="str">
            <v>M2</v>
          </cell>
          <cell r="D2341">
            <v>35.380000000000003</v>
          </cell>
        </row>
        <row r="2342">
          <cell r="A2342" t="str">
            <v>73998/008</v>
          </cell>
          <cell r="B2342" t="str">
            <v>ALVENARIA DE BLOCOS DE CONCRETO VEDACAO 9X19X39CM, ESPESSURA 9CM, ASSENTADOS COM PASTA DE ARGAMASSA COLANTE, COM JUNTA DE 10MM</v>
          </cell>
          <cell r="C2342" t="str">
            <v>M2</v>
          </cell>
          <cell r="D2342">
            <v>19.79</v>
          </cell>
        </row>
        <row r="2343">
          <cell r="A2343" t="str">
            <v>73998/009</v>
          </cell>
          <cell r="B2343" t="str">
            <v>ALVENARIA DE BLOCOS DE CONCRETO VEDACAO 14X19X39CM, ESPESSURA 14CM, ASSENTADOS COM ARGAMASSA TRACO 1:0,5:8 (CIMENTO, CAL E AREIA), COM JUNTADE 10MM</v>
          </cell>
          <cell r="C2343" t="str">
            <v>M2</v>
          </cell>
          <cell r="D2343">
            <v>30.65</v>
          </cell>
        </row>
        <row r="2344">
          <cell r="A2344" t="str">
            <v>73998/010</v>
          </cell>
          <cell r="B2344" t="str">
            <v>ALVENARIA DE BLOCOS DE CONCRETO VEDACAO 9X19X39CM, ESPESSURA 9CM, ASSENTADOS COM ARGAMASSA TRACO 1:0,5:8 (CIMENTO, CAL E AREIA), C/ JUNTA DE10MM</v>
          </cell>
          <cell r="C2344" t="str">
            <v>M2</v>
          </cell>
          <cell r="D2344">
            <v>25.05</v>
          </cell>
        </row>
        <row r="2345">
          <cell r="A2345">
            <v>66</v>
          </cell>
          <cell r="B2345" t="str">
            <v>ALVENARIA DE ELEMENTOS VAZADOS DE CONCRETO</v>
          </cell>
          <cell r="C2345" t="str">
            <v/>
          </cell>
          <cell r="D2345" t="str">
            <v/>
          </cell>
        </row>
        <row r="2346">
          <cell r="A2346">
            <v>73937</v>
          </cell>
          <cell r="B2346" t="str">
            <v>ALVENARIA ELEMENTO VAZADO CONCRETO (COBOGO)</v>
          </cell>
          <cell r="C2346" t="str">
            <v/>
          </cell>
          <cell r="D2346" t="str">
            <v/>
          </cell>
        </row>
        <row r="2347">
          <cell r="A2347" t="str">
            <v>73937/001</v>
          </cell>
          <cell r="B2347" t="str">
            <v>COBOGO DE CONCRETO (ELEMENTO VAZADO), 7X50X50CM, ASSENTADO COM ARGAMASSA TRACO 1:4 (CIMENTO E AREIA)</v>
          </cell>
          <cell r="C2347" t="str">
            <v>M2</v>
          </cell>
          <cell r="D2347">
            <v>62.98</v>
          </cell>
        </row>
        <row r="2348">
          <cell r="A2348" t="str">
            <v>73937/002</v>
          </cell>
          <cell r="B2348" t="str">
            <v>ALVENARIA ELEM VAZADO CONCRETO VENEZIANA 15X22X39CM 72A-NEO REX CIMENTO/AREIA 1:4</v>
          </cell>
          <cell r="C2348" t="str">
            <v>M2</v>
          </cell>
          <cell r="D2348">
            <v>66.099999999999994</v>
          </cell>
        </row>
        <row r="2349">
          <cell r="A2349" t="str">
            <v>73937/003</v>
          </cell>
          <cell r="B2349" t="str">
            <v>COBOGO DE CONCRETO (ELEMENTO VAZADO), 7X50X50CM, ASSENTADO COM ARGAMASSA TRACO 1:3 (CIMENTO E AREIA)</v>
          </cell>
          <cell r="C2349" t="str">
            <v>M2</v>
          </cell>
          <cell r="D2349">
            <v>63.2</v>
          </cell>
        </row>
        <row r="2350">
          <cell r="A2350" t="str">
            <v>73937/004</v>
          </cell>
          <cell r="B2350" t="str">
            <v>COBOGO DE CONCRETO (ELEMENTO VAZADO), 6X29X29CM, ASSENTADO COM ARGAMASSA TRACO 1:7 (CIMENTO E AREIA)</v>
          </cell>
          <cell r="C2350" t="str">
            <v>M2</v>
          </cell>
          <cell r="D2350">
            <v>94.12</v>
          </cell>
        </row>
        <row r="2351">
          <cell r="A2351" t="str">
            <v>73937/005</v>
          </cell>
          <cell r="B2351" t="str">
            <v>COBOGO DE CONCRETO (ELEMENTO VAZADO), 10X29X39CM ABERTURA COM VIDRO, ASSENTADO COM ARGAMASSA TRACO 1:5 (CIMENTO E AREIA)</v>
          </cell>
          <cell r="C2351" t="str">
            <v>M2</v>
          </cell>
          <cell r="D2351">
            <v>75.91</v>
          </cell>
        </row>
        <row r="2352">
          <cell r="A2352">
            <v>74196</v>
          </cell>
          <cell r="B2352" t="str">
            <v>COBOGO CONCRETO</v>
          </cell>
          <cell r="C2352" t="str">
            <v/>
          </cell>
          <cell r="D2352" t="str">
            <v/>
          </cell>
        </row>
        <row r="2353">
          <cell r="A2353" t="str">
            <v>74196/001</v>
          </cell>
          <cell r="B2353" t="str">
            <v>COBOGO DE CONCRETO (ELEMENTO VAZADO), 5X50X50CM, ASSENTADO COM ARGAMASSA DE CIMENTO E AREIA COM ACO CA-25</v>
          </cell>
          <cell r="C2353" t="str">
            <v>M2</v>
          </cell>
          <cell r="D2353">
            <v>75.08</v>
          </cell>
        </row>
        <row r="2354">
          <cell r="A2354">
            <v>76446</v>
          </cell>
          <cell r="B2354" t="str">
            <v>ALVENARIA ELEMENTO VAZADO CONCRETO (COBOGO)</v>
          </cell>
          <cell r="C2354" t="str">
            <v/>
          </cell>
          <cell r="D2354" t="str">
            <v/>
          </cell>
        </row>
        <row r="2355">
          <cell r="A2355" t="str">
            <v>76446/001</v>
          </cell>
          <cell r="B2355" t="str">
            <v>ALVENARIA DE ELEMENTO VAZADO DE CONCRETO, 7X50X50CM, ASSENTADOS COM ARGAMASSA 1:7 CIMENTO:AREIA, PREPARO MANUAL</v>
          </cell>
          <cell r="C2355" t="str">
            <v>M2</v>
          </cell>
          <cell r="D2355">
            <v>62.47</v>
          </cell>
        </row>
        <row r="2356">
          <cell r="A2356">
            <v>67</v>
          </cell>
          <cell r="B2356" t="str">
            <v>ALVENARIA DE BLOCOS DE VIDRO</v>
          </cell>
          <cell r="C2356" t="str">
            <v/>
          </cell>
          <cell r="D2356" t="str">
            <v/>
          </cell>
        </row>
        <row r="2357">
          <cell r="A2357">
            <v>40718</v>
          </cell>
          <cell r="B2357" t="str">
            <v>ALVENARIA DE BLOCO DE VIDRO 10X20X20CM ASSENTADOS COM ARGAMASSA CIM/CAL/AREIA 1:2:8 + CIMENTO BRANCO</v>
          </cell>
          <cell r="C2357" t="str">
            <v>M2</v>
          </cell>
          <cell r="D2357">
            <v>421.56</v>
          </cell>
        </row>
        <row r="2358">
          <cell r="A2358">
            <v>72139</v>
          </cell>
          <cell r="B2358" t="str">
            <v>BLOCOS DE VIDRO TIPO CANELADO 19X19X8CM, ASSENTADO COM ARGAMASSA TRACO1:3 (CIMENTO E AREIA GROSSA) PREPARO MECANICO, COM REJUNTAMENTO EM CIMENTO BRANCO E BARRAS DE ACO</v>
          </cell>
          <cell r="C2358" t="str">
            <v>M2</v>
          </cell>
          <cell r="D2358">
            <v>420.48</v>
          </cell>
        </row>
        <row r="2359">
          <cell r="A2359">
            <v>72175</v>
          </cell>
          <cell r="B2359" t="str">
            <v>BLOCOS DE VIDRO TIPO XADREZ 20X20X10CM, ASSENTADO COM ARGAMASSA TRACO1:3 (CIMENTO E AREIA GROSSA) PREPARO MECANICO, COM REJUNTAMENTO EM CIMENTO BRANCO E BARRAS DE ACO</v>
          </cell>
          <cell r="C2359" t="str">
            <v>M2</v>
          </cell>
          <cell r="D2359">
            <v>449.63</v>
          </cell>
        </row>
        <row r="2360">
          <cell r="A2360">
            <v>72176</v>
          </cell>
          <cell r="B2360" t="str">
            <v>BLOCOS DE VIDRO TIPO XADREZ 20X10X8CM, ASSENTADO COM ARGAMASSA TRACO 1:3 (CIMENTO E AREIA GROSSA) PREPARO MECANICO, COM REJUNTAMENTO EM CIMENTO BRANCO E BARRAS DE ACO</v>
          </cell>
          <cell r="C2360" t="str">
            <v>M2</v>
          </cell>
          <cell r="D2360">
            <v>278.79000000000002</v>
          </cell>
        </row>
        <row r="2361">
          <cell r="A2361">
            <v>68</v>
          </cell>
          <cell r="B2361" t="str">
            <v>ALVENARIA DE BLOCOS DE PEDRA COM JUNTA ARGAMASSADA</v>
          </cell>
          <cell r="C2361" t="str">
            <v/>
          </cell>
          <cell r="D2361" t="str">
            <v/>
          </cell>
        </row>
        <row r="2362">
          <cell r="A2362">
            <v>74053</v>
          </cell>
          <cell r="B2362" t="str">
            <v>ALVENARIA EM PEDRA RACHAO</v>
          </cell>
          <cell r="C2362" t="str">
            <v/>
          </cell>
          <cell r="D2362" t="str">
            <v/>
          </cell>
        </row>
        <row r="2363">
          <cell r="A2363" t="str">
            <v>74053/001</v>
          </cell>
          <cell r="B2363" t="str">
            <v>ALVENARIA EM PEDRA RACHAO OU PEDRA DE MAO, ASSENTADA COM ARGAMASSA TRACO 1:6 (CIMENTO E AREIA)</v>
          </cell>
          <cell r="C2363" t="str">
            <v>M3</v>
          </cell>
          <cell r="D2363">
            <v>275.64</v>
          </cell>
        </row>
        <row r="2364">
          <cell r="A2364" t="str">
            <v>74053/002</v>
          </cell>
          <cell r="B2364" t="str">
            <v>ALVENARIA EM PEDRA RACHAO OU PEDRA DE MAO, ASSENTADA COM ARGAMASSA TRACO 1:8 (CIMENTO E AREIA)</v>
          </cell>
          <cell r="C2364" t="str">
            <v>M3</v>
          </cell>
          <cell r="D2364">
            <v>266.7</v>
          </cell>
        </row>
        <row r="2365">
          <cell r="A2365" t="str">
            <v>74053/003</v>
          </cell>
          <cell r="B2365" t="str">
            <v>ALVENARIA EM PEDRA RACHAO OU PEDRA DE MAO, ASSENTADA COM ARGAMASSA TRACO 1:10 (CIMENTO E AREIA)</v>
          </cell>
          <cell r="C2365" t="str">
            <v>M3</v>
          </cell>
          <cell r="D2365">
            <v>262.93</v>
          </cell>
        </row>
        <row r="2366">
          <cell r="A2366">
            <v>70</v>
          </cell>
          <cell r="B2366" t="str">
            <v>DIVISORIAS/MARMORE/GRANITO/MARMORITE/CONCRETO/MAD.AGLOM.</v>
          </cell>
          <cell r="C2366" t="str">
            <v/>
          </cell>
          <cell r="D2366" t="str">
            <v/>
          </cell>
        </row>
        <row r="2367">
          <cell r="A2367">
            <v>72178</v>
          </cell>
          <cell r="B2367" t="str">
            <v>RETIRADA DE DIVISORIAS EM CHAPAS DE MADEIRA, COM MONTANTES METALICOS</v>
          </cell>
          <cell r="C2367" t="str">
            <v>M2</v>
          </cell>
          <cell r="D2367">
            <v>10.8</v>
          </cell>
        </row>
        <row r="2368">
          <cell r="A2368">
            <v>72179</v>
          </cell>
          <cell r="B2368" t="str">
            <v>RECOLOCACAO DE PLACAS DIVISORIAS DE GRANILITE, CONSIDERANDO REAPROVEITAMENTO DO MATERIAL</v>
          </cell>
          <cell r="C2368" t="str">
            <v>M2</v>
          </cell>
          <cell r="D2368">
            <v>22.51</v>
          </cell>
        </row>
        <row r="2369">
          <cell r="A2369">
            <v>72180</v>
          </cell>
          <cell r="B2369" t="str">
            <v>RECOLOCACAO DE DIVISORIAS TIPO CHAPAS OU TABUAS, EXCLUSIVE ENTARUGAMENTO, CONSIDERANDO REAPROVEITAMENTO DO MATERIAL</v>
          </cell>
          <cell r="C2369" t="str">
            <v>M2</v>
          </cell>
          <cell r="D2369">
            <v>6.86</v>
          </cell>
        </row>
        <row r="2370">
          <cell r="A2370">
            <v>72181</v>
          </cell>
          <cell r="B2370" t="str">
            <v>RECOLOCACAO DE DIVISORIAS TIPO CHAPAS OU TABUAS, INCLUSIVE ENTARUGAMENTO, CONSIDERANDO REAPROVEITAMENTO DO MATERIAL</v>
          </cell>
          <cell r="C2370" t="str">
            <v>M2</v>
          </cell>
          <cell r="D2370">
            <v>13.99</v>
          </cell>
        </row>
        <row r="2371">
          <cell r="A2371">
            <v>72244</v>
          </cell>
          <cell r="B2371" t="str">
            <v>DIVISORIA EM GRANITO CINZA, ESP=2CM, POLIDO DUAS FACES, INCLUSIVE ASSENTAMENTO, CONSIDERANDO 5% DE PERDAS PARA O GRANITO</v>
          </cell>
          <cell r="C2371" t="str">
            <v>M2</v>
          </cell>
          <cell r="D2371">
            <v>178.95</v>
          </cell>
        </row>
        <row r="2372">
          <cell r="A2372">
            <v>73774</v>
          </cell>
          <cell r="B2372" t="str">
            <v>PAREDE DIVISORIA PARA SANITARIOS E BANHEIROS</v>
          </cell>
          <cell r="C2372" t="str">
            <v/>
          </cell>
          <cell r="D2372" t="str">
            <v/>
          </cell>
        </row>
        <row r="2373">
          <cell r="A2373" t="str">
            <v>73774/001</v>
          </cell>
          <cell r="B2373" t="str">
            <v>DIVISORIA EM MARMORITE ESPESSURA 35MM, CHUMBAMENTO NO PISO E PAREDE COM ARGAMASSA DE CIMENTO E AREIA, POLIMENTO MANUAL, EXCLUSIVE FERRAGENS</v>
          </cell>
          <cell r="C2373" t="str">
            <v>M2</v>
          </cell>
          <cell r="D2373">
            <v>138.49</v>
          </cell>
        </row>
        <row r="2374">
          <cell r="A2374">
            <v>73862</v>
          </cell>
          <cell r="B2374" t="str">
            <v>DIVISORIAS EM MADEIRA OU PAINEIS PRE-FABRICADOS</v>
          </cell>
          <cell r="C2374" t="str">
            <v/>
          </cell>
          <cell r="D2374" t="str">
            <v/>
          </cell>
        </row>
        <row r="2375">
          <cell r="A2375" t="str">
            <v>73862/001</v>
          </cell>
          <cell r="B2375" t="str">
            <v>DIVISORIA EM CHAPA DE FIBRA DE MADEIRA PAINEL CEGO ESPESSURA 12MM, INCLUSIVE PORTAS E MATA-JUNTAS, EXCLUSIVE FERRAGENS</v>
          </cell>
          <cell r="C2375" t="str">
            <v>M2</v>
          </cell>
          <cell r="D2375">
            <v>193.44</v>
          </cell>
        </row>
        <row r="2376">
          <cell r="A2376" t="str">
            <v>73862/002</v>
          </cell>
          <cell r="B2376" t="str">
            <v>DIVISORIA EM CHAPA DE FIBRA DE MADEIRA ESPESSURA 12MM COM VIDRO LISO ESPESSURA 4MM NA PARTE SUPERIOR, INCLUSIVE PORTAS E MATA-JUNTAS, EXCLUSIVE FERRAGENS</v>
          </cell>
          <cell r="C2376" t="str">
            <v>M2</v>
          </cell>
          <cell r="D2376">
            <v>220.35</v>
          </cell>
        </row>
        <row r="2377">
          <cell r="A2377" t="str">
            <v>73862/003</v>
          </cell>
          <cell r="B2377" t="str">
            <v>DIVISORIA 35MM PAINEL CEGO MIOLO COLMEIA REVESTIDA C/CHAPA LAMINADA EMCORES FIBRA MADEIRA PRENSADA C/MONTANTES ALUMINIO ANODIZADO NATURAL EM"L" "T" OU "X" INCL PORTAS EXCL SUAS FERRAGENS.</v>
          </cell>
          <cell r="C2377" t="str">
            <v>M2</v>
          </cell>
          <cell r="D2377">
            <v>94.32</v>
          </cell>
        </row>
        <row r="2378">
          <cell r="A2378" t="str">
            <v>73862/004</v>
          </cell>
          <cell r="B2378" t="str">
            <v>DIVISORIA 35MM PAINEL CEGO MIOLO VERMICULITA REVESTIDA C/CHAPA LAMINA-DA EM CORES DE MADEIRA PRENSADA C/MONTANTES ALUMINO ANODIZADO NATURALEM "L" "T" OU "X" INCL PORTAS EXCL SUAS FERRAGENS.</v>
          </cell>
          <cell r="C2378" t="str">
            <v>M2</v>
          </cell>
          <cell r="D2378">
            <v>224.01</v>
          </cell>
        </row>
        <row r="2379">
          <cell r="A2379" t="str">
            <v>73862/005</v>
          </cell>
          <cell r="B2379" t="str">
            <v>DIVISORIA 35MM PAINEL CEGO MIOLO COLMEIA REVESTIDA C/FORMICA EM CHAPADE FIBRA DE MADEIRA PRENSADA C/MONTANTES ALUMINIO ANODIZADO NATURAL EM"L" "T" OU "X" INCL PORTAS EXCL SUAS FERRAGENS.</v>
          </cell>
          <cell r="C2379" t="str">
            <v>M2</v>
          </cell>
          <cell r="D2379">
            <v>94.32</v>
          </cell>
        </row>
        <row r="2380">
          <cell r="A2380" t="str">
            <v>73862/006</v>
          </cell>
          <cell r="B2380" t="str">
            <v>DIVISORIA 35MM PAINEL CEGO MIOLO VERMICULITA REVESTIDA C/FORMICA EMCHAPA DE FIBRA DE MADEIRA PRENSADA C/MONTANTES ALUMINIO ANODIZADO NA-TURAL EM "L" "T" OU "X" INCL PORTAS EXCL SUAS FERRAGENS.</v>
          </cell>
          <cell r="C2380" t="str">
            <v>M2</v>
          </cell>
          <cell r="D2380">
            <v>224.01</v>
          </cell>
        </row>
        <row r="2381">
          <cell r="A2381" t="str">
            <v>73862/007</v>
          </cell>
          <cell r="B2381" t="str">
            <v>DIVISORIA 35MM BANDEIRA VIDRO MIOLO COLMEIA REVESTIDA C/CHAPA LAMINADAEM FIBRA MADEIRA PRENSADA CORES C/MONTANTES ALUMINIO ANODIZADO NATURALEM "L" "T" OU "X" INCL PORTAS EXCL FERRAGENS.</v>
          </cell>
          <cell r="C2381" t="str">
            <v>M2</v>
          </cell>
          <cell r="D2381">
            <v>104.29</v>
          </cell>
        </row>
        <row r="2382">
          <cell r="A2382" t="str">
            <v>73862/008</v>
          </cell>
          <cell r="B2382" t="str">
            <v>DIVISORIA 35MM BANDEIRA VIDRO MIOLO VERMICULITA REVESTIDA CHAPA LA-MINADA EM CORES DE MADEIRA PRENSADA C/MONTANTES ALUMINO ANODIZADO NA-TURAL EM "L" "T" OU "X" INCL PORTAS EXCL SUAS FERRAGENS.</v>
          </cell>
          <cell r="C2382" t="str">
            <v>M2</v>
          </cell>
          <cell r="D2382">
            <v>233.44</v>
          </cell>
        </row>
        <row r="2383">
          <cell r="A2383" t="str">
            <v>73862/009</v>
          </cell>
          <cell r="B2383" t="str">
            <v>DIVISORIA 35MM BANDEIRA VIDRO MIOLO COLMEIA REVESTIDA C/FORMICA EM CHAPA FIBRA MADEIRA PRENSADA C/MONTANTES ALUMINIO ANODIZADO NATURAL EM"L""T" OU "X" INCL PORTAS EXCL SUAS FERRAGENS E VIDRO.</v>
          </cell>
          <cell r="C2383" t="str">
            <v>M2</v>
          </cell>
          <cell r="D2383">
            <v>104.29</v>
          </cell>
        </row>
        <row r="2384">
          <cell r="A2384" t="str">
            <v>73862/010</v>
          </cell>
          <cell r="B2384" t="str">
            <v>DIVISORIA 35MM BANDEIRA VIDRO MIOLO VERMICULITA REVESTIDA C/FORMICA EMCHAPA FIBRA MADEIRA PRENSADA C/MONTANTES ALUMINIO ANODIZADO NATURAL EM"L" "T" OU "X" INCL PORTAS EXCL SUAS FERRAGENS.</v>
          </cell>
          <cell r="C2384" t="str">
            <v>M2</v>
          </cell>
          <cell r="D2384">
            <v>233.44</v>
          </cell>
        </row>
        <row r="2385">
          <cell r="A2385" t="str">
            <v>73862/011</v>
          </cell>
          <cell r="B2385" t="str">
            <v>DIVISORIA 35MM PAINEL C/VIDRO MIOLO COLMEIA REVESTIDA C/CHAPA LAMINADAEM FIBRA MADEIRA PRENSADA CORES C/MONTANTES ALUMINIO ANODIZADO NATURALEM "L" "T" OU "X" INCL PORTAS EXCL SUAS FERRAGENS.</v>
          </cell>
          <cell r="C2385" t="str">
            <v>M2</v>
          </cell>
          <cell r="D2385">
            <v>99.74</v>
          </cell>
        </row>
        <row r="2386">
          <cell r="A2386" t="str">
            <v>73862/012</v>
          </cell>
          <cell r="B2386" t="str">
            <v>DIVISORIA 35MM PAINEL C/VIDRO MIOLO VERMICULITA REVESTIDA C/CHAPA LA-MINADA EM CORES FIBRA MADEIRA PRENSADA C/MONTANTES ALUMINIO ANODIZADONATURAL EM "L" "T" OU "X" INCL PORTAS EXCL SUAS FERRAGENS.</v>
          </cell>
          <cell r="C2386" t="str">
            <v>M2</v>
          </cell>
          <cell r="D2386">
            <v>233.44</v>
          </cell>
        </row>
        <row r="2387">
          <cell r="A2387" t="str">
            <v>73862/013</v>
          </cell>
          <cell r="B2387" t="str">
            <v>DIVISORIA 35MM PAINEL C/VIDRO MIOLO COLMEIA REVESTIDA C/FORMICA EM CHAPA FIBRA MADEIRA PRENSADA C/MONTANTES ALUMINIO ANODIZADO NATURAL EM"L""T" OU "X" INCL PORTAS EXCL SUAS FERRAGENS.</v>
          </cell>
          <cell r="C2387" t="str">
            <v>M2</v>
          </cell>
          <cell r="D2387">
            <v>99.74</v>
          </cell>
        </row>
        <row r="2388">
          <cell r="A2388" t="str">
            <v>73862/014</v>
          </cell>
          <cell r="B2388" t="str">
            <v>DIVISORIA 35MM PAINEL C/VIDRO MIOLO VERMICULITA REVESTIDA C/FORMICA EMCHAPA FIBRA MADEIRA PRENSADA C/MONTANTES ALUMINIO ANODIZADO NATURAL EM"L" "T" OU "X" INCL PORTAS EXCL SUAS FERRAGENS.</v>
          </cell>
          <cell r="C2388" t="str">
            <v>M2</v>
          </cell>
          <cell r="D2388">
            <v>233.44</v>
          </cell>
        </row>
        <row r="2389">
          <cell r="A2389">
            <v>73909</v>
          </cell>
          <cell r="B2389" t="str">
            <v>PAINEL DIVISORIO MADEIRA</v>
          </cell>
          <cell r="C2389" t="str">
            <v/>
          </cell>
          <cell r="D2389" t="str">
            <v/>
          </cell>
        </row>
        <row r="2390">
          <cell r="A2390" t="str">
            <v>73909/001</v>
          </cell>
          <cell r="B2390" t="str">
            <v>DIVISORIA EM MADEIRA COMPENSADA RESINADA ESPESSURA 6MM, ESTRUTURADA EMMADEIRA DE LEI 3"X3"</v>
          </cell>
          <cell r="C2390" t="str">
            <v>M2</v>
          </cell>
          <cell r="D2390">
            <v>114.88</v>
          </cell>
        </row>
        <row r="2391">
          <cell r="A2391">
            <v>74229</v>
          </cell>
          <cell r="B2391" t="str">
            <v>PAINEL DIVISORIO MARMORE/GRANITO</v>
          </cell>
          <cell r="C2391" t="str">
            <v/>
          </cell>
          <cell r="D2391" t="str">
            <v/>
          </cell>
        </row>
        <row r="2392">
          <cell r="A2392" t="str">
            <v>74229/001</v>
          </cell>
          <cell r="B2392" t="str">
            <v>DIVISORIA EM MARMORE BRANCO POLIDO, ESPESSURA 3 CM, ASSENTADO COM ARGAMASSA TRACO 1:4 (CIMENTO E AREIA), ARREMATE COM CIMENTO BRANCO, EXCLUSIVE FERRAGENS</v>
          </cell>
          <cell r="C2392" t="str">
            <v>M2</v>
          </cell>
          <cell r="D2392">
            <v>337.05</v>
          </cell>
        </row>
        <row r="2393">
          <cell r="A2393">
            <v>251</v>
          </cell>
          <cell r="B2393" t="str">
            <v>ALVENARIA DE BLOCO-CONCRETO CELULAR</v>
          </cell>
          <cell r="C2393" t="str">
            <v/>
          </cell>
          <cell r="D2393" t="str">
            <v/>
          </cell>
        </row>
        <row r="2394">
          <cell r="A2394">
            <v>73863</v>
          </cell>
          <cell r="B2394" t="str">
            <v>ALVENARIA DE BLOCOS DE CONCRETO CELULAR</v>
          </cell>
          <cell r="C2394" t="str">
            <v/>
          </cell>
          <cell r="D2394" t="str">
            <v/>
          </cell>
        </row>
        <row r="2395">
          <cell r="A2395" t="str">
            <v>73863/001</v>
          </cell>
          <cell r="B2395" t="str">
            <v>ALVENARIA COM BLOCOS DE CONCRETO CELULAR 10X30X60CM, ESPESSURA 10CM, ASSENTADOS COM ARGAMASSA TRACO 1:2:9 (CIMENTO, CAL E AREIA) PREPARO MANUAL</v>
          </cell>
          <cell r="C2395" t="str">
            <v>M2</v>
          </cell>
          <cell r="D2395">
            <v>35.71</v>
          </cell>
        </row>
        <row r="2396">
          <cell r="A2396" t="str">
            <v>73863/002</v>
          </cell>
          <cell r="B2396" t="str">
            <v>ALVENARIA COM BLOCOS DE CONCRETO CELULAR 20X30X60CM, ESPESSURA 20CM, ASSENTADOS COM ARGAMASSA TRACO 1:2:9 (CIMENTO, CAL E AREIA) PREPARO MANUAL</v>
          </cell>
          <cell r="C2396" t="str">
            <v>M2</v>
          </cell>
          <cell r="D2396">
            <v>71.08</v>
          </cell>
        </row>
        <row r="2397">
          <cell r="A2397">
            <v>322</v>
          </cell>
          <cell r="B2397" t="str">
            <v>PAREDE DE ADOBE</v>
          </cell>
          <cell r="C2397" t="str">
            <v/>
          </cell>
          <cell r="D2397" t="str">
            <v/>
          </cell>
        </row>
        <row r="2398">
          <cell r="A2398">
            <v>68079</v>
          </cell>
          <cell r="B2398" t="str">
            <v>PAREDE DE ADOBE PARA FORNOS</v>
          </cell>
          <cell r="C2398" t="str">
            <v>M3</v>
          </cell>
          <cell r="D2398">
            <v>345.25</v>
          </cell>
        </row>
        <row r="2399">
          <cell r="A2399" t="str">
            <v>PAVI</v>
          </cell>
          <cell r="B2399" t="str">
            <v>PAVIMENTACAO</v>
          </cell>
          <cell r="C2399" t="str">
            <v/>
          </cell>
          <cell r="D2399" t="str">
            <v/>
          </cell>
        </row>
        <row r="2400">
          <cell r="A2400">
            <v>54</v>
          </cell>
          <cell r="B2400" t="str">
            <v>RECOMPOSICAO DE PAVIMENTACAO</v>
          </cell>
          <cell r="C2400" t="str">
            <v/>
          </cell>
          <cell r="D2400" t="str">
            <v/>
          </cell>
        </row>
        <row r="2401">
          <cell r="A2401">
            <v>72948</v>
          </cell>
          <cell r="B2401" t="str">
            <v>COLCHAO DE AREIA PARA PAVIMENTACAO EM PARALELEPIPEDO OU BLOCOS DE CONCRETO INTERTRAVADOS</v>
          </cell>
          <cell r="C2401" t="str">
            <v>M3</v>
          </cell>
          <cell r="D2401">
            <v>53.86</v>
          </cell>
        </row>
        <row r="2402">
          <cell r="A2402">
            <v>72949</v>
          </cell>
          <cell r="B2402" t="str">
            <v>DEMOLICAO DE PAVIMENTACAO ASFALTICA, EXCLUSIVE TRANSPORTE DO MATERIALRETIRADO</v>
          </cell>
          <cell r="C2402" t="str">
            <v>M3</v>
          </cell>
          <cell r="D2402">
            <v>16.940000000000001</v>
          </cell>
        </row>
        <row r="2403">
          <cell r="A2403">
            <v>73790</v>
          </cell>
          <cell r="B2403" t="str">
            <v>REFORMA CONSERVACAO LOGRADOUROS EM PARALELEPIPEDO</v>
          </cell>
          <cell r="C2403" t="str">
            <v/>
          </cell>
          <cell r="D2403" t="str">
            <v/>
          </cell>
        </row>
        <row r="2404">
          <cell r="A2404" t="str">
            <v>73790/001</v>
          </cell>
          <cell r="B2404" t="str">
            <v>RETIRADA, LIMPEZA E REASSENTAMENTO DE PARALELEPIPEDO SOBRE COLCHAO DEPO DE PEDRA ESPESSURA 10CM, REJUNTADO COM BETUME E PEDRISCO, CONSIDERANDO APROVEITAMENTO DO PARALELEPIPEDO</v>
          </cell>
          <cell r="C2404" t="str">
            <v>M2</v>
          </cell>
          <cell r="D2404">
            <v>38.4</v>
          </cell>
        </row>
        <row r="2405">
          <cell r="A2405" t="str">
            <v>73790/002</v>
          </cell>
          <cell r="B2405" t="str">
            <v>REASSENTAMENTO DE PARALELEPIPEDO SOBRE COLCHAO DE PO DE PEDRA ESPESSURA 10CM, REJUNTADO COM BETUME E PEDRISCO, CONSIDERANDO APROVEITAMENTO DO PARALELEPIPEDO</v>
          </cell>
          <cell r="C2405" t="str">
            <v>M2</v>
          </cell>
          <cell r="D2405">
            <v>29.49</v>
          </cell>
        </row>
        <row r="2406">
          <cell r="A2406" t="str">
            <v>73790/003</v>
          </cell>
          <cell r="B2406" t="str">
            <v>RETIRADA, LIMPEZA E REASSENTAMENTO DE PARALELEPIPEDO SOBRE COLCHAO DEPO DE PEDRA ESPESSURA 10CM, REJUNTADO COM ARGAMASSA TRACO 1:3 (CIMENTOE AREIA), CONSIDERANDO APROVEITAMENTO DO PARALELEPIPEDO</v>
          </cell>
          <cell r="C2406" t="str">
            <v>M2</v>
          </cell>
          <cell r="D2406">
            <v>35.03</v>
          </cell>
        </row>
        <row r="2407">
          <cell r="A2407" t="str">
            <v>73790/004</v>
          </cell>
          <cell r="B2407" t="str">
            <v>REASSENTAMENTO DE PARALELEPIPEDO SOBRE COLCHAO DE PO DE PEDRA ESPESSURA 10CM, REJUNTADO COM ARGAMASSA TRACO 1:3 (CIMENTO E AREIA), CONSIDERANDO APROVEITAMENTO DO PARALELEPIPEDO</v>
          </cell>
          <cell r="C2407" t="str">
            <v>M2</v>
          </cell>
          <cell r="D2407">
            <v>26.12</v>
          </cell>
        </row>
        <row r="2408">
          <cell r="A2408">
            <v>55</v>
          </cell>
          <cell r="B2408" t="str">
            <v>REGULARIZACAO/REFORCO DE SUBLEITO</v>
          </cell>
          <cell r="C2408" t="str">
            <v/>
          </cell>
          <cell r="D2408" t="str">
            <v/>
          </cell>
        </row>
        <row r="2409">
          <cell r="A2409">
            <v>41879</v>
          </cell>
          <cell r="B2409" t="str">
            <v>CONFORMACAO GEOMETRICA DE PLATAFORMA PARA EXECUCAO DE REVESTIMENTO PRIMARIO EM RODOVIAS VICINAIS</v>
          </cell>
          <cell r="C2409" t="str">
            <v>M2</v>
          </cell>
          <cell r="D2409">
            <v>0.12</v>
          </cell>
        </row>
        <row r="2410">
          <cell r="A2410">
            <v>73841</v>
          </cell>
          <cell r="B2410" t="str">
            <v>CAMINHO DE SERVICO</v>
          </cell>
          <cell r="C2410" t="str">
            <v/>
          </cell>
          <cell r="D2410" t="str">
            <v/>
          </cell>
        </row>
        <row r="2411">
          <cell r="A2411" t="str">
            <v>73841/001</v>
          </cell>
          <cell r="B2411" t="str">
            <v>CAMINHO DE SERVICO REALIZADO MECANICAMENTE INCL ESCAVACAO DESMATAMENTODESTOCAMENTO ACERTO E COMPACTACAO.</v>
          </cell>
          <cell r="C2411" t="str">
            <v>M</v>
          </cell>
          <cell r="D2411">
            <v>6.05</v>
          </cell>
        </row>
        <row r="2412">
          <cell r="A2412">
            <v>56</v>
          </cell>
          <cell r="B2412" t="str">
            <v>EXECUCAO DE SUB-LEITO, LEITO, SUB-BASE, BASE ETC</v>
          </cell>
          <cell r="C2412" t="str">
            <v/>
          </cell>
          <cell r="D2412" t="str">
            <v/>
          </cell>
        </row>
        <row r="2413">
          <cell r="A2413">
            <v>72910</v>
          </cell>
          <cell r="B2413" t="str">
            <v>BASE DE SOLO ARENOSO FINO, COMPACTACAO 100% PROCTOR MODIFICADO</v>
          </cell>
          <cell r="C2413" t="str">
            <v>M3</v>
          </cell>
          <cell r="D2413">
            <v>11.06</v>
          </cell>
        </row>
        <row r="2414">
          <cell r="A2414">
            <v>72911</v>
          </cell>
          <cell r="B2414" t="str">
            <v>BASE DE SOLO ESTABILIZADO SEM MISTURA, COMPACTACAO 100% PROCTOR NORMAL, EXCLUSIVE ESCAVACAO, CARGA E TRANSPORTE DO SOLO</v>
          </cell>
          <cell r="C2414" t="str">
            <v>M3</v>
          </cell>
          <cell r="D2414">
            <v>7.74</v>
          </cell>
        </row>
        <row r="2415">
          <cell r="A2415">
            <v>72912</v>
          </cell>
          <cell r="B2415" t="str">
            <v>BASE DE SOLO CIMENTO 2% MISTURA EM PISTA, COMPACTACAO 100% PROCTOR INTERMEDIARIO, EXCLUSIVE ESCAVACAO, CARGA E TRANSPORTE DO SOLO</v>
          </cell>
          <cell r="C2415" t="str">
            <v>M3</v>
          </cell>
          <cell r="D2415">
            <v>25.68</v>
          </cell>
        </row>
        <row r="2416">
          <cell r="A2416">
            <v>72913</v>
          </cell>
          <cell r="B2416" t="str">
            <v>BASE DE SOLO CIMENTO 4% MISTURA EM PISTA, COMPACTACAO 100% PROCTOR NORMAL, EXCLUSIVE TRANSPORTE DO SOLO</v>
          </cell>
          <cell r="C2416" t="str">
            <v>M3</v>
          </cell>
          <cell r="D2416">
            <v>39.159999999999997</v>
          </cell>
        </row>
        <row r="2417">
          <cell r="A2417">
            <v>72914</v>
          </cell>
          <cell r="B2417" t="str">
            <v>BASE DE SOLO CIMENTO 6% MISTURA EM PISTA, COMPACTACAO 100% PROCTOR NORMAL, EXCLUSIVE ESCAVACAO, CARGA E TRANSPORTE DO SOLO</v>
          </cell>
          <cell r="C2417" t="str">
            <v>M3</v>
          </cell>
          <cell r="D2417">
            <v>55.16</v>
          </cell>
        </row>
        <row r="2418">
          <cell r="A2418">
            <v>72916</v>
          </cell>
          <cell r="B2418" t="str">
            <v>BASE DE SOLO CIMENTO 2% MISTURA EM USINA, COMPACTACAO 100% PROCTOR INTERMEDIARIO, EXCLUSIVE ESCAVACAO, CARGA E TRANSPORTE DO SOLO</v>
          </cell>
          <cell r="C2418" t="str">
            <v>M3</v>
          </cell>
          <cell r="D2418">
            <v>28.74</v>
          </cell>
        </row>
        <row r="2419">
          <cell r="A2419">
            <v>72919</v>
          </cell>
          <cell r="B2419" t="str">
            <v>BASE DE SOLO CIMENTO 4% MISTURA EM USINA, COMPACTACAO 100% PROCTOR NORMAL, EXCLUSIVE ESCAVACAO, CARGA E TRANSPORTE DO SOLO</v>
          </cell>
          <cell r="C2419" t="str">
            <v>M3</v>
          </cell>
          <cell r="D2419">
            <v>40.86</v>
          </cell>
        </row>
        <row r="2420">
          <cell r="A2420">
            <v>72922</v>
          </cell>
          <cell r="B2420" t="str">
            <v>BASE DE SOLO CIMENTO 6% COM MISTURA EM USINA, COMPACTACAO 100% PROCTORNORMAL, EXCLUSIVE ESCAVACAO, CARGA E TRANSPORTE DO SOLO</v>
          </cell>
          <cell r="C2420" t="str">
            <v>M3</v>
          </cell>
          <cell r="D2420">
            <v>55.8</v>
          </cell>
        </row>
        <row r="2421">
          <cell r="A2421">
            <v>72923</v>
          </cell>
          <cell r="B2421" t="str">
            <v>BASE DE SOLO - BRITA (40/60), MISTURA EM USINA, COMPACTACAO 100% PROCTOR MODIFICADO, EXCLUSIVE ESCAVACAO, CARGA E TRANSPORTE</v>
          </cell>
          <cell r="C2421" t="str">
            <v>M3</v>
          </cell>
          <cell r="D2421">
            <v>101.56</v>
          </cell>
        </row>
        <row r="2422">
          <cell r="A2422">
            <v>72924</v>
          </cell>
          <cell r="B2422" t="str">
            <v>BASE DE SOLO - BRITA (50/50), MISTURA EM USINA, COMPACTACAO 100% PROCTOR MODIFICADO, EXCLUSIVE ESCAVACAO, CARGA E TRANSPORTE</v>
          </cell>
          <cell r="C2422" t="str">
            <v>M3</v>
          </cell>
          <cell r="D2422">
            <v>86.16</v>
          </cell>
        </row>
        <row r="2423">
          <cell r="A2423">
            <v>72961</v>
          </cell>
          <cell r="B2423" t="str">
            <v>REGULARIZACAO E COMPACTACAO DE SUBLEITO ATE 20 CM DE ESPESSURA</v>
          </cell>
          <cell r="C2423" t="str">
            <v>M2</v>
          </cell>
          <cell r="D2423">
            <v>1.52</v>
          </cell>
        </row>
        <row r="2424">
          <cell r="A2424">
            <v>73615</v>
          </cell>
          <cell r="B2424" t="str">
            <v>COLCHAO DE AREIA, INCLUSIVE MAO-DE-OBRA DE ESPALHAMENTO, TRANSPORTE COM CARRO DE MAO E FORNECIMENTO COMERCIAL</v>
          </cell>
          <cell r="C2424" t="str">
            <v>M3</v>
          </cell>
          <cell r="D2424">
            <v>69.040000000000006</v>
          </cell>
        </row>
        <row r="2425">
          <cell r="A2425">
            <v>73692</v>
          </cell>
          <cell r="B2425" t="str">
            <v>LASTRO DE AREIA MEDIA</v>
          </cell>
          <cell r="C2425" t="str">
            <v>M3</v>
          </cell>
          <cell r="D2425">
            <v>64.83</v>
          </cell>
        </row>
        <row r="2426">
          <cell r="A2426">
            <v>73766</v>
          </cell>
          <cell r="B2426" t="str">
            <v>BASE E SUB-BASE</v>
          </cell>
          <cell r="C2426" t="str">
            <v/>
          </cell>
          <cell r="D2426" t="str">
            <v/>
          </cell>
        </row>
        <row r="2427">
          <cell r="A2427" t="str">
            <v>73766/001</v>
          </cell>
          <cell r="B2427" t="str">
            <v>BASE PARA PAVIMENTACAO COM MACADAME HIDRAULICO, INCLUSIVE COMPACTACAO</v>
          </cell>
          <cell r="C2427" t="str">
            <v>M3</v>
          </cell>
          <cell r="D2427">
            <v>174.7</v>
          </cell>
        </row>
        <row r="2428">
          <cell r="A2428">
            <v>57</v>
          </cell>
          <cell r="B2428" t="str">
            <v>EXECUCAO DE PAVIMENTACOES DIVERSAS</v>
          </cell>
          <cell r="C2428" t="str">
            <v/>
          </cell>
          <cell r="D2428" t="str">
            <v/>
          </cell>
        </row>
        <row r="2429">
          <cell r="A2429">
            <v>72799</v>
          </cell>
          <cell r="B2429" t="str">
            <v>PAVIMENTO EM PARALELEPIPEDO SOBRE COLCHAO DE AREIA REJUNTADO COM ARGAMASSA DE CIMENTO E AREIA NO TRAÇO 1:3 (PEDRAS PEQUENAS - 42 PECAS POR M2)</v>
          </cell>
          <cell r="C2429" t="str">
            <v>M2</v>
          </cell>
          <cell r="D2429">
            <v>44.63</v>
          </cell>
        </row>
        <row r="2430">
          <cell r="A2430">
            <v>72942</v>
          </cell>
          <cell r="B2430" t="str">
            <v>PINTURA DE LIGACAO COM EMULSAO RR-1C</v>
          </cell>
          <cell r="C2430" t="str">
            <v>M2</v>
          </cell>
          <cell r="D2430">
            <v>1.05</v>
          </cell>
        </row>
        <row r="2431">
          <cell r="A2431">
            <v>72943</v>
          </cell>
          <cell r="B2431" t="str">
            <v>PINTURA DE LIGACAO COM EMULSAO RR-2C</v>
          </cell>
          <cell r="C2431" t="str">
            <v>M2</v>
          </cell>
          <cell r="D2431">
            <v>1.1000000000000001</v>
          </cell>
        </row>
        <row r="2432">
          <cell r="A2432">
            <v>72944</v>
          </cell>
          <cell r="B2432" t="str">
            <v>PAVIMENTACAO EM PARALELEPIPEDO SOBRE COLCHAO DE AREIA 10CM, REJUNTADOCOM AREIA</v>
          </cell>
          <cell r="C2432" t="str">
            <v>M2</v>
          </cell>
          <cell r="D2432">
            <v>39.31</v>
          </cell>
        </row>
        <row r="2433">
          <cell r="A2433">
            <v>72945</v>
          </cell>
          <cell r="B2433" t="str">
            <v>IMPRIMACAO DE BASE DE PAVIMENTACAO COM EMULSAO CM-30</v>
          </cell>
          <cell r="C2433" t="str">
            <v>M2</v>
          </cell>
          <cell r="D2433">
            <v>2.99</v>
          </cell>
        </row>
        <row r="2434">
          <cell r="A2434">
            <v>72946</v>
          </cell>
          <cell r="B2434" t="str">
            <v>IMPRIMACAO DE BASE DE PAVIMENTACAO COM EMULSAO CM-70</v>
          </cell>
          <cell r="C2434" t="str">
            <v>M2</v>
          </cell>
          <cell r="D2434">
            <v>3.2</v>
          </cell>
        </row>
        <row r="2435">
          <cell r="A2435">
            <v>72954</v>
          </cell>
          <cell r="B2435" t="str">
            <v>LAMA ASFALTICA FINA COM EMULSAO RL-1C</v>
          </cell>
          <cell r="C2435" t="str">
            <v>M2</v>
          </cell>
          <cell r="D2435">
            <v>4.3</v>
          </cell>
        </row>
        <row r="2436">
          <cell r="A2436">
            <v>72955</v>
          </cell>
          <cell r="B2436" t="str">
            <v>LAMA ASFALTICA GROSSA COM EMULSAO RL-1C</v>
          </cell>
          <cell r="C2436" t="str">
            <v>M2</v>
          </cell>
          <cell r="D2436">
            <v>9.35</v>
          </cell>
        </row>
        <row r="2437">
          <cell r="A2437">
            <v>72956</v>
          </cell>
          <cell r="B2437" t="str">
            <v>TRATAMENTO SUPERFICIAL SIMPLES - TSS, COM EMULSAO RR-2C</v>
          </cell>
          <cell r="C2437" t="str">
            <v>M2</v>
          </cell>
          <cell r="D2437">
            <v>5.2</v>
          </cell>
        </row>
        <row r="2438">
          <cell r="A2438">
            <v>72958</v>
          </cell>
          <cell r="B2438" t="str">
            <v>TRATAMENTO SUPERFICIAL DUPLO - TSD, COM EMULSAO RR-2C</v>
          </cell>
          <cell r="C2438" t="str">
            <v>M2</v>
          </cell>
          <cell r="D2438">
            <v>9.75</v>
          </cell>
        </row>
        <row r="2439">
          <cell r="A2439">
            <v>72960</v>
          </cell>
          <cell r="B2439" t="str">
            <v>TRATAMENTO SUPERFICIAL TRIPLO - TST, COM EMULSAO RR-2C</v>
          </cell>
          <cell r="C2439" t="str">
            <v>M2</v>
          </cell>
          <cell r="D2439">
            <v>12.35</v>
          </cell>
        </row>
        <row r="2440">
          <cell r="A2440">
            <v>72966</v>
          </cell>
          <cell r="B2440" t="str">
            <v>MEIO-FIO GRANITICO 100 X 50 X 15CM, SOBRE BASE DE CONCRETO SIMPLES E REJUNTADO COM ARGAMASSA TRACO 1:3 (CIMENTO E AREIA)</v>
          </cell>
          <cell r="C2440" t="str">
            <v>M</v>
          </cell>
          <cell r="D2440">
            <v>30.06</v>
          </cell>
        </row>
        <row r="2441">
          <cell r="A2441">
            <v>72967</v>
          </cell>
          <cell r="B2441" t="str">
            <v>MEIO-FIO DE CONCRETO PRE-MOLDADO 12 X 30 CM, SOBRE BASE DE CONCRETO SIMPLES E REJUNTADO COM ARGAMASSA TRACO 1:3 (CIMENTO E AREIA)</v>
          </cell>
          <cell r="C2441" t="str">
            <v>M</v>
          </cell>
          <cell r="D2441">
            <v>24.18</v>
          </cell>
        </row>
        <row r="2442">
          <cell r="A2442">
            <v>72969</v>
          </cell>
          <cell r="B2442" t="str">
            <v>CARGA DE PEDRA PARA PAVIMENTO POLIEDRICO</v>
          </cell>
          <cell r="C2442" t="str">
            <v>M2</v>
          </cell>
          <cell r="D2442">
            <v>0.46</v>
          </cell>
        </row>
        <row r="2443">
          <cell r="A2443">
            <v>72970</v>
          </cell>
          <cell r="B2443" t="str">
            <v>COLCHAO COM ARGILA EXTRAIDA PARA PAVIMENTO POLIEDRICO, EXCLUSIVE TRANSPORTE DA ARGILA E INDENIZACAO JAZIDA</v>
          </cell>
          <cell r="C2443" t="str">
            <v>M2</v>
          </cell>
          <cell r="D2443">
            <v>0.79</v>
          </cell>
        </row>
        <row r="2444">
          <cell r="A2444">
            <v>72971</v>
          </cell>
          <cell r="B2444" t="str">
            <v>COMPACTACAO DE PAVIMENTO POLIEDRICO</v>
          </cell>
          <cell r="C2444" t="str">
            <v>M2</v>
          </cell>
          <cell r="D2444">
            <v>0.26</v>
          </cell>
        </row>
        <row r="2445">
          <cell r="A2445">
            <v>72972</v>
          </cell>
          <cell r="B2445" t="str">
            <v>CONTENCAO LATERAL COM SOLO LOCAL PARA PAVIMENTO POLIEDRICO</v>
          </cell>
          <cell r="C2445" t="str">
            <v>M2</v>
          </cell>
          <cell r="D2445">
            <v>0.37</v>
          </cell>
        </row>
        <row r="2446">
          <cell r="A2446">
            <v>72973</v>
          </cell>
          <cell r="B2446" t="str">
            <v>CORTE E PREPARO DE CORDAO DE PEDRA PARA PAVIMENTO POLIEDRICO</v>
          </cell>
          <cell r="C2446" t="str">
            <v>M</v>
          </cell>
          <cell r="D2446">
            <v>0.69</v>
          </cell>
        </row>
        <row r="2447">
          <cell r="A2447">
            <v>72974</v>
          </cell>
          <cell r="B2447" t="str">
            <v>CORTE E PREPARO DE PEDRA PARA PAVIMENTO POLIEDRICO</v>
          </cell>
          <cell r="C2447" t="str">
            <v>M2</v>
          </cell>
          <cell r="D2447">
            <v>2.29</v>
          </cell>
        </row>
        <row r="2448">
          <cell r="A2448">
            <v>72975</v>
          </cell>
          <cell r="B2448" t="str">
            <v>DESMONTE MANUAL DE PEDRA PARA PAVIMENTO POLIEDRICO</v>
          </cell>
          <cell r="C2448" t="str">
            <v>M2</v>
          </cell>
          <cell r="D2448">
            <v>0.26</v>
          </cell>
        </row>
        <row r="2449">
          <cell r="A2449">
            <v>72976</v>
          </cell>
          <cell r="B2449" t="str">
            <v>CARGA DE CORDAO DE PEDRA PARA PAVIMENTO POLIEDRICO</v>
          </cell>
          <cell r="C2449" t="str">
            <v>M</v>
          </cell>
          <cell r="D2449">
            <v>0.23</v>
          </cell>
        </row>
        <row r="2450">
          <cell r="A2450">
            <v>72977</v>
          </cell>
          <cell r="B2450" t="str">
            <v>ENCHIMENTO COM ARGILA EXTRAIDA PARA PAVIMENTO POLIEDRICO, EXCLUSIVE TRANSPORTE DA ARGILA E INDENIZACAO JAZIDA</v>
          </cell>
          <cell r="C2450" t="str">
            <v>M2</v>
          </cell>
          <cell r="D2450">
            <v>0.25</v>
          </cell>
        </row>
        <row r="2451">
          <cell r="A2451">
            <v>72978</v>
          </cell>
          <cell r="B2451" t="str">
            <v>EXTRACAO, CARGA E ASSENTAMENTO DE CORDAO DE PEDRA PARA PAVIMENTO POLIEDRICO, EXCLUSIVE TRANSPORTE DE PEDRA E INDENIZACAO PEDREIRA</v>
          </cell>
          <cell r="C2451" t="str">
            <v>M</v>
          </cell>
          <cell r="D2451">
            <v>2.29</v>
          </cell>
        </row>
        <row r="2452">
          <cell r="A2452">
            <v>72979</v>
          </cell>
          <cell r="B2452" t="str">
            <v>EXTRACAO, CARGA, PREPARO E ASSENTAMENTO DE PEDRAS POLIEDRICAS, EXCLUSIVE TRANSPORTE DE PEDRA E INDENIZACAO PEDREIRA</v>
          </cell>
          <cell r="C2452" t="str">
            <v>M2</v>
          </cell>
          <cell r="D2452">
            <v>4.37</v>
          </cell>
        </row>
        <row r="2453">
          <cell r="A2453">
            <v>73759</v>
          </cell>
          <cell r="B2453" t="str">
            <v>REVESTIMENTO BETUMINOSO</v>
          </cell>
          <cell r="C2453" t="str">
            <v/>
          </cell>
          <cell r="D2453" t="str">
            <v/>
          </cell>
        </row>
        <row r="2454">
          <cell r="A2454" t="str">
            <v>73759/001</v>
          </cell>
          <cell r="B2454" t="str">
            <v>PRE-MISTURADO A FRIO COM EMULSAO RM-1C, INCLUSO USINAGEM E APLICACAO,EXCLUSIVE TRANSPORTE</v>
          </cell>
          <cell r="C2454" t="str">
            <v>M3</v>
          </cell>
          <cell r="D2454">
            <v>371.85</v>
          </cell>
        </row>
        <row r="2455">
          <cell r="A2455">
            <v>73760</v>
          </cell>
          <cell r="B2455" t="str">
            <v>REVESTIMENTO BETUMINOSO</v>
          </cell>
          <cell r="C2455" t="str">
            <v/>
          </cell>
          <cell r="D2455" t="str">
            <v/>
          </cell>
        </row>
        <row r="2456">
          <cell r="A2456" t="str">
            <v>73760/001</v>
          </cell>
          <cell r="B2456" t="str">
            <v>CAPA SELANTE COMPREENDENDO APLICAÇÃO DE ASFALTO NA PROPORÇÃO DE 0,7 A1,5L / M², DISTRIBUIÇÃO DE AGREGADOS DE 5 A 15KG/M² E COMPACTAÇÃO COMROLO - COM USO DA EMULSAO RR-2C, INCLUSO APLICACAO E COMPACTACAO</v>
          </cell>
          <cell r="C2456" t="str">
            <v>M2</v>
          </cell>
          <cell r="D2456">
            <v>2.5299999999999998</v>
          </cell>
        </row>
        <row r="2457">
          <cell r="A2457">
            <v>73764</v>
          </cell>
          <cell r="B2457" t="str">
            <v>PAVIMENTACAO DE LAJOTAS DE CONCRETO INTERTRAVADA</v>
          </cell>
          <cell r="C2457" t="str">
            <v/>
          </cell>
          <cell r="D2457" t="str">
            <v/>
          </cell>
        </row>
        <row r="2458">
          <cell r="A2458" t="str">
            <v>73764/001</v>
          </cell>
          <cell r="B2458" t="str">
            <v>PAVIMENTACAO EM BLOCOS DE CONCRETO SEXTAVADO, ESPESSURA 6 CM, JUNTA RÍGIDA, COM ARGAMASSA NO TRACO 1:4 (CIMENTO E AREIA), ASSENTADOS SOBRE COLCHAO DE PO DE PEDRA, COM APOIO DE CAMINHÃO TOCO.</v>
          </cell>
          <cell r="C2458" t="str">
            <v>M2</v>
          </cell>
          <cell r="D2458">
            <v>53.62</v>
          </cell>
        </row>
        <row r="2459">
          <cell r="A2459" t="str">
            <v>73764/002</v>
          </cell>
          <cell r="B2459" t="str">
            <v>PAVIMENTACAO EM BLOCOS DE CONCRETO SEXTAVADO, ESPESSURA 8 CM, COM JUNTA RÍGIDA, EM ARGAMASSA NO TRACO 1:4 (CIMENTO E AREIA), ASSENTADOS SOBRE COLCHAO DE PO DE PEDRA, COM APOIO DE CAMINHÃO TOCO</v>
          </cell>
          <cell r="C2459" t="str">
            <v>M2</v>
          </cell>
          <cell r="D2459">
            <v>57.55</v>
          </cell>
        </row>
        <row r="2460">
          <cell r="A2460" t="str">
            <v>73764/003</v>
          </cell>
          <cell r="B2460" t="str">
            <v>PAVIMENTACAO EM BLOCOS DE CONCRETO SEXTAVADO, ESPESSURA 10 CM, COM JUNTA RÍGIDA, EM ARGAMASSA TRACO 1:4 (CIMENTO E AREIA) , ASSENTADOS SOBRECOLCHAO DE PO DE PEDRA, COM APOIO DE CAMINHÃO TOCO.</v>
          </cell>
          <cell r="C2460" t="str">
            <v>M2</v>
          </cell>
          <cell r="D2460">
            <v>79.12</v>
          </cell>
        </row>
        <row r="2461">
          <cell r="A2461" t="str">
            <v>73764/004</v>
          </cell>
          <cell r="B2461" t="str">
            <v>PAVIMENTACAO EM BLOCOS INTERTRAVADOS DE CONCRETO, ESPESSURA 6,5 CM, FCK 35MPA, ASSENTADOS SOBRE COLCHAO DE AREIA.</v>
          </cell>
          <cell r="C2461" t="str">
            <v>M2</v>
          </cell>
          <cell r="D2461">
            <v>38.78</v>
          </cell>
        </row>
        <row r="2462">
          <cell r="A2462" t="str">
            <v>73764/005</v>
          </cell>
          <cell r="B2462" t="str">
            <v>PAVIMENTACAO EM BLOCOS INTERTRAVADOS DE CONCRETO, ESPESSURA 8CM, FCK 35MPA, ASSENTADOS SOBRE COLCHAO DE AREIA.</v>
          </cell>
          <cell r="C2462" t="str">
            <v>M2</v>
          </cell>
          <cell r="D2462">
            <v>42</v>
          </cell>
        </row>
        <row r="2463">
          <cell r="A2463" t="str">
            <v>73764/006</v>
          </cell>
          <cell r="B2463" t="str">
            <v>PAVIMENTACAO EM BLOCOS INTERTRAVADOS DE CONCRETO, ESPESSURA 10CM, FCK35MPA, ASSENTADOS SOBRE COLCHAO DE AREIA.</v>
          </cell>
          <cell r="C2463" t="str">
            <v>M2</v>
          </cell>
          <cell r="D2463">
            <v>50.61</v>
          </cell>
        </row>
        <row r="2464">
          <cell r="A2464">
            <v>73765</v>
          </cell>
          <cell r="B2464" t="str">
            <v>PAVIMENTACAO C/PARALELEPIPEDO</v>
          </cell>
          <cell r="C2464" t="str">
            <v/>
          </cell>
          <cell r="D2464" t="str">
            <v/>
          </cell>
        </row>
        <row r="2465">
          <cell r="A2465" t="str">
            <v>73765/001</v>
          </cell>
          <cell r="B2465" t="str">
            <v>PAVIMENTACAO EM PARALELEPIPEDO SOBRE COLCHAO DE PO DE PEDRA ESPESSURA10CM, REJUNTADO COM ARGAMASSA DE CIMENTO E AREIA TRACO 1:3 (CIMENTO EAREIA)</v>
          </cell>
          <cell r="C2465" t="str">
            <v>M2</v>
          </cell>
          <cell r="D2465">
            <v>50.19</v>
          </cell>
        </row>
        <row r="2466">
          <cell r="A2466" t="str">
            <v>73765/002</v>
          </cell>
          <cell r="B2466" t="str">
            <v>PAVIMENTACAO EM PARALELEPIPEDO SOBRE COLCHAO DE PO DE PEDRA ESPESSURA10CM, REJUNTADO COM BETUME E PEDRISCO</v>
          </cell>
          <cell r="C2466" t="str">
            <v>M2</v>
          </cell>
          <cell r="D2466">
            <v>53.56</v>
          </cell>
        </row>
        <row r="2467">
          <cell r="A2467">
            <v>73849</v>
          </cell>
          <cell r="B2467" t="str">
            <v>FORNECIMENTO AREIA-ASFALTO</v>
          </cell>
          <cell r="C2467" t="str">
            <v/>
          </cell>
          <cell r="D2467" t="str">
            <v/>
          </cell>
        </row>
        <row r="2468">
          <cell r="A2468" t="str">
            <v>73849/001</v>
          </cell>
          <cell r="B2468" t="str">
            <v>AREIA ASFALTO A QUENTE (AAUQ) COM CAP 50/70, INCLUSO USINAGEM E APLICACAO, EXCLUSIVE TRANSPORTE</v>
          </cell>
          <cell r="C2468" t="str">
            <v>M3</v>
          </cell>
          <cell r="D2468">
            <v>424.07</v>
          </cell>
        </row>
        <row r="2469">
          <cell r="A2469" t="str">
            <v>73849/002</v>
          </cell>
          <cell r="B2469" t="str">
            <v>AREIA ASFALTO A FRIO (AAUF), COM CAP 50/70 INCLUSO USINAGEM E APLICACAO, EXCLUSIVE TRANSPORTE</v>
          </cell>
          <cell r="C2469" t="str">
            <v>M3</v>
          </cell>
          <cell r="D2469">
            <v>346.28</v>
          </cell>
        </row>
        <row r="2470">
          <cell r="A2470">
            <v>73892</v>
          </cell>
          <cell r="B2470" t="str">
            <v>CALCADA EM CONCRETO</v>
          </cell>
          <cell r="C2470" t="str">
            <v/>
          </cell>
          <cell r="D2470" t="str">
            <v/>
          </cell>
        </row>
        <row r="2471">
          <cell r="A2471" t="str">
            <v>73892/001</v>
          </cell>
          <cell r="B2471" t="str">
            <v>EXECUÇÃO DE CALÇADA EM CONCRETO NÃO ESTRUTURAL, COM USO DE SEIXO ROLADO, PREPARO MECÂNICO, E ESPESSURA DE 7CM</v>
          </cell>
          <cell r="C2471" t="str">
            <v>M2</v>
          </cell>
          <cell r="D2471">
            <v>27.12</v>
          </cell>
        </row>
        <row r="2472">
          <cell r="A2472" t="str">
            <v>73892/002</v>
          </cell>
          <cell r="B2472" t="str">
            <v>EXECUÇÃO DE CALÇADA EM CONCRETO 1:3:5 (FCK=12 MPA) PREPARO MECÂNICO,E= 7CM</v>
          </cell>
          <cell r="C2472" t="str">
            <v>M2</v>
          </cell>
          <cell r="D2472">
            <v>25.02</v>
          </cell>
        </row>
        <row r="2473">
          <cell r="A2473">
            <v>249</v>
          </cell>
          <cell r="B2473" t="str">
            <v>SINALIZACAO HORIZONTAL/VERTICAL</v>
          </cell>
          <cell r="C2473" t="str">
            <v/>
          </cell>
          <cell r="D2473" t="str">
            <v/>
          </cell>
        </row>
        <row r="2474">
          <cell r="A2474">
            <v>72947</v>
          </cell>
          <cell r="B2474" t="str">
            <v>SINALIZACAO HORIZONTAL COM TINTA RETRORREFLETIVA A BASE DE RESINA ACRILICA COM MICROESFERAS DE VIDRO</v>
          </cell>
          <cell r="C2474" t="str">
            <v>M2</v>
          </cell>
          <cell r="D2474">
            <v>13.43</v>
          </cell>
        </row>
        <row r="2475">
          <cell r="A2475">
            <v>250</v>
          </cell>
          <cell r="B2475" t="str">
            <v>MURETA DIVISORIA E/OU DE PROTECAO</v>
          </cell>
          <cell r="C2475" t="str">
            <v/>
          </cell>
          <cell r="D2475" t="str">
            <v/>
          </cell>
        </row>
        <row r="2476">
          <cell r="A2476">
            <v>73770</v>
          </cell>
          <cell r="B2476" t="str">
            <v>BARREIRA PRE-MOLDADA CONCR ARMADO/MURETA DIVISORIA DE TRAFEGO</v>
          </cell>
          <cell r="C2476" t="str">
            <v/>
          </cell>
          <cell r="D2476" t="str">
            <v/>
          </cell>
        </row>
        <row r="2477">
          <cell r="A2477" t="str">
            <v>73770/001</v>
          </cell>
          <cell r="B2477" t="str">
            <v>BARREIRA PRE-MOLDADA EXTERNA CONCRETO ARMADO 0,25X0,40X1,14M TIPO DER--RJ FCK=25MPA ACO CA-50 INCL VIGOTA HORIZONTAL MONTANTE A CADA 1,00MFERROS DE LIGACAO E MATERIAIS.</v>
          </cell>
          <cell r="C2477" t="str">
            <v>M</v>
          </cell>
          <cell r="D2477">
            <v>379.49</v>
          </cell>
        </row>
        <row r="2478">
          <cell r="A2478" t="str">
            <v>73770/002</v>
          </cell>
          <cell r="B2478" t="str">
            <v>BARREIRA DUPLA PRE-MOL INTER CONCRETO ARMADO 0,15X0,65X0,77M TIPO DER--RJ FCK=25MPA ACO CA-50 INCL FERROS DE LIGACAO E MATERIAIS.</v>
          </cell>
          <cell r="C2478" t="str">
            <v>M</v>
          </cell>
          <cell r="D2478">
            <v>301.45</v>
          </cell>
        </row>
        <row r="2479">
          <cell r="A2479" t="str">
            <v>73770/003</v>
          </cell>
          <cell r="B2479" t="str">
            <v>BARREIRA PRE-MOLDADA EXTERNA CONCRETO ARMADO 0,15X0,40X1,47M TIPO DER--RJ FCK=25MPA ACO CA-50 FIXADA EM SOLO PARTE ENTERRADA C/SAPATA LATE-RAL 1,50M CONCRETADA NO LOCAL INCL MATERIAIS EXCL BERCOS.</v>
          </cell>
          <cell r="C2479" t="str">
            <v>M</v>
          </cell>
          <cell r="D2479">
            <v>873.75</v>
          </cell>
        </row>
        <row r="2480">
          <cell r="A2480" t="str">
            <v>73770/004</v>
          </cell>
          <cell r="B2480" t="str">
            <v>BARREIRA PRE-MOLDADA EXTERNA CONCRETO ARMADO 0,25X0,40X2,34M TIPO DER--RJ FCK=25MPA ACO CA 50 C/SAPATA LATERAL CONCRETADA NO LOCAL C/0,60CMLARGURA INCL VIGOTAS HORIZONTAIS MONTANTES A CADA 1,00M E MATERIAISEXCL BERCOS.</v>
          </cell>
          <cell r="C2480" t="str">
            <v>M</v>
          </cell>
          <cell r="D2480">
            <v>916.43</v>
          </cell>
        </row>
        <row r="2481">
          <cell r="A2481" t="str">
            <v>73770/005</v>
          </cell>
          <cell r="B2481" t="str">
            <v>BARREIRA DUPLA PRE-MOL INTER CONCRETO ARMADO 0,15X0,65X1,27M TIPO DER--RJ FCK=25MPA ACO CA-50 C/SAPATAS LATERAIS 0,50M CONCRETADAS NO LOCALINCL MATERIAIS EXCL BERCOS.</v>
          </cell>
          <cell r="C2481" t="str">
            <v>M</v>
          </cell>
          <cell r="D2481">
            <v>830.31</v>
          </cell>
        </row>
        <row r="2482">
          <cell r="A2482">
            <v>287</v>
          </cell>
          <cell r="B2482" t="str">
            <v>FABRICACAO/EXECUCAO DE CBUQ/PRE-MISTURADOS</v>
          </cell>
          <cell r="C2482" t="str">
            <v/>
          </cell>
          <cell r="D2482" t="str">
            <v/>
          </cell>
        </row>
        <row r="2483">
          <cell r="A2483">
            <v>72962</v>
          </cell>
          <cell r="B2483" t="str">
            <v>USINAGEM DE CBUQ COM CAP 50/70, PARA CAPA DE ROLAMENTO</v>
          </cell>
          <cell r="C2483" t="str">
            <v>T</v>
          </cell>
          <cell r="D2483">
            <v>185.97</v>
          </cell>
        </row>
        <row r="2484">
          <cell r="A2484">
            <v>72963</v>
          </cell>
          <cell r="B2484" t="str">
            <v>USINAGEM DE CBUQ COM CAP 50/70, PARA BINDER</v>
          </cell>
          <cell r="C2484" t="str">
            <v>T</v>
          </cell>
          <cell r="D2484">
            <v>160.91999999999999</v>
          </cell>
        </row>
        <row r="2485">
          <cell r="A2485">
            <v>72964</v>
          </cell>
          <cell r="B2485" t="str">
            <v>CONCRETO BETUMINOSO USINADO A QUENTE COM CAP 50/70, BINDER, INCLUSO USINAGEM E APLICACAO, EXCLUSIVE TRANSPORTE</v>
          </cell>
          <cell r="C2485" t="str">
            <v>T</v>
          </cell>
          <cell r="D2485">
            <v>169.55</v>
          </cell>
        </row>
        <row r="2486">
          <cell r="A2486">
            <v>72965</v>
          </cell>
          <cell r="B2486" t="str">
            <v>FABRICAÇÃO E APLICAÇÃO DE CONCRETO BETUMINOSO USINADO A QUENTE(CBUQ),CAP 50/70, EXCLUSIVE TRANSPORTE</v>
          </cell>
          <cell r="C2486" t="str">
            <v>T</v>
          </cell>
          <cell r="D2486">
            <v>194.6</v>
          </cell>
        </row>
        <row r="2487">
          <cell r="A2487" t="str">
            <v>PINT</v>
          </cell>
          <cell r="B2487" t="str">
            <v>PINTURAS</v>
          </cell>
          <cell r="C2487" t="str">
            <v/>
          </cell>
          <cell r="D2487" t="str">
            <v/>
          </cell>
        </row>
        <row r="2488">
          <cell r="A2488">
            <v>155</v>
          </cell>
          <cell r="B2488" t="str">
            <v>PINTURA DE PAREDE</v>
          </cell>
          <cell r="C2488" t="str">
            <v/>
          </cell>
          <cell r="D2488" t="str">
            <v/>
          </cell>
        </row>
        <row r="2489">
          <cell r="A2489">
            <v>72125</v>
          </cell>
          <cell r="B2489" t="str">
            <v>RASPAGEM DE PINTURA PVA</v>
          </cell>
          <cell r="C2489" t="str">
            <v>M2</v>
          </cell>
          <cell r="D2489">
            <v>3.43</v>
          </cell>
        </row>
        <row r="2490">
          <cell r="A2490">
            <v>72126</v>
          </cell>
          <cell r="B2490" t="str">
            <v>RASPAGEM DE PINTURA LATEX ACRILICA</v>
          </cell>
          <cell r="C2490" t="str">
            <v>M2</v>
          </cell>
          <cell r="D2490">
            <v>4.8</v>
          </cell>
        </row>
        <row r="2491">
          <cell r="A2491">
            <v>73657</v>
          </cell>
          <cell r="B2491" t="str">
            <v>PINTURA COM CAL HIDRATADA, TRES DEMAOS, INCLUSO COLA</v>
          </cell>
          <cell r="C2491" t="str">
            <v>M2</v>
          </cell>
          <cell r="D2491">
            <v>4.68</v>
          </cell>
        </row>
        <row r="2492">
          <cell r="A2492">
            <v>73746</v>
          </cell>
          <cell r="B2492" t="str">
            <v>APLICACAO DE TEXTURADO ACRILICO</v>
          </cell>
          <cell r="C2492" t="str">
            <v/>
          </cell>
          <cell r="D2492" t="str">
            <v/>
          </cell>
        </row>
        <row r="2493">
          <cell r="A2493" t="str">
            <v>73746/001</v>
          </cell>
          <cell r="B2493" t="str">
            <v>PINTURA COM TINTA TEXTURIZADA ACRILICA PARA AMBIENTES INTERNOS/EXTERNOS</v>
          </cell>
          <cell r="C2493" t="str">
            <v>M2</v>
          </cell>
          <cell r="D2493">
            <v>10.01</v>
          </cell>
        </row>
        <row r="2494">
          <cell r="A2494">
            <v>73750</v>
          </cell>
          <cell r="B2494" t="str">
            <v>PINTURA LATEX PVA SOBRE REBOCO</v>
          </cell>
          <cell r="C2494" t="str">
            <v/>
          </cell>
          <cell r="D2494" t="str">
            <v/>
          </cell>
        </row>
        <row r="2495">
          <cell r="A2495" t="str">
            <v>73750/001</v>
          </cell>
          <cell r="B2495" t="str">
            <v>PINTURA LATEX PVA AMBIENTES INTERNOS, DUAS DEMAOS</v>
          </cell>
          <cell r="C2495" t="str">
            <v>M2</v>
          </cell>
          <cell r="D2495">
            <v>6.01</v>
          </cell>
        </row>
        <row r="2496">
          <cell r="A2496">
            <v>73751</v>
          </cell>
          <cell r="B2496" t="str">
            <v>SELADOR P/ PAREDE</v>
          </cell>
          <cell r="C2496" t="str">
            <v/>
          </cell>
          <cell r="D2496" t="str">
            <v/>
          </cell>
        </row>
        <row r="2497">
          <cell r="A2497" t="str">
            <v>73751/001</v>
          </cell>
          <cell r="B2497" t="str">
            <v>FUNDO SELADOR PVA AMBIENTES INTERNOS, UMA DEMAO</v>
          </cell>
          <cell r="C2497" t="str">
            <v>M2</v>
          </cell>
          <cell r="D2497">
            <v>2.0699999999999998</v>
          </cell>
        </row>
        <row r="2498">
          <cell r="A2498">
            <v>73791</v>
          </cell>
          <cell r="B2498" t="str">
            <v>PINTURA COM TINTA EM PO</v>
          </cell>
          <cell r="C2498" t="str">
            <v/>
          </cell>
          <cell r="D2498" t="str">
            <v/>
          </cell>
        </row>
        <row r="2499">
          <cell r="A2499" t="str">
            <v>73791/001</v>
          </cell>
          <cell r="B2499" t="str">
            <v>PINTURA COM TINTA EM PO INDUSTRIALIZADA DE CAL, PIGMENTO E FIXADOR, DUAS DEMAOS</v>
          </cell>
          <cell r="C2499" t="str">
            <v>M2</v>
          </cell>
          <cell r="D2499">
            <v>4.12</v>
          </cell>
        </row>
        <row r="2500">
          <cell r="A2500">
            <v>73793</v>
          </cell>
          <cell r="B2500" t="str">
            <v>PINTURAS A OLEO E ALQUIDICOS SOBRE PAREDES E TETOS</v>
          </cell>
          <cell r="C2500" t="str">
            <v/>
          </cell>
          <cell r="D2500" t="str">
            <v/>
          </cell>
        </row>
        <row r="2501">
          <cell r="A2501" t="str">
            <v>73793/001</v>
          </cell>
          <cell r="B2501" t="str">
            <v>PINTURA COM TINTA ACRILICA EM TELHAS CERAMICAS, DUAS DEMAOS, INCLUSO LIMPEZA</v>
          </cell>
          <cell r="C2501" t="str">
            <v>M2</v>
          </cell>
          <cell r="D2501">
            <v>5.16</v>
          </cell>
        </row>
        <row r="2502">
          <cell r="A2502" t="str">
            <v>73793/002</v>
          </cell>
          <cell r="B2502" t="str">
            <v>PINTURA COM TINTA ACRILICA EM TELHAS CERAMICAS, TRES DEMAOS, INCLUSO LIMPEZA</v>
          </cell>
          <cell r="C2502" t="str">
            <v>M2</v>
          </cell>
          <cell r="D2502">
            <v>6.62</v>
          </cell>
        </row>
        <row r="2503">
          <cell r="A2503">
            <v>73954</v>
          </cell>
          <cell r="B2503" t="str">
            <v>PINTURA LATEX ACRILICA EXTERNA/INTERNA S/SELADOR</v>
          </cell>
          <cell r="C2503" t="str">
            <v/>
          </cell>
          <cell r="D2503" t="str">
            <v/>
          </cell>
        </row>
        <row r="2504">
          <cell r="A2504" t="str">
            <v>73954/001</v>
          </cell>
          <cell r="B2504" t="str">
            <v>PINTURA LATEX ACRILICA AMBIENTES INTERNOS/EXTERNOS, TRES DEMAOS</v>
          </cell>
          <cell r="C2504" t="str">
            <v>M2</v>
          </cell>
          <cell r="D2504">
            <v>13.01</v>
          </cell>
        </row>
        <row r="2505">
          <cell r="A2505" t="str">
            <v>73954/002</v>
          </cell>
          <cell r="B2505" t="str">
            <v>PINTURA LATEX ACRILICA AMBIENTES INTERNOS/EXTERNOS, DUAS DEMAOS</v>
          </cell>
          <cell r="C2505" t="str">
            <v>M2</v>
          </cell>
          <cell r="D2505">
            <v>10.73</v>
          </cell>
        </row>
        <row r="2506">
          <cell r="A2506" t="str">
            <v>73954/003</v>
          </cell>
          <cell r="B2506" t="str">
            <v>PINTURA LATEX ACRILICA AMBIENTES INTERNOS/EXTERNOS, UMA DEMAOS</v>
          </cell>
          <cell r="C2506" t="str">
            <v>M2</v>
          </cell>
          <cell r="D2506">
            <v>7.82</v>
          </cell>
        </row>
        <row r="2507">
          <cell r="A2507">
            <v>73955</v>
          </cell>
          <cell r="B2507" t="str">
            <v>EMASSAMENTO P/PINTURA LATEX PVA</v>
          </cell>
          <cell r="C2507" t="str">
            <v/>
          </cell>
          <cell r="D2507" t="str">
            <v/>
          </cell>
        </row>
        <row r="2508">
          <cell r="A2508" t="str">
            <v>73955/001</v>
          </cell>
          <cell r="B2508" t="str">
            <v>EMASSAMENTO COM MASSA LATEX PVA PARA AMBIENTES INTERNOS, UMA DEMAO</v>
          </cell>
          <cell r="C2508" t="str">
            <v>M2</v>
          </cell>
          <cell r="D2508">
            <v>3.67</v>
          </cell>
        </row>
        <row r="2509">
          <cell r="A2509" t="str">
            <v>73955/002</v>
          </cell>
          <cell r="B2509" t="str">
            <v>EMASSAMENTO COM MASSA LATEX PVA PARA AMBIENTES INTERNOS, DUAS DEMAOS</v>
          </cell>
          <cell r="C2509" t="str">
            <v>M2</v>
          </cell>
          <cell r="D2509">
            <v>7.34</v>
          </cell>
        </row>
        <row r="2510">
          <cell r="A2510">
            <v>73999</v>
          </cell>
          <cell r="B2510" t="str">
            <v>CAIACAO</v>
          </cell>
          <cell r="C2510" t="str">
            <v/>
          </cell>
          <cell r="D2510" t="str">
            <v/>
          </cell>
        </row>
        <row r="2511">
          <cell r="A2511" t="str">
            <v>73999/001</v>
          </cell>
          <cell r="B2511" t="str">
            <v>PINTURA COM CAL, EM PAREDES INTERNAS, TRES DEMAOS, INCLUSO OLEO DE LINHACA</v>
          </cell>
          <cell r="C2511" t="str">
            <v>M2</v>
          </cell>
          <cell r="D2511">
            <v>3.52</v>
          </cell>
        </row>
        <row r="2512">
          <cell r="A2512">
            <v>74133</v>
          </cell>
          <cell r="B2512" t="str">
            <v>EMASSAMENTO P/PINTURA OLEO/ESMALTE</v>
          </cell>
          <cell r="C2512" t="str">
            <v/>
          </cell>
          <cell r="D2512" t="str">
            <v/>
          </cell>
        </row>
        <row r="2513">
          <cell r="A2513" t="str">
            <v>74133/001</v>
          </cell>
          <cell r="B2513" t="str">
            <v>EMASSAMENTO COM MASA A BASE OLEO EM PAREDES, UMA DEMAO</v>
          </cell>
          <cell r="C2513" t="str">
            <v>M2</v>
          </cell>
          <cell r="D2513">
            <v>7.75</v>
          </cell>
        </row>
        <row r="2514">
          <cell r="A2514" t="str">
            <v>74133/002</v>
          </cell>
          <cell r="B2514" t="str">
            <v>EMASSAMENTO COM MASA A BASE OLEO EM PAREDES, DUAS DEMAOS</v>
          </cell>
          <cell r="C2514" t="str">
            <v>M2</v>
          </cell>
          <cell r="D2514">
            <v>9.6999999999999993</v>
          </cell>
        </row>
        <row r="2515">
          <cell r="A2515">
            <v>74134</v>
          </cell>
          <cell r="B2515" t="str">
            <v>EMASSAMENTO P/PINTURA ACRILICA</v>
          </cell>
          <cell r="C2515" t="str">
            <v/>
          </cell>
          <cell r="D2515" t="str">
            <v/>
          </cell>
        </row>
        <row r="2516">
          <cell r="A2516" t="str">
            <v>74134/001</v>
          </cell>
          <cell r="B2516" t="str">
            <v>EMASSAMENTO COM MASSA ACRILICA PARA AMBIENTES INTERNOS/EXTERNOS, UMA DEMAO</v>
          </cell>
          <cell r="C2516" t="str">
            <v>M2</v>
          </cell>
          <cell r="D2516">
            <v>4.7699999999999996</v>
          </cell>
        </row>
        <row r="2517">
          <cell r="A2517" t="str">
            <v>74134/002</v>
          </cell>
          <cell r="B2517" t="str">
            <v>EMASSAMENTO COM MASSA ACRILICA PARA AMBIENTES INTERNOS/EXTERNOS, DUASDEMAOS</v>
          </cell>
          <cell r="C2517" t="str">
            <v>M2</v>
          </cell>
          <cell r="D2517">
            <v>9.42</v>
          </cell>
        </row>
        <row r="2518">
          <cell r="A2518">
            <v>74233</v>
          </cell>
          <cell r="B2518" t="str">
            <v>PINTURA C/FUNDO SELADOR ACRILICO</v>
          </cell>
          <cell r="C2518" t="str">
            <v/>
          </cell>
          <cell r="D2518" t="str">
            <v/>
          </cell>
        </row>
        <row r="2519">
          <cell r="A2519" t="str">
            <v>74233/001</v>
          </cell>
          <cell r="B2519" t="str">
            <v>FUNDO SELADOR ACRILICO AMBIENTES INTERNOS/EXTERNOS, UMA DEMAO</v>
          </cell>
          <cell r="C2519" t="str">
            <v>M2</v>
          </cell>
          <cell r="D2519">
            <v>3.13</v>
          </cell>
        </row>
        <row r="2520">
          <cell r="A2520">
            <v>157</v>
          </cell>
          <cell r="B2520" t="str">
            <v>PINTURA EM MADEIRA</v>
          </cell>
          <cell r="C2520" t="str">
            <v/>
          </cell>
          <cell r="D2520" t="str">
            <v/>
          </cell>
        </row>
        <row r="2521">
          <cell r="A2521">
            <v>6081</v>
          </cell>
          <cell r="B2521" t="str">
            <v>PINTURA EM VERNIZ POLIURETANO BRILHANTE EM MADEIRA, TRES DEMAOS</v>
          </cell>
          <cell r="C2521" t="str">
            <v>M2</v>
          </cell>
          <cell r="D2521">
            <v>9.59</v>
          </cell>
        </row>
        <row r="2522">
          <cell r="A2522">
            <v>6082</v>
          </cell>
          <cell r="B2522" t="str">
            <v>PINTURA EM VERNIZ SINTETICO BRILHANTE EM MADEIRA, TRES DEMAOS</v>
          </cell>
          <cell r="C2522" t="str">
            <v>M2</v>
          </cell>
          <cell r="D2522">
            <v>9.4700000000000006</v>
          </cell>
        </row>
        <row r="2523">
          <cell r="A2523">
            <v>73739</v>
          </cell>
          <cell r="B2523" t="str">
            <v>PINTURA ESMALTE</v>
          </cell>
          <cell r="C2523" t="str">
            <v/>
          </cell>
          <cell r="D2523" t="str">
            <v/>
          </cell>
        </row>
        <row r="2524">
          <cell r="A2524" t="str">
            <v>73739/001</v>
          </cell>
          <cell r="B2524" t="str">
            <v>PINTURA ESMALTE ACETINADO EM MADEIRA, DUAS DEMAOS</v>
          </cell>
          <cell r="C2524" t="str">
            <v>M2</v>
          </cell>
          <cell r="D2524">
            <v>9.58</v>
          </cell>
        </row>
        <row r="2525">
          <cell r="A2525">
            <v>73832</v>
          </cell>
          <cell r="B2525" t="str">
            <v>EMASSAMENTO MADEIRA</v>
          </cell>
          <cell r="C2525" t="str">
            <v/>
          </cell>
          <cell r="D2525" t="str">
            <v/>
          </cell>
        </row>
        <row r="2526">
          <cell r="A2526" t="str">
            <v>73832/001</v>
          </cell>
          <cell r="B2526" t="str">
            <v>EMASSAMENTO MASSA BASE A OLEO EM MADEIRA, DUAS DEMAOS</v>
          </cell>
          <cell r="C2526" t="str">
            <v>M2</v>
          </cell>
          <cell r="D2526">
            <v>9.35</v>
          </cell>
        </row>
        <row r="2527">
          <cell r="A2527">
            <v>74065</v>
          </cell>
          <cell r="B2527" t="str">
            <v>PINTURA ESMALTE ACETINADO 2 DEMAOS APARELHADA P/MADEIRA</v>
          </cell>
          <cell r="C2527" t="str">
            <v/>
          </cell>
          <cell r="D2527" t="str">
            <v/>
          </cell>
        </row>
        <row r="2528">
          <cell r="A2528" t="str">
            <v>74065/001</v>
          </cell>
          <cell r="B2528" t="str">
            <v>PINTURA ESMALTE FOSCO PARA MADEIRA, DUAS DEMAOS, INCLUSO APARELHAMENTOCOM FUNDO NIVELADOR BRANCO FOSCO</v>
          </cell>
          <cell r="C2528" t="str">
            <v>M2</v>
          </cell>
          <cell r="D2528">
            <v>14.35</v>
          </cell>
        </row>
        <row r="2529">
          <cell r="A2529" t="str">
            <v>74065/002</v>
          </cell>
          <cell r="B2529" t="str">
            <v>PINTURA ESMALTE ACETINADO PARA MADEIRA, DUAS DEMAOS, INCLUSO APARELHAMENTO COM FUNDO NIVELADOR BRANCO FOSCO</v>
          </cell>
          <cell r="C2529" t="str">
            <v>M2</v>
          </cell>
          <cell r="D2529">
            <v>14.23</v>
          </cell>
        </row>
        <row r="2530">
          <cell r="A2530" t="str">
            <v>74065/003</v>
          </cell>
          <cell r="B2530" t="str">
            <v>PINTURA ESMALTE BRILHANTE PARA MADEIRA, DUAS DEMAOS, INCLUSO APARELHAMENTO COM FUNDO NIVELADOR BRANCO FOSCO</v>
          </cell>
          <cell r="C2530" t="str">
            <v>M2</v>
          </cell>
          <cell r="D2530">
            <v>13.96</v>
          </cell>
        </row>
        <row r="2531">
          <cell r="A2531">
            <v>158</v>
          </cell>
          <cell r="B2531" t="str">
            <v>PINTURA PARA METAL</v>
          </cell>
          <cell r="C2531" t="str">
            <v/>
          </cell>
          <cell r="D2531" t="str">
            <v/>
          </cell>
        </row>
        <row r="2532">
          <cell r="A2532">
            <v>6067</v>
          </cell>
          <cell r="B2532" t="str">
            <v>PINTURA ESMALTE 2 DEMAOS C/1 DEMAO ZARCAO P/ESQUADRIA FERRO</v>
          </cell>
          <cell r="C2532" t="str">
            <v>M2</v>
          </cell>
          <cell r="D2532">
            <v>18.25</v>
          </cell>
        </row>
        <row r="2533">
          <cell r="A2533">
            <v>72127</v>
          </cell>
          <cell r="B2533" t="str">
            <v>RASPAGEM DE PINTURA A BASE OLEO</v>
          </cell>
          <cell r="C2533" t="str">
            <v>M2</v>
          </cell>
          <cell r="D2533">
            <v>3.43</v>
          </cell>
        </row>
        <row r="2534">
          <cell r="A2534">
            <v>73656</v>
          </cell>
          <cell r="B2534" t="str">
            <v>JATEAMENTO COMERCIAL COM AREIA EM ESTRUTURA DE ACO CARBONO</v>
          </cell>
          <cell r="C2534" t="str">
            <v>M2</v>
          </cell>
          <cell r="D2534">
            <v>6.02</v>
          </cell>
        </row>
        <row r="2535">
          <cell r="A2535">
            <v>73696</v>
          </cell>
          <cell r="B2535" t="str">
            <v>REMOCAO DE PINTURA A BASE OLEO OU ESMALTE,</v>
          </cell>
          <cell r="C2535" t="str">
            <v>M2</v>
          </cell>
          <cell r="D2535">
            <v>5.69</v>
          </cell>
        </row>
        <row r="2536">
          <cell r="A2536">
            <v>73794</v>
          </cell>
          <cell r="B2536" t="str">
            <v>PINTURA EM FERRO, SOBRE BASE ANTI-CORROSIVA, EM DUAS DEMAOS</v>
          </cell>
          <cell r="C2536" t="str">
            <v/>
          </cell>
          <cell r="D2536" t="str">
            <v/>
          </cell>
        </row>
        <row r="2537">
          <cell r="A2537" t="str">
            <v>73794/001</v>
          </cell>
          <cell r="B2537" t="str">
            <v>PINTURA COM TINTA GRAFITE ESMALTE EM FERRO</v>
          </cell>
          <cell r="C2537" t="str">
            <v>M2</v>
          </cell>
          <cell r="D2537">
            <v>15.31</v>
          </cell>
        </row>
        <row r="2538">
          <cell r="A2538">
            <v>73865</v>
          </cell>
          <cell r="B2538" t="str">
            <v>PRIMER EPOXI</v>
          </cell>
          <cell r="C2538" t="str">
            <v/>
          </cell>
          <cell r="D2538" t="str">
            <v/>
          </cell>
        </row>
        <row r="2539">
          <cell r="A2539" t="str">
            <v>73865/001</v>
          </cell>
          <cell r="B2539" t="str">
            <v>PINTURA EM PRIMER EPOXI EM ESTRUTURA DE ACO CARBONO APLICADO A REVOLVER, UMA DEMAO, ESPESSURA 25MICRA</v>
          </cell>
          <cell r="C2539" t="str">
            <v>M2</v>
          </cell>
          <cell r="D2539">
            <v>6.62</v>
          </cell>
        </row>
        <row r="2540">
          <cell r="A2540">
            <v>73924</v>
          </cell>
          <cell r="B2540" t="str">
            <v>PINTURA ESMALTE</v>
          </cell>
          <cell r="C2540" t="str">
            <v/>
          </cell>
          <cell r="D2540" t="str">
            <v/>
          </cell>
        </row>
        <row r="2541">
          <cell r="A2541" t="str">
            <v>73924/001</v>
          </cell>
          <cell r="B2541" t="str">
            <v>PINTURA ESMALTE BRILHANTE, DUAS DEMAOS, PARA FERRO</v>
          </cell>
          <cell r="C2541" t="str">
            <v>M2</v>
          </cell>
          <cell r="D2541">
            <v>15.48</v>
          </cell>
        </row>
        <row r="2542">
          <cell r="A2542" t="str">
            <v>73924/002</v>
          </cell>
          <cell r="B2542" t="str">
            <v>PINTURA ESMALTE ACETINADO, DUAS DEMAOS, PARA FERRO</v>
          </cell>
          <cell r="C2542" t="str">
            <v>M2</v>
          </cell>
          <cell r="D2542">
            <v>15.75</v>
          </cell>
        </row>
        <row r="2543">
          <cell r="A2543" t="str">
            <v>73924/003</v>
          </cell>
          <cell r="B2543" t="str">
            <v>PINTURA ESMALTE FOSCO, DUAS DEMAOS, PARA FERRO</v>
          </cell>
          <cell r="C2543" t="str">
            <v>M2</v>
          </cell>
          <cell r="D2543">
            <v>15.87</v>
          </cell>
        </row>
        <row r="2544">
          <cell r="A2544">
            <v>74064</v>
          </cell>
          <cell r="B2544" t="str">
            <v>PINTURA FUNDO OXIDO FERRO/ZARCAO 1 DEMAO P/FERRO</v>
          </cell>
          <cell r="C2544" t="str">
            <v/>
          </cell>
          <cell r="D2544" t="str">
            <v/>
          </cell>
        </row>
        <row r="2545">
          <cell r="A2545" t="str">
            <v>74064/001</v>
          </cell>
          <cell r="B2545" t="str">
            <v>PINTURA FUNDO OXIDO DE FERRO/ZARCAO, DUAS DEMAOS, PARA FERRO</v>
          </cell>
          <cell r="C2545" t="str">
            <v>M2</v>
          </cell>
          <cell r="D2545">
            <v>10.87</v>
          </cell>
        </row>
        <row r="2546">
          <cell r="A2546" t="str">
            <v>74064/002</v>
          </cell>
          <cell r="B2546" t="str">
            <v>PINTURA FUNDO OXIDO DE FERRO/ZARCAO, UMA DEMAO, PARA FERRO</v>
          </cell>
          <cell r="C2546" t="str">
            <v>M2</v>
          </cell>
          <cell r="D2546">
            <v>6.83</v>
          </cell>
        </row>
        <row r="2547">
          <cell r="A2547">
            <v>74145</v>
          </cell>
          <cell r="B2547" t="str">
            <v>PINTURA DE PECAS METALICAS A REVOLVER(AR-COMPRIMIDO)</v>
          </cell>
          <cell r="C2547" t="str">
            <v/>
          </cell>
          <cell r="D2547" t="str">
            <v/>
          </cell>
        </row>
        <row r="2548">
          <cell r="A2548" t="str">
            <v>74145/001</v>
          </cell>
          <cell r="B2548" t="str">
            <v>PINTURA EM ESMALTE SINTETICO EM PECAS METALICAS UTILIZANDO REVOLVER/COMPRESSOR, DUAS DEMAOS, INCLUSO UMA DEMAO FUNDO OXIDO DE FERRO/ZARCAO</v>
          </cell>
          <cell r="C2548" t="str">
            <v>M2</v>
          </cell>
          <cell r="D2548">
            <v>10.46</v>
          </cell>
        </row>
        <row r="2549">
          <cell r="A2549">
            <v>159</v>
          </cell>
          <cell r="B2549" t="str">
            <v>VERNIZ</v>
          </cell>
          <cell r="C2549" t="str">
            <v/>
          </cell>
          <cell r="D2549" t="str">
            <v/>
          </cell>
        </row>
        <row r="2550">
          <cell r="A2550">
            <v>40905</v>
          </cell>
          <cell r="B2550" t="str">
            <v>PINTURA VERNIZ EM FORRO DE MADEIRA, DUAS DEMAOS</v>
          </cell>
          <cell r="C2550" t="str">
            <v>M2</v>
          </cell>
          <cell r="D2550">
            <v>9.44</v>
          </cell>
        </row>
        <row r="2551">
          <cell r="A2551">
            <v>73966</v>
          </cell>
          <cell r="B2551" t="str">
            <v>ENVERNIZAMENTO E ENCERAMENTO DE MADEIRA E CONCRETO</v>
          </cell>
          <cell r="C2551" t="str">
            <v/>
          </cell>
          <cell r="D2551" t="str">
            <v/>
          </cell>
        </row>
        <row r="2552">
          <cell r="A2552" t="str">
            <v>73966/001</v>
          </cell>
          <cell r="B2552" t="str">
            <v>PINTURA VERNIZ SINTETICO BRILHANTE EM SUPERFICIE DE CONCRETO OU TIJOLOAPARENTE, DUAS DEMAOS</v>
          </cell>
          <cell r="C2552" t="str">
            <v>M2</v>
          </cell>
          <cell r="D2552">
            <v>4.93</v>
          </cell>
        </row>
        <row r="2553">
          <cell r="A2553" t="str">
            <v>73966/002</v>
          </cell>
          <cell r="B2553" t="str">
            <v>PINTURA VERNIZ ACRILICO INCOLOR EM SUPERFICIE DE CONCRETO OU TIJOLO APARENTE, TRES DEMAOS</v>
          </cell>
          <cell r="C2553" t="str">
            <v>M2</v>
          </cell>
          <cell r="D2553">
            <v>8.32</v>
          </cell>
        </row>
        <row r="2554">
          <cell r="A2554" t="str">
            <v>73966/003</v>
          </cell>
          <cell r="B2554" t="str">
            <v>PINTURA VERNIZ POLIURETANO BRILHANTE INCOLOR EM CONCRETO APICOADO, TRES DEMAOS</v>
          </cell>
          <cell r="C2554" t="str">
            <v>M2</v>
          </cell>
          <cell r="D2554">
            <v>16.63</v>
          </cell>
        </row>
        <row r="2555">
          <cell r="A2555">
            <v>160</v>
          </cell>
          <cell r="B2555" t="str">
            <v>PINTURA IMUNIZANTE</v>
          </cell>
          <cell r="C2555" t="str">
            <v/>
          </cell>
          <cell r="D2555" t="str">
            <v/>
          </cell>
        </row>
        <row r="2556">
          <cell r="A2556">
            <v>74109</v>
          </cell>
          <cell r="B2556" t="str">
            <v>PINTURA IMUNIZANTE</v>
          </cell>
          <cell r="C2556" t="str">
            <v/>
          </cell>
          <cell r="D2556" t="str">
            <v/>
          </cell>
        </row>
        <row r="2557">
          <cell r="A2557" t="str">
            <v>74109/001</v>
          </cell>
          <cell r="B2557" t="str">
            <v>PINTURA IMUNIZANTE PARA MADEIRA, DUAS DEMAOS</v>
          </cell>
          <cell r="C2557" t="str">
            <v>M2</v>
          </cell>
          <cell r="D2557">
            <v>11.8</v>
          </cell>
        </row>
        <row r="2558">
          <cell r="A2558">
            <v>161</v>
          </cell>
          <cell r="B2558" t="str">
            <v>PINTURA PARA PISO</v>
          </cell>
          <cell r="C2558" t="str">
            <v/>
          </cell>
          <cell r="D2558" t="str">
            <v/>
          </cell>
        </row>
        <row r="2559">
          <cell r="A2559">
            <v>41595</v>
          </cell>
          <cell r="B2559" t="str">
            <v>DEMARCACAO COM TINTA ACRILICA PARA PISOS DE FAIXAS EM QUADRA POLIESPORTIVA</v>
          </cell>
          <cell r="C2559" t="str">
            <v>M</v>
          </cell>
          <cell r="D2559">
            <v>4.68</v>
          </cell>
        </row>
        <row r="2560">
          <cell r="A2560">
            <v>73978</v>
          </cell>
          <cell r="B2560" t="str">
            <v>PINTURAS IMPERMEABILIZANTES</v>
          </cell>
          <cell r="C2560" t="str">
            <v/>
          </cell>
          <cell r="D2560" t="str">
            <v/>
          </cell>
        </row>
        <row r="2561">
          <cell r="A2561" t="str">
            <v>73978/001</v>
          </cell>
          <cell r="B2561" t="str">
            <v>PINTURA HIDROFUGANTE COM SOLUCAO DE SILICONE, PARA APLICACAO EM TIJOLOS E CONCRETO APARENTE, UMA DEMAO</v>
          </cell>
          <cell r="C2561" t="str">
            <v>M2</v>
          </cell>
          <cell r="D2561">
            <v>8.99</v>
          </cell>
        </row>
        <row r="2562">
          <cell r="A2562">
            <v>74245</v>
          </cell>
          <cell r="B2562" t="str">
            <v>PINTURA EM PISO DE CONCRETO COM TINTA ACRILICA</v>
          </cell>
          <cell r="C2562" t="str">
            <v/>
          </cell>
          <cell r="D2562" t="str">
            <v/>
          </cell>
        </row>
        <row r="2563">
          <cell r="A2563" t="str">
            <v>74245/001</v>
          </cell>
          <cell r="B2563" t="str">
            <v>PINTURA COM TINTA ACRILICA PARA PISOS EM QUADRAS POLIESPORTIVAS</v>
          </cell>
          <cell r="C2563" t="str">
            <v>M2</v>
          </cell>
          <cell r="D2563">
            <v>6.13</v>
          </cell>
        </row>
        <row r="2564">
          <cell r="A2564" t="str">
            <v>PISO</v>
          </cell>
          <cell r="B2564" t="str">
            <v>PISOS</v>
          </cell>
          <cell r="C2564" t="str">
            <v/>
          </cell>
          <cell r="D2564" t="str">
            <v/>
          </cell>
        </row>
        <row r="2565">
          <cell r="A2565">
            <v>111</v>
          </cell>
          <cell r="B2565" t="str">
            <v>PISO CIMENTADO</v>
          </cell>
          <cell r="C2565" t="str">
            <v/>
          </cell>
          <cell r="D2565" t="str">
            <v/>
          </cell>
        </row>
        <row r="2566">
          <cell r="A2566">
            <v>73675</v>
          </cell>
          <cell r="B2566" t="str">
            <v>PISO RUSTICO EM CONCRETO, ESPESSURA 7CM, COM JUNTAS EM MADEIRA</v>
          </cell>
          <cell r="C2566" t="str">
            <v>M2</v>
          </cell>
          <cell r="D2566">
            <v>42.24</v>
          </cell>
        </row>
        <row r="2567">
          <cell r="A2567">
            <v>73676</v>
          </cell>
          <cell r="B2567" t="str">
            <v>PISO CIMENTADO LISO COM PO XADREZ, ESPESSURA 1,5CM, INCLUSO JUNTAS DEDILATACAO PLASTICA</v>
          </cell>
          <cell r="C2567" t="str">
            <v>M2</v>
          </cell>
          <cell r="D2567">
            <v>26.58</v>
          </cell>
        </row>
        <row r="2568">
          <cell r="A2568">
            <v>73922</v>
          </cell>
          <cell r="B2568" t="str">
            <v>CIMENTADO LISO DESEMPENADO E=2,0CM CIMENTO/AREIA 1:3</v>
          </cell>
          <cell r="C2568" t="str">
            <v/>
          </cell>
          <cell r="D2568" t="str">
            <v/>
          </cell>
        </row>
        <row r="2569">
          <cell r="A2569" t="str">
            <v>73922/001</v>
          </cell>
          <cell r="B2569" t="str">
            <v>PISO CIMENTADO LISO DESEMPENADO, TRACO 1:3 (CIMENTO E AREIA), ESPESSURA 3,5CM, PREPARO MANUAL</v>
          </cell>
          <cell r="C2569" t="str">
            <v>M2</v>
          </cell>
          <cell r="D2569">
            <v>27.36</v>
          </cell>
        </row>
        <row r="2570">
          <cell r="A2570" t="str">
            <v>73922/002</v>
          </cell>
          <cell r="B2570" t="str">
            <v>PISO CIMENTADO LISO DESEMPENADO, TRACO 1:4 (CIMENTO E AREIA), ESPESSURA 2,5CM, PREPARO MANUAL</v>
          </cell>
          <cell r="C2570" t="str">
            <v>M2</v>
          </cell>
          <cell r="D2570">
            <v>22.94</v>
          </cell>
        </row>
        <row r="2571">
          <cell r="A2571" t="str">
            <v>73922/003</v>
          </cell>
          <cell r="B2571" t="str">
            <v>PISO CIMENTADO LISO DESEMPENADO, TRACO 1:3 (CIMENTO E AREIA), ESPESSURA 2,0CM, PREPARO MANUAL</v>
          </cell>
          <cell r="C2571" t="str">
            <v>M2</v>
          </cell>
          <cell r="D2571">
            <v>22.43</v>
          </cell>
        </row>
        <row r="2572">
          <cell r="A2572" t="str">
            <v>73922/004</v>
          </cell>
          <cell r="B2572" t="str">
            <v>PISO CIMENTADO LISO DESEMPENADO, TRACO 1:4 (CIMENTO E AREIA), ESPESSURA 2,0CM, PREPARO MANUAL</v>
          </cell>
          <cell r="C2572" t="str">
            <v>M2</v>
          </cell>
          <cell r="D2572">
            <v>21.52</v>
          </cell>
        </row>
        <row r="2573">
          <cell r="A2573" t="str">
            <v>73922/005</v>
          </cell>
          <cell r="B2573" t="str">
            <v>PISO CIMENTADO LISO DESEMPENADO, TRACO 1:3 (CIMENTO E AREIA), ESPESSURA 3,0CM, PREPARO MANUAL</v>
          </cell>
          <cell r="C2573" t="str">
            <v>M2</v>
          </cell>
          <cell r="D2573">
            <v>25.72</v>
          </cell>
        </row>
        <row r="2574">
          <cell r="A2574">
            <v>73923</v>
          </cell>
          <cell r="B2574" t="str">
            <v>CIMENTADO RUSTICO E=1,5CM CIMENTO/AREIA 1:4</v>
          </cell>
          <cell r="C2574" t="str">
            <v/>
          </cell>
          <cell r="D2574" t="str">
            <v/>
          </cell>
        </row>
        <row r="2575">
          <cell r="A2575" t="str">
            <v>73923/001</v>
          </cell>
          <cell r="B2575" t="str">
            <v>PISO CIMENTADO RUSTICO TRACO 1:4 (CIMENTO E AREIA), ESPESSURA 2,0CM, PREPARO MANUAL</v>
          </cell>
          <cell r="C2575" t="str">
            <v>M2</v>
          </cell>
          <cell r="D2575">
            <v>19.14</v>
          </cell>
        </row>
        <row r="2576">
          <cell r="A2576" t="str">
            <v>73923/002</v>
          </cell>
          <cell r="B2576" t="str">
            <v>PISO CIMENTADO RUSTICO TRACO 1:4 (CIMENTO E AREIA), ESPESSURA 3,0CM, PREPARO MANUAL</v>
          </cell>
          <cell r="C2576" t="str">
            <v>M2</v>
          </cell>
          <cell r="D2576">
            <v>21.97</v>
          </cell>
        </row>
        <row r="2577">
          <cell r="A2577" t="str">
            <v>73923/003</v>
          </cell>
          <cell r="B2577" t="str">
            <v>PISO CIMENTADO RUSTICO TRACO 1:3 (CIMENTO E AREIA), ESPESSURA 2,0CM, INCLUSO FRISO ANTI-DERRAPANTE, PREPARO MANUAL</v>
          </cell>
          <cell r="C2577" t="str">
            <v>M2</v>
          </cell>
          <cell r="D2577">
            <v>21.52</v>
          </cell>
        </row>
        <row r="2578">
          <cell r="A2578">
            <v>73974</v>
          </cell>
          <cell r="B2578" t="str">
            <v>PISO CIMENTADO RUSTICO</v>
          </cell>
          <cell r="C2578" t="str">
            <v/>
          </cell>
          <cell r="D2578" t="str">
            <v/>
          </cell>
        </row>
        <row r="2579">
          <cell r="A2579" t="str">
            <v>73974/001</v>
          </cell>
          <cell r="B2579" t="str">
            <v>PISO CIMENTADO RUSTICO TRACO 1:3 (CIMENTO E AREIA), ESPESSURA 2,0CM, PREPARO MANUAL</v>
          </cell>
          <cell r="C2579" t="str">
            <v>M2</v>
          </cell>
          <cell r="D2579">
            <v>19.61</v>
          </cell>
        </row>
        <row r="2580">
          <cell r="A2580">
            <v>73991</v>
          </cell>
          <cell r="B2580" t="str">
            <v>PISO CIMENTADO LISO C/ IMPERMEABILIZANTE</v>
          </cell>
          <cell r="C2580" t="str">
            <v/>
          </cell>
          <cell r="D2580" t="str">
            <v/>
          </cell>
        </row>
        <row r="2581">
          <cell r="A2581" t="str">
            <v>73991/001</v>
          </cell>
          <cell r="B2581" t="str">
            <v>PISO CIMENTADO LISO (QUEIMADO), TRACO 1:4 (CIMENTO E AREIA), ESPESSURA1,5CM, PREPARO MANUAL, INCLUSO ADITIVO IMPERMEABILIZANTE</v>
          </cell>
          <cell r="C2581" t="str">
            <v>M2</v>
          </cell>
          <cell r="D2581">
            <v>21.77</v>
          </cell>
        </row>
        <row r="2582">
          <cell r="A2582" t="str">
            <v>73991/002</v>
          </cell>
          <cell r="B2582" t="str">
            <v>PISO CIMENTADO LISO (QUEIMADO), TRACO 1:3 (CIMENTO E AREIA), ESPESSURA1,5CM, PREPARO MANUAL</v>
          </cell>
          <cell r="C2582" t="str">
            <v>M2</v>
          </cell>
          <cell r="D2582">
            <v>20.170000000000002</v>
          </cell>
        </row>
        <row r="2583">
          <cell r="A2583" t="str">
            <v>73991/003</v>
          </cell>
          <cell r="B2583" t="str">
            <v>PISO CIMENTADO LISO (QUEIMADO), TRACO 1:3 (CIMENTO E AREIA), ESPESSURA3,0CM, PREPARO MECANICO, INCLUSO ADITIVO IMPERMEABILIZANTE</v>
          </cell>
          <cell r="C2583" t="str">
            <v>M2</v>
          </cell>
          <cell r="D2583">
            <v>28.45</v>
          </cell>
        </row>
        <row r="2584">
          <cell r="A2584" t="str">
            <v>73991/004</v>
          </cell>
          <cell r="B2584" t="str">
            <v>PISO CIMENTADO LISO (QUEIMADO), TRACO 1:3 (CIMENTO E AREIA), ESPESSURA1,5 CM, PREPARO MECANICO, INCLUSO ADITIVO IMPERMEABILIZANTE</v>
          </cell>
          <cell r="C2584" t="str">
            <v>M2</v>
          </cell>
          <cell r="D2584">
            <v>20.440000000000001</v>
          </cell>
        </row>
        <row r="2585">
          <cell r="A2585">
            <v>74079</v>
          </cell>
          <cell r="B2585" t="str">
            <v>CIMENTADO LISO QUEIMADO E=2CM C/JUNTA BATIDA CIM/AREIA 1:3</v>
          </cell>
          <cell r="C2585" t="str">
            <v/>
          </cell>
          <cell r="D2585" t="str">
            <v/>
          </cell>
        </row>
        <row r="2586">
          <cell r="A2586" t="str">
            <v>74079/001</v>
          </cell>
          <cell r="B2586" t="str">
            <v>PISO CIMENTADO LISO (QUEIMADO) TRACO 1:4 (CIMENTO E AREIA), ESPESSURA2,0CM, PREPARO MANUAL, INCLUSO JUNTAS DE DILATACAO</v>
          </cell>
          <cell r="C2586" t="str">
            <v>M2</v>
          </cell>
          <cell r="D2586">
            <v>28.37</v>
          </cell>
        </row>
        <row r="2587">
          <cell r="A2587" t="str">
            <v>74079/002</v>
          </cell>
          <cell r="B2587" t="str">
            <v>CIMENTADO LISO QUEIMADO E=2CM C/JUNTA BATIDA CIM/AREIA 1:3</v>
          </cell>
          <cell r="C2587" t="str">
            <v>M2</v>
          </cell>
          <cell r="D2587">
            <v>28.42</v>
          </cell>
        </row>
        <row r="2588">
          <cell r="A2588">
            <v>76447</v>
          </cell>
          <cell r="B2588" t="str">
            <v>PISO CIMENTADO LISO</v>
          </cell>
          <cell r="C2588" t="str">
            <v/>
          </cell>
          <cell r="D2588" t="str">
            <v/>
          </cell>
        </row>
        <row r="2589">
          <cell r="A2589" t="str">
            <v>76447/001</v>
          </cell>
          <cell r="B2589" t="str">
            <v>PISO CIMENTADO LISO C/CIM/AREIA MEDIA PENEIRADA 1:3 E=2,5CM PREPARO C/BETONEIRA</v>
          </cell>
          <cell r="C2589" t="str">
            <v>M2</v>
          </cell>
          <cell r="D2589">
            <v>23.48</v>
          </cell>
        </row>
        <row r="2590">
          <cell r="A2590">
            <v>76448</v>
          </cell>
          <cell r="B2590" t="str">
            <v>CIMENTADO RUSTICO E=1,5CM CIMENTO/AREIA 1:4</v>
          </cell>
          <cell r="C2590" t="str">
            <v/>
          </cell>
          <cell r="D2590" t="str">
            <v/>
          </cell>
        </row>
        <row r="2591">
          <cell r="A2591" t="str">
            <v>76448/001</v>
          </cell>
          <cell r="B2591" t="str">
            <v>CIMENTADO RUSTICO E=1,5CM, COM ARGAMASSA CIMENTO/AREIA 1:4, PREPARO MANUAL</v>
          </cell>
          <cell r="C2591" t="str">
            <v>M2</v>
          </cell>
          <cell r="D2591">
            <v>17.73</v>
          </cell>
        </row>
        <row r="2592">
          <cell r="A2592" t="str">
            <v>76448/002</v>
          </cell>
          <cell r="B2592" t="str">
            <v>CIMENTADO RUSTICO E=3,5CM, COM ARGAMASSA CIMENTO/AREIA 1:4, PREPARO MANUAL</v>
          </cell>
          <cell r="C2592" t="str">
            <v>M2</v>
          </cell>
          <cell r="D2592">
            <v>23.39</v>
          </cell>
        </row>
        <row r="2593">
          <cell r="A2593" t="str">
            <v>76448/003</v>
          </cell>
          <cell r="B2593" t="str">
            <v>CIMENTADO RUSTICO E=2,5CM, COM ARGAMASSA CIMENTO/AREIA 1:4, PREPARO MANUAL</v>
          </cell>
          <cell r="C2593" t="str">
            <v>M2</v>
          </cell>
          <cell r="D2593">
            <v>20.56</v>
          </cell>
        </row>
        <row r="2594">
          <cell r="A2594">
            <v>112</v>
          </cell>
          <cell r="B2594" t="str">
            <v>PISO DE MADEIRA</v>
          </cell>
          <cell r="C2594" t="str">
            <v/>
          </cell>
          <cell r="D2594" t="str">
            <v/>
          </cell>
        </row>
        <row r="2595">
          <cell r="A2595">
            <v>72191</v>
          </cell>
          <cell r="B2595" t="str">
            <v>RECOLOCACAO DE TACOS DE MADEIRA, CONSIDERANDO REAPROVEITAMENTO DE MATERIAL</v>
          </cell>
          <cell r="C2595" t="str">
            <v>M2</v>
          </cell>
          <cell r="D2595">
            <v>35.6</v>
          </cell>
        </row>
        <row r="2596">
          <cell r="A2596">
            <v>72192</v>
          </cell>
          <cell r="B2596" t="str">
            <v>RECOLOCACAO DE ASSOALHO DE MADEIRA, CONSIDERANDO REAPROVEITAMENTO DO MATERIAL</v>
          </cell>
          <cell r="C2596" t="str">
            <v>M2</v>
          </cell>
          <cell r="D2596">
            <v>9.6199999999999992</v>
          </cell>
        </row>
        <row r="2597">
          <cell r="A2597">
            <v>72193</v>
          </cell>
          <cell r="B2597" t="str">
            <v>RECOLOCACAO DE ASSOALHO DE MADEIRA E VIGAMENTO, CONSIDERANDO REAPROVEITAMENTO DO MATERIAL</v>
          </cell>
          <cell r="C2597" t="str">
            <v>M2</v>
          </cell>
          <cell r="D2597">
            <v>25.48</v>
          </cell>
        </row>
        <row r="2598">
          <cell r="A2598">
            <v>73655</v>
          </cell>
          <cell r="B2598" t="str">
            <v>PISO EM TABUA DE MADEIRA DE LEI 1A, ESPESSURA 2,5CM, FIXADO EM PECAS DE MADEIRA</v>
          </cell>
          <cell r="C2598" t="str">
            <v>M2</v>
          </cell>
          <cell r="D2598">
            <v>82.62</v>
          </cell>
        </row>
        <row r="2599">
          <cell r="A2599">
            <v>73734</v>
          </cell>
          <cell r="B2599" t="str">
            <v>PISO EM MADEIRA</v>
          </cell>
          <cell r="C2599" t="str">
            <v/>
          </cell>
          <cell r="D2599" t="str">
            <v/>
          </cell>
        </row>
        <row r="2600">
          <cell r="A2600" t="str">
            <v>73734/001</v>
          </cell>
          <cell r="B2600" t="str">
            <v>PISO EM TACO DE MADEIRA 7X21CM, ASSENTADO COM ARGAMASSA TRACO 1:4 (CIMENTO E AREIA)</v>
          </cell>
          <cell r="C2600" t="str">
            <v>M2</v>
          </cell>
          <cell r="D2600">
            <v>67.73</v>
          </cell>
        </row>
        <row r="2601">
          <cell r="A2601">
            <v>113</v>
          </cell>
          <cell r="B2601" t="str">
            <v>PISO CERAMICO</v>
          </cell>
          <cell r="C2601" t="str">
            <v/>
          </cell>
          <cell r="D2601" t="str">
            <v/>
          </cell>
        </row>
        <row r="2602">
          <cell r="A2602">
            <v>6060</v>
          </cell>
          <cell r="B2602" t="str">
            <v>PISO EM CERAMICA ESMALTADA 20X30CM P/PISO, PEI-4, 1ª QUALIDADE, C/ARGCOLANTE INCL. REJUNTE C/CIMENTO BRANCO, CONSIDERANDO 5% DE PERDAS PARA A CERÂMICA</v>
          </cell>
          <cell r="C2602" t="str">
            <v>M2</v>
          </cell>
          <cell r="D2602">
            <v>23.3</v>
          </cell>
        </row>
        <row r="2603">
          <cell r="A2603">
            <v>73629</v>
          </cell>
          <cell r="B2603" t="str">
            <v>PISO EM LADRILHO HIDRAULICO 20X20CM, ASSENTADO COM ARGAMASSA COLANTE</v>
          </cell>
          <cell r="C2603" t="str">
            <v>M2</v>
          </cell>
          <cell r="D2603">
            <v>36.31</v>
          </cell>
        </row>
        <row r="2604">
          <cell r="A2604">
            <v>73829</v>
          </cell>
          <cell r="B2604" t="str">
            <v>CERAMICA P/PISO EXTRA/1A. PORTOBELLO/ELIANE/GAIL OU SIMILAR (15X15)-220307</v>
          </cell>
          <cell r="C2604" t="str">
            <v/>
          </cell>
          <cell r="D2604" t="str">
            <v/>
          </cell>
        </row>
        <row r="2605">
          <cell r="A2605" t="str">
            <v>73829/001</v>
          </cell>
          <cell r="B2605" t="str">
            <v>PISO EM CERAMICA ESMALTADA 1A PEI-V, PADRAO MEDIO, ASSENTADA COM ARGAMASSA COLANTE</v>
          </cell>
          <cell r="C2605" t="str">
            <v>M2</v>
          </cell>
          <cell r="D2605">
            <v>44.81</v>
          </cell>
        </row>
        <row r="2606">
          <cell r="A2606">
            <v>73946</v>
          </cell>
          <cell r="B2606" t="str">
            <v>PISO CERAMICO ESMALT LINHA POPULAR, ASSENT. C/ARG.COLANTE, INCL REJUNT(NAO INCLUI REGULARIZACAO DE BASE E RODAPE)</v>
          </cell>
          <cell r="C2606" t="str">
            <v/>
          </cell>
          <cell r="D2606" t="str">
            <v/>
          </cell>
        </row>
        <row r="2607">
          <cell r="A2607" t="str">
            <v>73946/001</v>
          </cell>
          <cell r="B2607" t="str">
            <v>PISO EM CERAMICA ESMALTADA LINHA POPULAR PEI-4, ASSENTADA COM ARGAMASSA COLANTE, COM REJUNTAMENTO EM CIMENTO BRANCO</v>
          </cell>
          <cell r="C2607" t="str">
            <v>M2</v>
          </cell>
          <cell r="D2607">
            <v>21.59</v>
          </cell>
        </row>
        <row r="2608">
          <cell r="A2608">
            <v>74108</v>
          </cell>
          <cell r="B2608" t="str">
            <v>PISO CERAMICO 30X30CM CIMENTO/CAL/AREIA 1:2:6 TP GRES/STO ANTONIO/TERRAGRES OU SIMILAR</v>
          </cell>
          <cell r="C2608" t="str">
            <v/>
          </cell>
          <cell r="D2608" t="str">
            <v/>
          </cell>
        </row>
        <row r="2609">
          <cell r="A2609" t="str">
            <v>74108/001</v>
          </cell>
          <cell r="B2609" t="str">
            <v>PISO CERAMICO GRES 1A PEI-4 30X30CM, ASSENTADO COM ARGAMASSA TRACO 1:4(CIMENTO E AREIA) PREPARO MANUAL, COM REJUNTE EM CIMENTO COMUM</v>
          </cell>
          <cell r="C2609" t="str">
            <v>M2</v>
          </cell>
          <cell r="D2609">
            <v>30.99</v>
          </cell>
        </row>
        <row r="2610">
          <cell r="A2610">
            <v>115</v>
          </cell>
          <cell r="B2610" t="str">
            <v>PISO DE PEDRA</v>
          </cell>
          <cell r="C2610" t="str">
            <v/>
          </cell>
          <cell r="D2610" t="str">
            <v/>
          </cell>
        </row>
        <row r="2611">
          <cell r="A2611">
            <v>73743</v>
          </cell>
          <cell r="B2611" t="str">
            <v>PISO EM PEDRA</v>
          </cell>
          <cell r="C2611" t="str">
            <v/>
          </cell>
          <cell r="D2611" t="str">
            <v/>
          </cell>
        </row>
        <row r="2612">
          <cell r="A2612" t="str">
            <v>73743/001</v>
          </cell>
          <cell r="B2612" t="str">
            <v>PISO EM PEDRA SÃO TOME 20X40CM, ASSENTADA COM ARGAMASSA DE CIMENTO E AREIA, COM REJUNTAMENTO EM CIMENTO BRANCO</v>
          </cell>
          <cell r="C2612" t="str">
            <v>M2</v>
          </cell>
          <cell r="D2612">
            <v>94.71</v>
          </cell>
        </row>
        <row r="2613">
          <cell r="A2613">
            <v>73818</v>
          </cell>
          <cell r="B2613" t="str">
            <v>PAVIMENTACAO C/PEDRISCO S/COMPACTACAO E=5CM -11209</v>
          </cell>
          <cell r="C2613" t="str">
            <v/>
          </cell>
          <cell r="D2613" t="str">
            <v/>
          </cell>
        </row>
        <row r="2614">
          <cell r="A2614" t="str">
            <v>73818/001</v>
          </cell>
          <cell r="B2614" t="str">
            <v>PAVIMENTACAO EM PEDRISCO, ESPESSURA 5CM</v>
          </cell>
          <cell r="C2614" t="str">
            <v>M2</v>
          </cell>
          <cell r="D2614">
            <v>6.57</v>
          </cell>
        </row>
        <row r="2615">
          <cell r="A2615">
            <v>73921</v>
          </cell>
          <cell r="B2615" t="str">
            <v>PISO PEDRA</v>
          </cell>
          <cell r="C2615" t="str">
            <v/>
          </cell>
          <cell r="D2615" t="str">
            <v/>
          </cell>
        </row>
        <row r="2616">
          <cell r="A2616" t="str">
            <v>73921/001</v>
          </cell>
          <cell r="B2616" t="str">
            <v>PISO EM PEDRA PORTUGUESA 50% BRANCA 50% PRETA, ASSENTADA SOBRE BASE DESAIBRO, COM REJUNTAMENTO EM CIMENTO BRANCO</v>
          </cell>
          <cell r="C2616" t="str">
            <v>M2</v>
          </cell>
          <cell r="D2616">
            <v>45.02</v>
          </cell>
        </row>
        <row r="2617">
          <cell r="A2617" t="str">
            <v>73921/002</v>
          </cell>
          <cell r="B2617" t="str">
            <v>PISO EM PEDRA ARDOSIA, 40X40CM, ESPESSURA 1CM, ASSENTADA COM ARGAMASSACOLANTE, COM REJUNTE EM CIMENTO COMUM</v>
          </cell>
          <cell r="C2617" t="str">
            <v>M2</v>
          </cell>
          <cell r="D2617">
            <v>19.57</v>
          </cell>
        </row>
        <row r="2618">
          <cell r="A2618">
            <v>73957</v>
          </cell>
          <cell r="B2618" t="str">
            <v>PISOS DE PEDRA PORTUGUESA, ARENITO E ARDOSIA</v>
          </cell>
          <cell r="C2618" t="str">
            <v/>
          </cell>
          <cell r="D2618" t="str">
            <v/>
          </cell>
        </row>
        <row r="2619">
          <cell r="A2619" t="str">
            <v>73957/001</v>
          </cell>
          <cell r="B2619" t="str">
            <v>RECOMPOSICAO DE PISO EM PEDRA PORTUGUESA, ASSENTADA SOBRE ARGAMASSA SECA TRACO 1:5 (CIMENTO E SAIBRO), COM REJUNTE EM CIMENTO COMUM, COM APROVEITAMENTO DA PEDRA</v>
          </cell>
          <cell r="C2619" t="str">
            <v>M2</v>
          </cell>
          <cell r="D2619">
            <v>38.36</v>
          </cell>
        </row>
        <row r="2620">
          <cell r="A2620">
            <v>74160</v>
          </cell>
          <cell r="B2620" t="str">
            <v>PISO EM PEDRA ARDOSIA, E = 1,00 CM</v>
          </cell>
          <cell r="C2620" t="str">
            <v/>
          </cell>
          <cell r="D2620" t="str">
            <v/>
          </cell>
        </row>
        <row r="2621">
          <cell r="A2621" t="str">
            <v>74160/001</v>
          </cell>
          <cell r="B2621" t="str">
            <v>PISO EM PEDRA ARDOSIA IRREGULAR, ESPESSURA 1CM, ASSENTADA COM ARGAMASSA TRACO 1:0,5:5 (CIMENTO, CAL E AREIA), COM REJUNTE EM CIMENTO BRANCO</v>
          </cell>
          <cell r="C2621" t="str">
            <v>M2</v>
          </cell>
          <cell r="D2621">
            <v>23.36</v>
          </cell>
        </row>
        <row r="2622">
          <cell r="A2622">
            <v>74235</v>
          </cell>
          <cell r="B2622" t="str">
            <v>PISOS DE PEDRA PORTUGUESA ARENITO E ARDOSIA</v>
          </cell>
          <cell r="C2622" t="str">
            <v/>
          </cell>
          <cell r="D2622" t="str">
            <v/>
          </cell>
        </row>
        <row r="2623">
          <cell r="A2623" t="str">
            <v>74235/001</v>
          </cell>
          <cell r="B2623" t="str">
            <v>PISO EM PEDRA PORTUGUESA 60% BRANCA 40% PRETA, ASSENTADA EM ARGAMASSATRACO 1:5 (CIMENTO E SAIBRO), INCLUSO ACERTO DO TERRENO</v>
          </cell>
          <cell r="C2623" t="str">
            <v>M2</v>
          </cell>
          <cell r="D2623">
            <v>55.01</v>
          </cell>
        </row>
        <row r="2624">
          <cell r="A2624">
            <v>116</v>
          </cell>
          <cell r="B2624" t="str">
            <v>PISO VINILICO/BORRACHA</v>
          </cell>
          <cell r="C2624" t="str">
            <v/>
          </cell>
          <cell r="D2624" t="str">
            <v/>
          </cell>
        </row>
        <row r="2625">
          <cell r="A2625">
            <v>72185</v>
          </cell>
          <cell r="B2625" t="str">
            <v>PISO VINILICO SEMIFLEXIVEL PADRAO LISO, ESPESSURA 2MM, FIXADO COM COLA</v>
          </cell>
          <cell r="C2625" t="str">
            <v>M2</v>
          </cell>
          <cell r="D2625">
            <v>41.02</v>
          </cell>
        </row>
        <row r="2626">
          <cell r="A2626">
            <v>72186</v>
          </cell>
          <cell r="B2626" t="str">
            <v>PISO VINILICO SEMIFLEXIVEL PADRAO LISO, ESPESSURA 3,2MM, FIXADO COM COLA</v>
          </cell>
          <cell r="C2626" t="str">
            <v>M2</v>
          </cell>
          <cell r="D2626">
            <v>66.150000000000006</v>
          </cell>
        </row>
        <row r="2627">
          <cell r="A2627">
            <v>72187</v>
          </cell>
          <cell r="B2627" t="str">
            <v>PISO DE BORRACHA FRISADO, ESPESSURA 7MM, ASSENTADO COM ARGAMASSA TRACO1:3 (CIMENTO E AREIA)</v>
          </cell>
          <cell r="C2627" t="str">
            <v>M2</v>
          </cell>
          <cell r="D2627">
            <v>117.46</v>
          </cell>
        </row>
        <row r="2628">
          <cell r="A2628">
            <v>72188</v>
          </cell>
          <cell r="B2628" t="str">
            <v>PISO DE BORRACHA PASTILHADO, ESPESSURA 7MM, ASSENTADO COM ARGAMASSA TRACO 1:3 (CIMENTO E AREIA)</v>
          </cell>
          <cell r="C2628" t="str">
            <v>M2</v>
          </cell>
          <cell r="D2628">
            <v>157.54</v>
          </cell>
        </row>
        <row r="2629">
          <cell r="A2629">
            <v>73876</v>
          </cell>
          <cell r="B2629" t="str">
            <v>PLURIGOMA</v>
          </cell>
          <cell r="C2629" t="str">
            <v/>
          </cell>
          <cell r="D2629" t="str">
            <v/>
          </cell>
        </row>
        <row r="2630">
          <cell r="A2630" t="str">
            <v>73876/001</v>
          </cell>
          <cell r="B2630" t="str">
            <v>PISO EM BORRACHA SINTETICA ESPESSURA 7MM, PASTILHADO, ASSENTADO EM COLA</v>
          </cell>
          <cell r="C2630" t="str">
            <v>M2</v>
          </cell>
          <cell r="D2630">
            <v>114.66</v>
          </cell>
        </row>
        <row r="2631">
          <cell r="A2631">
            <v>117</v>
          </cell>
          <cell r="B2631" t="str">
            <v>PISO DE ALTA RESISTENCIA</v>
          </cell>
          <cell r="C2631" t="str">
            <v/>
          </cell>
          <cell r="D2631" t="str">
            <v/>
          </cell>
        </row>
        <row r="2632">
          <cell r="A2632">
            <v>72136</v>
          </cell>
          <cell r="B2632" t="str">
            <v>PISO INDUSTRIAL ALTA RESISTENCIA ESPESSURA 8MM, INCLUSO JUNTAS DE DILATACAO PLASTICAS E POLIMENTO MECANIZADO</v>
          </cell>
          <cell r="C2632" t="str">
            <v>M2</v>
          </cell>
          <cell r="D2632">
            <v>42.97</v>
          </cell>
        </row>
        <row r="2633">
          <cell r="A2633">
            <v>72137</v>
          </cell>
          <cell r="B2633" t="str">
            <v>PISO INDUSTRIAL ALTA RESISTENCIA ESPESSURA 12MM, INCLUSO JUNTAS DE DILATACAO PLASTICAS E POLIMENTO MECANIZADO</v>
          </cell>
          <cell r="C2633" t="str">
            <v>M2</v>
          </cell>
          <cell r="D2633">
            <v>53.57</v>
          </cell>
        </row>
        <row r="2634">
          <cell r="A2634">
            <v>72815</v>
          </cell>
          <cell r="B2634" t="str">
            <v>PISO COM REVESTIMENTO EPOXI</v>
          </cell>
          <cell r="C2634" t="str">
            <v>M2</v>
          </cell>
          <cell r="D2634">
            <v>25.63</v>
          </cell>
        </row>
        <row r="2635">
          <cell r="A2635">
            <v>118</v>
          </cell>
          <cell r="B2635" t="str">
            <v>PISO GRANILITE/MARMORITE</v>
          </cell>
          <cell r="C2635" t="str">
            <v/>
          </cell>
          <cell r="D2635" t="str">
            <v/>
          </cell>
        </row>
        <row r="2636">
          <cell r="A2636">
            <v>9691</v>
          </cell>
          <cell r="B2636" t="str">
            <v>PISO EM GRANILITE BRANCO, INCLUSO JUNTAS DE DILATACAO PLASTICAS E POLIMENTO MECANIZADO</v>
          </cell>
          <cell r="C2636" t="str">
            <v>M2</v>
          </cell>
          <cell r="D2636">
            <v>56.48</v>
          </cell>
        </row>
        <row r="2637">
          <cell r="A2637">
            <v>119</v>
          </cell>
          <cell r="B2637" t="str">
            <v>PISO DE MARMORE/GRANITO</v>
          </cell>
          <cell r="C2637" t="str">
            <v/>
          </cell>
          <cell r="D2637" t="str">
            <v/>
          </cell>
        </row>
        <row r="2638">
          <cell r="A2638">
            <v>72138</v>
          </cell>
          <cell r="B2638" t="str">
            <v>PISO EM GRANITO BRANCO 50X50CM LEVIGADO ESPESSURA 2CM, ASSENTADO COM ARGAMASSA COLANTE DUPLA COLAGEM, COM REJUNTAMENTO EM CIMENTO BRANCO</v>
          </cell>
          <cell r="C2638" t="str">
            <v>M2</v>
          </cell>
          <cell r="D2638">
            <v>187.17</v>
          </cell>
        </row>
        <row r="2639">
          <cell r="A2639">
            <v>121</v>
          </cell>
          <cell r="B2639" t="str">
            <v>SOLEIRA DE GRANILITE, MARMORITE E OUTROS</v>
          </cell>
          <cell r="C2639" t="str">
            <v/>
          </cell>
          <cell r="D2639" t="str">
            <v/>
          </cell>
        </row>
        <row r="2640">
          <cell r="A2640">
            <v>74159</v>
          </cell>
          <cell r="B2640" t="str">
            <v>SOLEIRA DE ARDOSIA</v>
          </cell>
          <cell r="C2640" t="str">
            <v/>
          </cell>
          <cell r="D2640" t="str">
            <v/>
          </cell>
        </row>
        <row r="2641">
          <cell r="A2641" t="str">
            <v>74159/001</v>
          </cell>
          <cell r="B2641" t="str">
            <v>SOLEIRA EM ARDOSIA, LARGURA 15CM, ASSENTADA COM ARGAMASSA DE CIMENTO EAREIA</v>
          </cell>
          <cell r="C2641" t="str">
            <v>M</v>
          </cell>
          <cell r="D2641">
            <v>11.77</v>
          </cell>
        </row>
        <row r="2642">
          <cell r="A2642">
            <v>74191</v>
          </cell>
          <cell r="B2642" t="str">
            <v>SOLEIRA DE CIMENTO</v>
          </cell>
          <cell r="C2642" t="str">
            <v/>
          </cell>
          <cell r="D2642" t="str">
            <v/>
          </cell>
        </row>
        <row r="2643">
          <cell r="A2643" t="str">
            <v>74191/001</v>
          </cell>
          <cell r="B2643" t="str">
            <v>SOLEIRA DE CIMENTO ALISADO, LARGURA 15CM, COM IMPERMEABILIZANTE</v>
          </cell>
          <cell r="C2643" t="str">
            <v>M</v>
          </cell>
          <cell r="D2643">
            <v>2.33</v>
          </cell>
        </row>
        <row r="2644">
          <cell r="A2644">
            <v>74192</v>
          </cell>
          <cell r="B2644" t="str">
            <v>SOLEIRA DE MARMORITE</v>
          </cell>
          <cell r="C2644" t="str">
            <v/>
          </cell>
          <cell r="D2644" t="str">
            <v/>
          </cell>
        </row>
        <row r="2645">
          <cell r="A2645" t="str">
            <v>74192/001</v>
          </cell>
          <cell r="B2645" t="str">
            <v>SOLEIRA DE MARMORITE PRE-MOLDADA, LARGURA 15CM, ASSENTADA COM ARGAMASSA DE CIMENTO E AREIA</v>
          </cell>
          <cell r="C2645" t="str">
            <v>M</v>
          </cell>
          <cell r="D2645">
            <v>37.33</v>
          </cell>
        </row>
        <row r="2646">
          <cell r="A2646">
            <v>122</v>
          </cell>
          <cell r="B2646" t="str">
            <v>SOLEIRA DE MARMORE/GRANITO</v>
          </cell>
          <cell r="C2646" t="str">
            <v/>
          </cell>
          <cell r="D2646" t="str">
            <v/>
          </cell>
        </row>
        <row r="2647">
          <cell r="A2647">
            <v>74111</v>
          </cell>
          <cell r="B2647" t="str">
            <v>SOLEIRA MARMORE BRANCO</v>
          </cell>
          <cell r="C2647" t="str">
            <v/>
          </cell>
          <cell r="D2647" t="str">
            <v/>
          </cell>
        </row>
        <row r="2648">
          <cell r="A2648" t="str">
            <v>74111/001</v>
          </cell>
          <cell r="B2648" t="str">
            <v>SOLEIRA DE MARMORE BRANCO, LARGURA 5CM, ESPESSURA 3CM, ASSENTADA COM ARGAMASSA COLANTE</v>
          </cell>
          <cell r="C2648" t="str">
            <v>M</v>
          </cell>
          <cell r="D2648">
            <v>29.94</v>
          </cell>
        </row>
        <row r="2649">
          <cell r="A2649">
            <v>130</v>
          </cell>
          <cell r="B2649" t="str">
            <v>RODAPE DE MADEIRA</v>
          </cell>
          <cell r="C2649" t="str">
            <v/>
          </cell>
          <cell r="D2649" t="str">
            <v/>
          </cell>
        </row>
        <row r="2650">
          <cell r="A2650">
            <v>72194</v>
          </cell>
          <cell r="B2650" t="str">
            <v>RECOLOCACAO DE RODAPE DE MADEIRA E CORDAO, CONSIDERANDO REAPROVEITAMENTO DO MATERIAL</v>
          </cell>
          <cell r="C2650" t="str">
            <v>M</v>
          </cell>
          <cell r="D2650">
            <v>7.32</v>
          </cell>
        </row>
        <row r="2651">
          <cell r="A2651">
            <v>73886</v>
          </cell>
          <cell r="B2651" t="str">
            <v>RODAPES DE MADEIRA</v>
          </cell>
          <cell r="C2651" t="str">
            <v/>
          </cell>
          <cell r="D2651" t="str">
            <v/>
          </cell>
        </row>
        <row r="2652">
          <cell r="A2652" t="str">
            <v>73886/001</v>
          </cell>
          <cell r="B2652" t="str">
            <v>RODAPE EM MADEIRA, ALTURA 7CM, FIXADO EM PECAS DE MADEIRA</v>
          </cell>
          <cell r="C2652" t="str">
            <v>M</v>
          </cell>
          <cell r="D2652">
            <v>9.93</v>
          </cell>
        </row>
        <row r="2653">
          <cell r="A2653">
            <v>131</v>
          </cell>
          <cell r="B2653" t="str">
            <v>RODAPE CERAMICO</v>
          </cell>
          <cell r="C2653" t="str">
            <v/>
          </cell>
          <cell r="D2653" t="str">
            <v/>
          </cell>
        </row>
        <row r="2654">
          <cell r="A2654">
            <v>73985</v>
          </cell>
          <cell r="B2654" t="str">
            <v>RODAPE CERAMICA ESMALTADA</v>
          </cell>
          <cell r="C2654" t="str">
            <v/>
          </cell>
          <cell r="D2654" t="str">
            <v/>
          </cell>
        </row>
        <row r="2655">
          <cell r="A2655" t="str">
            <v>73985/001</v>
          </cell>
          <cell r="B2655" t="str">
            <v>RODAPE EM CERAMICA ESMALTADA LINHA POPULAR PEI-4, ASSENTADA COM ARGAMASSA FABRICADA NO LOCAL, COM REJUNTAMENTO EM CIMENTO BRANCO</v>
          </cell>
          <cell r="C2655" t="str">
            <v>M</v>
          </cell>
          <cell r="D2655">
            <v>7.03</v>
          </cell>
        </row>
        <row r="2656">
          <cell r="A2656">
            <v>164</v>
          </cell>
          <cell r="B2656" t="str">
            <v>RODAPE DE MARMORE,GRANITO,MARMORITE,GRANILITE E OUTROS</v>
          </cell>
          <cell r="C2656" t="str">
            <v/>
          </cell>
          <cell r="D2656" t="str">
            <v/>
          </cell>
        </row>
        <row r="2657">
          <cell r="A2657">
            <v>6123</v>
          </cell>
          <cell r="B2657" t="str">
            <v>RODAPE EM ARGAMASSA TRACO 1:0,5:5 (CIMENTO, CAL E AREIA), LARGURA 8CM,PREPARO MECANICO</v>
          </cell>
          <cell r="C2657" t="str">
            <v>M</v>
          </cell>
          <cell r="D2657">
            <v>7.55</v>
          </cell>
        </row>
        <row r="2658">
          <cell r="A2658">
            <v>40904</v>
          </cell>
          <cell r="B2658" t="str">
            <v>RODAPE EM PEDRA ARDOSIA, LARGURA 8CM, ASSENTADA COM ARGAMASSA DE CIMENTO, CAL E AREIA, COM REJUNTAMENTO EM CIMENTO BRANCO</v>
          </cell>
          <cell r="C2658" t="str">
            <v>ML</v>
          </cell>
          <cell r="D2658">
            <v>12.68</v>
          </cell>
        </row>
        <row r="2659">
          <cell r="A2659">
            <v>73630</v>
          </cell>
          <cell r="B2659" t="str">
            <v>RODAPE EM CONCRETO CANTO VIVO, INCLUSO POLIMENTO MECANICO</v>
          </cell>
          <cell r="C2659" t="str">
            <v>M</v>
          </cell>
          <cell r="D2659">
            <v>5.42</v>
          </cell>
        </row>
        <row r="2660">
          <cell r="A2660">
            <v>73742</v>
          </cell>
          <cell r="B2660" t="str">
            <v>RODAPE DE GRANITO</v>
          </cell>
          <cell r="C2660" t="str">
            <v/>
          </cell>
          <cell r="D2660" t="str">
            <v/>
          </cell>
        </row>
        <row r="2661">
          <cell r="A2661" t="str">
            <v>73742/001</v>
          </cell>
          <cell r="B2661" t="str">
            <v>RODAPE EM MARMORE BRANCO, ESPESSURA 7CM</v>
          </cell>
          <cell r="C2661" t="str">
            <v>M</v>
          </cell>
          <cell r="D2661">
            <v>21.39</v>
          </cell>
        </row>
        <row r="2662">
          <cell r="A2662">
            <v>73808</v>
          </cell>
          <cell r="B2662" t="str">
            <v>RODAPE DE ARGAMASSA DE ALTA RESISTENCIA DUBERTON, KORODUR OU SIMILAR,COM 10,0 CM DE ALTURA E COM ACABAMENTO RASPADO</v>
          </cell>
          <cell r="C2662" t="str">
            <v/>
          </cell>
          <cell r="D2662" t="str">
            <v/>
          </cell>
        </row>
        <row r="2663">
          <cell r="A2663" t="str">
            <v>73808/001</v>
          </cell>
          <cell r="B2663" t="str">
            <v>RODAPE EM ARGAMASSA COM AGREGADO DE ALTA RESISTENCIA, ALTURA 10CM</v>
          </cell>
          <cell r="C2663" t="str">
            <v>M</v>
          </cell>
          <cell r="D2663">
            <v>22.63</v>
          </cell>
        </row>
        <row r="2664">
          <cell r="A2664">
            <v>73850</v>
          </cell>
          <cell r="B2664" t="str">
            <v>RODAPE DE MARMORITE</v>
          </cell>
          <cell r="C2664" t="str">
            <v/>
          </cell>
          <cell r="D2664" t="str">
            <v/>
          </cell>
        </row>
        <row r="2665">
          <cell r="A2665" t="str">
            <v>73850/001</v>
          </cell>
          <cell r="B2665" t="str">
            <v>RODAPE EM MARMORITE, ALTURA 10CM</v>
          </cell>
          <cell r="C2665" t="str">
            <v>M</v>
          </cell>
          <cell r="D2665">
            <v>12.64</v>
          </cell>
        </row>
        <row r="2666">
          <cell r="A2666">
            <v>258</v>
          </cell>
          <cell r="B2666" t="str">
            <v>PISO CONCRETO</v>
          </cell>
          <cell r="C2666" t="str">
            <v/>
          </cell>
          <cell r="D2666" t="str">
            <v/>
          </cell>
        </row>
        <row r="2667">
          <cell r="A2667">
            <v>68325</v>
          </cell>
          <cell r="B2667" t="str">
            <v>PISO LAMINADO EM CONCRETO 20 MPA PREPARO MECANICO, ESPESSURA 7CM, INCLUSO SELANTE ELASTICO A BASE DE POLIURETANO</v>
          </cell>
          <cell r="C2667" t="str">
            <v>M2</v>
          </cell>
          <cell r="D2667">
            <v>35.24</v>
          </cell>
        </row>
        <row r="2668">
          <cell r="A2668">
            <v>68333</v>
          </cell>
          <cell r="B2668" t="str">
            <v>PISO EM CONCRETO DESEMPENADO PARA QUADRAS POLIESPORTIVAS PREPARO MECANICO, ESPESSURA 7CM, INCLUSO JUNTAS DE DILATACAO E LASTRO IMPERMEABILIZADO</v>
          </cell>
          <cell r="C2668" t="str">
            <v>M2</v>
          </cell>
          <cell r="D2668">
            <v>30.77</v>
          </cell>
        </row>
        <row r="2669">
          <cell r="A2669">
            <v>72182</v>
          </cell>
          <cell r="B2669" t="str">
            <v>PISO EM CONCRETO PARA QUADRAS POLIESPORTIVAS, CONCRETO PREPARO MECANICO 20MPA, ESPESSURA 7CM, INCLUSO POLIMENTO E JUNTAS EM POLIURETANO 2X2M</v>
          </cell>
          <cell r="C2669" t="str">
            <v>M2</v>
          </cell>
          <cell r="D2669">
            <v>39.119999999999997</v>
          </cell>
        </row>
        <row r="2670">
          <cell r="A2670">
            <v>72183</v>
          </cell>
          <cell r="B2670" t="str">
            <v>PISO EM CONCRETO ESTRUTURAL 20MPA PREPARO MECANICO, COM ARMACAO EM TELA SOLDADA</v>
          </cell>
          <cell r="C2670" t="str">
            <v>M2</v>
          </cell>
          <cell r="D2670">
            <v>54.66</v>
          </cell>
        </row>
        <row r="2671">
          <cell r="A2671">
            <v>72195</v>
          </cell>
          <cell r="B2671" t="str">
            <v>LAJOTA PRE-MOLDADA DE CONCRETO, ESPESSURA 7CM, COM JUNTA EM GRAMA</v>
          </cell>
          <cell r="C2671" t="str">
            <v>M2</v>
          </cell>
          <cell r="D2671">
            <v>35.869999999999997</v>
          </cell>
        </row>
        <row r="2672">
          <cell r="A2672">
            <v>72196</v>
          </cell>
          <cell r="B2672" t="str">
            <v>REBAIXAMENTO DE GUIA DE CONCRETO</v>
          </cell>
          <cell r="C2672" t="str">
            <v>M</v>
          </cell>
          <cell r="D2672">
            <v>14.3</v>
          </cell>
        </row>
        <row r="2673">
          <cell r="A2673">
            <v>74147</v>
          </cell>
          <cell r="B2673" t="str">
            <v>PISO C/BLOKRET H=8CM PRE-FABRICADO, INCLUSIVE COLCHAO AREIA H=6,0CM</v>
          </cell>
          <cell r="C2673" t="str">
            <v/>
          </cell>
          <cell r="D2673" t="str">
            <v/>
          </cell>
        </row>
        <row r="2674">
          <cell r="A2674" t="str">
            <v>74147/001</v>
          </cell>
          <cell r="B2674" t="str">
            <v>PISO EM BLOCO SEXTAVADO 30X30CM, ESPESSURA 8CM, ASSENTADO SOBRE COLCHAO DE AREIA ESPESSURA 6CM</v>
          </cell>
          <cell r="C2674" t="str">
            <v>M2</v>
          </cell>
          <cell r="D2674">
            <v>42.63</v>
          </cell>
        </row>
        <row r="2675">
          <cell r="A2675">
            <v>264</v>
          </cell>
          <cell r="B2675" t="str">
            <v>REGULARIZACAO DE CONTRA-PISOS E OUTRAS SUPERFICIES</v>
          </cell>
          <cell r="C2675" t="str">
            <v/>
          </cell>
          <cell r="D2675" t="str">
            <v/>
          </cell>
        </row>
        <row r="2676">
          <cell r="A2676">
            <v>6051</v>
          </cell>
          <cell r="B2676" t="str">
            <v>REGULARIZACAO DE PISO/BASE EM ARGAMASSA TRACO 1:0,5:5 (CIMENTO, CAL EAREIA), ESPESSURA 2,5CM, PREPARO MECANICO</v>
          </cell>
          <cell r="C2676" t="str">
            <v>M2</v>
          </cell>
          <cell r="D2676">
            <v>11.59</v>
          </cell>
        </row>
        <row r="2677">
          <cell r="A2677">
            <v>73920</v>
          </cell>
          <cell r="B2677" t="str">
            <v>PREPARACAO SUB BASE P/PAVIM EM PEDRA PORTUGUESA</v>
          </cell>
          <cell r="C2677" t="str">
            <v/>
          </cell>
          <cell r="D2677" t="str">
            <v/>
          </cell>
        </row>
        <row r="2678">
          <cell r="A2678" t="str">
            <v>73920/001</v>
          </cell>
          <cell r="B2678" t="str">
            <v>REGULARIZACAO DE PISO/BASE EM ARGAMASSA TRACO 1:3 (CIMENTO E AREIA), ESPESSURA 2,0CM, PREPARO MANUAL</v>
          </cell>
          <cell r="C2678" t="str">
            <v>M2</v>
          </cell>
          <cell r="D2678">
            <v>9.74</v>
          </cell>
        </row>
        <row r="2679">
          <cell r="A2679" t="str">
            <v>73920/002</v>
          </cell>
          <cell r="B2679" t="str">
            <v>REGULARIZACAO DE PISO/BASE EM ARGAMASSA TRACO 1:3 (CIMENTO E AREIA), ESPESSURA 3,0CM, PREPARO MANUAL</v>
          </cell>
          <cell r="C2679" t="str">
            <v>M2</v>
          </cell>
          <cell r="D2679">
            <v>13.82</v>
          </cell>
        </row>
        <row r="2680">
          <cell r="A2680" t="str">
            <v>73920/003</v>
          </cell>
          <cell r="B2680" t="str">
            <v>REGULARIZACAO DE PISO/BASE EM ARGAMASSA TRACO 1:4 (CIMENTO E AREIA), ESPESSURA 3,0CM, PREPARO MANUAL</v>
          </cell>
          <cell r="C2680" t="str">
            <v>M2</v>
          </cell>
          <cell r="D2680">
            <v>12.46</v>
          </cell>
        </row>
        <row r="2681">
          <cell r="A2681" t="str">
            <v>73920/004</v>
          </cell>
          <cell r="B2681" t="str">
            <v>REGULARIZACAO DE PISO/BASE EM ARGAMASSA TRACO 1:5 (CIMENTO E AREIA), ESPESSURA 2,0CM, PREPARO MANUAL</v>
          </cell>
          <cell r="C2681" t="str">
            <v>M2</v>
          </cell>
          <cell r="D2681">
            <v>8.19</v>
          </cell>
        </row>
        <row r="2682">
          <cell r="A2682" t="str">
            <v>73920/005</v>
          </cell>
          <cell r="B2682" t="str">
            <v>REGULARIZACAO DE PISO/BASE EM ARGAMASSA TRACO 1:5 (CIMENTO E AREIA), ESPESSURA 3,0CM, PREPARO MANUAL</v>
          </cell>
          <cell r="C2682" t="str">
            <v>M2</v>
          </cell>
          <cell r="D2682">
            <v>11.49</v>
          </cell>
        </row>
        <row r="2683">
          <cell r="A2683" t="str">
            <v>73920/006</v>
          </cell>
          <cell r="B2683" t="str">
            <v>REGULARIZACAO DE PISO/BASE EM ARGAMASSA TRACO 1:5 (CIMENTO E AREIA), ESPESSURA 5,0CM, PREPARO MANUAL</v>
          </cell>
          <cell r="C2683" t="str">
            <v>M2</v>
          </cell>
          <cell r="D2683">
            <v>19.68</v>
          </cell>
        </row>
        <row r="2684">
          <cell r="A2684">
            <v>73977</v>
          </cell>
          <cell r="B2684" t="str">
            <v>REGULARIZACAO DE BASE C/ARG. 1:3 CIM/AREIA SEM PENEIRAR</v>
          </cell>
          <cell r="C2684" t="str">
            <v/>
          </cell>
          <cell r="D2684" t="str">
            <v/>
          </cell>
        </row>
        <row r="2685">
          <cell r="A2685" t="str">
            <v>73977/001</v>
          </cell>
          <cell r="B2685" t="str">
            <v>REGULARIZACAO DE PISO/BASE EM ARGAMASSA TRACO 1:3 (CIMENTO E AREIA GROSSA SEM PENEIRAR), ESPESSURA 3,0CM, PREPARO MECANICO</v>
          </cell>
          <cell r="C2685" t="str">
            <v>M2</v>
          </cell>
          <cell r="D2685">
            <v>13.32</v>
          </cell>
        </row>
        <row r="2686">
          <cell r="A2686" t="str">
            <v>73977/002</v>
          </cell>
          <cell r="B2686" t="str">
            <v>REGULARIZACAO DE PISO/BASE EM ARGAMASSA TRACO 1:3 (CIMENTO E AREIA GROSSA SEM PENEIRAR), ESPESSURA 5,0CM, PREPARO MECANICO</v>
          </cell>
          <cell r="C2686" t="str">
            <v>M2</v>
          </cell>
          <cell r="D2686">
            <v>19.559999999999999</v>
          </cell>
        </row>
        <row r="2687">
          <cell r="A2687">
            <v>74095</v>
          </cell>
          <cell r="B2687" t="str">
            <v>ACABAMENTO DESEMPOLADO DE LAJE DE CONCRETO</v>
          </cell>
          <cell r="C2687" t="str">
            <v/>
          </cell>
          <cell r="D2687" t="str">
            <v/>
          </cell>
        </row>
        <row r="2688">
          <cell r="A2688" t="str">
            <v>74095/001</v>
          </cell>
          <cell r="B2688" t="str">
            <v>ACABAMENTO DESEMPOLADO DE LAJE DE CONCRETO SIMPLES</v>
          </cell>
          <cell r="C2688" t="str">
            <v>M2</v>
          </cell>
          <cell r="D2688">
            <v>6.75</v>
          </cell>
        </row>
        <row r="2689">
          <cell r="A2689">
            <v>299</v>
          </cell>
          <cell r="B2689" t="str">
            <v>LASTROS (AREIA, BRITA, CASCALHO ETC)</v>
          </cell>
          <cell r="C2689" t="str">
            <v/>
          </cell>
          <cell r="D2689" t="str">
            <v/>
          </cell>
        </row>
        <row r="2690">
          <cell r="A2690">
            <v>73907</v>
          </cell>
          <cell r="B2690" t="str">
            <v>CONTRAPISO/LASTRO CONCRETO</v>
          </cell>
          <cell r="C2690" t="str">
            <v/>
          </cell>
          <cell r="D2690" t="str">
            <v/>
          </cell>
        </row>
        <row r="2691">
          <cell r="A2691" t="str">
            <v>73907/001</v>
          </cell>
          <cell r="B2691" t="str">
            <v>LASTRO DE CONCRETO TRACO 1:2,5:5, ESPESSURA 8CM, PREPARO MECANICO</v>
          </cell>
          <cell r="C2691" t="str">
            <v>M2</v>
          </cell>
          <cell r="D2691">
            <v>32.99</v>
          </cell>
        </row>
        <row r="2692">
          <cell r="A2692" t="str">
            <v>73907/002</v>
          </cell>
          <cell r="B2692" t="str">
            <v>LASTRO DE CONCRETO TRACO 1:2,5:5, ESPESSURA 7CM, PREPARO MECANICO</v>
          </cell>
          <cell r="C2692" t="str">
            <v>M2</v>
          </cell>
          <cell r="D2692">
            <v>29.15</v>
          </cell>
        </row>
        <row r="2693">
          <cell r="A2693" t="str">
            <v>73907/003</v>
          </cell>
          <cell r="B2693" t="str">
            <v>CONTRAPISO/LASTRO CONCRETO 1:3:6 S/BETONEIRA E=5CM</v>
          </cell>
          <cell r="C2693" t="str">
            <v>M2</v>
          </cell>
          <cell r="D2693">
            <v>21.47</v>
          </cell>
        </row>
        <row r="2694">
          <cell r="A2694" t="str">
            <v>73907/004</v>
          </cell>
          <cell r="B2694" t="str">
            <v>LASTRO DE CONCRETO TRACO 1:2,5:5, ESPESSURA 3CM, PREPARO MECANICO</v>
          </cell>
          <cell r="C2694" t="str">
            <v>M2</v>
          </cell>
          <cell r="D2694">
            <v>13.79</v>
          </cell>
        </row>
        <row r="2695">
          <cell r="A2695" t="str">
            <v>73907/005</v>
          </cell>
          <cell r="B2695" t="str">
            <v>LASTRO DE CONCRETO TRACO 1:3:5, ESPESSURA 7CM, PREPARO MECANICO</v>
          </cell>
          <cell r="C2695" t="str">
            <v>M2</v>
          </cell>
          <cell r="D2695">
            <v>28.4</v>
          </cell>
        </row>
        <row r="2696">
          <cell r="A2696" t="str">
            <v>73907/006</v>
          </cell>
          <cell r="B2696" t="str">
            <v>LASTRO DE CONCRETO TRACO 1:4:8, ESPESSURA 3CM, PREPARO MECANICO</v>
          </cell>
          <cell r="C2696" t="str">
            <v>M2</v>
          </cell>
          <cell r="D2696">
            <v>12.84</v>
          </cell>
        </row>
        <row r="2697">
          <cell r="A2697" t="str">
            <v>73907/007</v>
          </cell>
          <cell r="B2697" t="str">
            <v>LASTRO DE CONCRETO TRACO 1:3:5, ESPESSURA 5CM, PREPARO MECANICO</v>
          </cell>
          <cell r="C2697" t="str">
            <v>M2</v>
          </cell>
          <cell r="D2697">
            <v>20.94</v>
          </cell>
        </row>
        <row r="2698">
          <cell r="A2698" t="str">
            <v>73907/008</v>
          </cell>
          <cell r="B2698" t="str">
            <v>LASTRO DE CONCRETO TRACO 1:3:5, ESPESSURA 8CM, PREPARO MECANICO</v>
          </cell>
          <cell r="C2698" t="str">
            <v>M2</v>
          </cell>
          <cell r="D2698">
            <v>32.130000000000003</v>
          </cell>
        </row>
        <row r="2699">
          <cell r="A2699" t="str">
            <v>73907/009</v>
          </cell>
          <cell r="B2699" t="str">
            <v>LASTRO DE CONCRETO TRACO 1:3:5, ESPESSURA 3CM, PREPARO MECANICO</v>
          </cell>
          <cell r="C2699" t="str">
            <v>M2</v>
          </cell>
          <cell r="D2699">
            <v>13.47</v>
          </cell>
        </row>
        <row r="2700">
          <cell r="A2700" t="str">
            <v>73907/010</v>
          </cell>
          <cell r="B2700" t="str">
            <v>LASTRO DE CONCRETO TRACO 1:3:5, ESPESSURA 10CM</v>
          </cell>
          <cell r="C2700" t="str">
            <v>M2</v>
          </cell>
          <cell r="D2700">
            <v>39.6</v>
          </cell>
        </row>
        <row r="2701">
          <cell r="A2701" t="str">
            <v>73907/011</v>
          </cell>
          <cell r="B2701" t="str">
            <v>LASTRO DE CONCRETO TRACO 1:4:8, ESPESSURA 10CM, PREPARO MECANICO</v>
          </cell>
          <cell r="C2701" t="str">
            <v>M2</v>
          </cell>
          <cell r="D2701">
            <v>37.49</v>
          </cell>
        </row>
        <row r="2702">
          <cell r="A2702" t="str">
            <v>73907/012</v>
          </cell>
          <cell r="B2702" t="str">
            <v>LASTRO DE CONCRETO TRACO 1:2,5:5, ESPESSURA 10CM, PREPARO MECANICO</v>
          </cell>
          <cell r="C2702" t="str">
            <v>M2</v>
          </cell>
          <cell r="D2702">
            <v>40.67</v>
          </cell>
        </row>
        <row r="2703">
          <cell r="A2703">
            <v>73919</v>
          </cell>
          <cell r="B2703" t="str">
            <v>CONTRAPISO ARGAMASSA CIMENTO/AREIA</v>
          </cell>
          <cell r="C2703" t="str">
            <v/>
          </cell>
          <cell r="D2703" t="str">
            <v/>
          </cell>
        </row>
        <row r="2704">
          <cell r="A2704" t="str">
            <v>73919/001</v>
          </cell>
          <cell r="B2704" t="str">
            <v>CONTRAPISO EM ARGAMASSA TRACO 1:4 (CIMENTO E AREIA), ESPESSURA 6CM, PREPARO MANUAL</v>
          </cell>
          <cell r="C2704" t="str">
            <v>M2</v>
          </cell>
          <cell r="D2704">
            <v>25.71</v>
          </cell>
        </row>
        <row r="2705">
          <cell r="A2705" t="str">
            <v>73919/002</v>
          </cell>
          <cell r="B2705" t="str">
            <v>CONTRAPISO EM ARGAMASSA TRACO 1:4 (CIMENTO E AREIA), ESPESSURA 5CM, PREPARO MANUAL</v>
          </cell>
          <cell r="C2705" t="str">
            <v>M2</v>
          </cell>
          <cell r="D2705">
            <v>21.29</v>
          </cell>
        </row>
        <row r="2706">
          <cell r="A2706" t="str">
            <v>73919/003</v>
          </cell>
          <cell r="B2706" t="str">
            <v>CONTRAPISO EM ARGAMASSA TRACO 1:4 (CIMENTO E AREIA), ESPESSURA 4CM, PREPARO MANUAL</v>
          </cell>
          <cell r="C2706" t="str">
            <v>M2</v>
          </cell>
          <cell r="D2706">
            <v>16.87</v>
          </cell>
        </row>
        <row r="2707">
          <cell r="A2707" t="str">
            <v>73919/004</v>
          </cell>
          <cell r="B2707" t="str">
            <v>CONTRAPISO EM ARGAMASSA TRACO 1:4 (CIMENTO E AREIA), ESPESSURA 7CM, PREPARO MANUAL</v>
          </cell>
          <cell r="C2707" t="str">
            <v>M2</v>
          </cell>
          <cell r="D2707">
            <v>28.54</v>
          </cell>
        </row>
        <row r="2708">
          <cell r="A2708" t="str">
            <v>73919/005</v>
          </cell>
          <cell r="B2708" t="str">
            <v>CONTRAPISO EM ARGAMASSA TRACO 1:3 (CIMENTO E AREIA), INTERNO SOBRE LAJE, ADERIDO, ESPESSURA 2,5CM, PREPARO MECANICO</v>
          </cell>
          <cell r="C2708" t="str">
            <v>M2</v>
          </cell>
          <cell r="D2708">
            <v>16.37</v>
          </cell>
        </row>
        <row r="2709">
          <cell r="A2709" t="str">
            <v>73919/006</v>
          </cell>
          <cell r="B2709" t="str">
            <v>CONTRAPISO EM ARGAMASSA TRACO 1:4 (CIMENTO E AREIA), INTERNO SOBRE LAJE, ADERIDO, ESPESSURA 2,5CM, PREPARO MECANICO</v>
          </cell>
          <cell r="C2709" t="str">
            <v>M2</v>
          </cell>
          <cell r="D2709">
            <v>15.94</v>
          </cell>
        </row>
        <row r="2710">
          <cell r="A2710" t="str">
            <v>73919/007</v>
          </cell>
          <cell r="B2710" t="str">
            <v>CONTRAPISO EM ARGAMASSA TRACO 1:5 (CIMENTO E AREIA), INTERNO SOBRE LAJE, ADERIDO, ESPESSURA 2,5CM, PREPARO MECANICO</v>
          </cell>
          <cell r="C2710" t="str">
            <v>M2</v>
          </cell>
          <cell r="D2710">
            <v>15.18</v>
          </cell>
        </row>
        <row r="2711">
          <cell r="A2711" t="str">
            <v>73919/008</v>
          </cell>
          <cell r="B2711" t="str">
            <v>CONTRAPISO EM ARGAMASSA TRACO 1:6 (CIMENTO E AREIA), INTERNO SOBRE LAJE, ADERIDO, ESPESSURA 2,5CM, PREPARO MECANICO</v>
          </cell>
          <cell r="C2711" t="str">
            <v>M2</v>
          </cell>
          <cell r="D2711">
            <v>14.65</v>
          </cell>
        </row>
        <row r="2712">
          <cell r="A2712" t="str">
            <v>73919/009</v>
          </cell>
          <cell r="B2712" t="str">
            <v>CONTRAPISO EM ARGAMASSA TRACO 1:4 (CIMENTO E AREIA), INTERNO SOBRE LAJE, NAO ADERIDO, ESPESSURA 3,5CM, PREPARO MECANICO</v>
          </cell>
          <cell r="C2712" t="str">
            <v>M2</v>
          </cell>
          <cell r="D2712">
            <v>20.55</v>
          </cell>
        </row>
        <row r="2713">
          <cell r="A2713" t="str">
            <v>73919/010</v>
          </cell>
          <cell r="B2713" t="str">
            <v>CONTRAPISO EM ARGAMASSA TRACO 1:5 (CIMENTO E AREIA), INTERNO SOBRE LAJE, NAO ADERIDO, ESPESSURA 3,5CM, PREPARO MECANICO</v>
          </cell>
          <cell r="C2713" t="str">
            <v>M2</v>
          </cell>
          <cell r="D2713">
            <v>19.53</v>
          </cell>
        </row>
        <row r="2714">
          <cell r="A2714" t="str">
            <v>73919/011</v>
          </cell>
          <cell r="B2714" t="str">
            <v>CONTRAPISO EM ARGAMASSA TRACO 1:6 (CIMENTO E AREIA), INTERNO SOBRE LAJE, NAO ADERIDO, ESPESSURA 3,5CM, PREPARO MECANICO</v>
          </cell>
          <cell r="C2714" t="str">
            <v>M2</v>
          </cell>
          <cell r="D2714">
            <v>18.82</v>
          </cell>
        </row>
        <row r="2715">
          <cell r="A2715">
            <v>73981</v>
          </cell>
          <cell r="B2715" t="str">
            <v>LASTRO DE CONCRETO MAGRO</v>
          </cell>
          <cell r="C2715" t="str">
            <v/>
          </cell>
          <cell r="D2715" t="str">
            <v/>
          </cell>
        </row>
        <row r="2716">
          <cell r="A2716" t="str">
            <v>73981/001</v>
          </cell>
          <cell r="B2716" t="str">
            <v>LASTRO DE CONCRETO TRACO 1:4:8, ESPESSURA 7CM, PREPARO MECANICO</v>
          </cell>
          <cell r="C2716" t="str">
            <v>M2</v>
          </cell>
          <cell r="D2716">
            <v>26.92</v>
          </cell>
        </row>
        <row r="2717">
          <cell r="A2717" t="str">
            <v>73981/002</v>
          </cell>
          <cell r="B2717" t="str">
            <v>LASTRO DE CONCRETO TRACO 1:4:8, ESPESSURA 5CM, PREPARO MECANICO</v>
          </cell>
          <cell r="C2717" t="str">
            <v>M2</v>
          </cell>
          <cell r="D2717">
            <v>19.88</v>
          </cell>
        </row>
        <row r="2718">
          <cell r="A2718" t="str">
            <v>73981/003</v>
          </cell>
          <cell r="B2718" t="str">
            <v>LASTRO DE CONCRETO TRACO 1:4:8, ESPESSURA 8CM, PREPARO MECANICO</v>
          </cell>
          <cell r="C2718" t="str">
            <v>M2</v>
          </cell>
          <cell r="D2718">
            <v>30.45</v>
          </cell>
        </row>
        <row r="2719">
          <cell r="A2719">
            <v>74048</v>
          </cell>
          <cell r="B2719" t="str">
            <v>CONTRAPISO/LASTRO CONCRETO C/IMPERMEABILIZACAO</v>
          </cell>
          <cell r="C2719" t="str">
            <v/>
          </cell>
          <cell r="D2719" t="str">
            <v/>
          </cell>
        </row>
        <row r="2720">
          <cell r="A2720" t="str">
            <v>74048/001</v>
          </cell>
          <cell r="B2720" t="str">
            <v>LASTRO DE CONCRETO TRACO 1:2,5:5, ESPESSURA 3CM, PREPARO MECANICO, INCLUSO ADITIVO IMPERMEABILIZANTE</v>
          </cell>
          <cell r="C2720" t="str">
            <v>M2</v>
          </cell>
          <cell r="D2720">
            <v>16.989999999999998</v>
          </cell>
        </row>
        <row r="2721">
          <cell r="A2721" t="str">
            <v>74048/002</v>
          </cell>
          <cell r="B2721" t="str">
            <v>LASTRO DE CONCRETO TRACO 1:2,5:5, ESPESSURA 5CM, PREPARO MECANICO, INCLUSO ADITIVO IMPERMEABILIZANTE</v>
          </cell>
          <cell r="C2721" t="str">
            <v>M2</v>
          </cell>
          <cell r="D2721">
            <v>26.8</v>
          </cell>
        </row>
        <row r="2722">
          <cell r="A2722" t="str">
            <v>74048/003</v>
          </cell>
          <cell r="B2722" t="str">
            <v>LASTRO DE CONCRETO TRACO 1:2,5:5, ESPESSURA 7CM, PREPARO MECANICO, INCLUSO ADITIVO IMPERMEABILIZANTE</v>
          </cell>
          <cell r="C2722" t="str">
            <v>M2</v>
          </cell>
          <cell r="D2722">
            <v>36.61</v>
          </cell>
        </row>
        <row r="2723">
          <cell r="A2723" t="str">
            <v>74048/004</v>
          </cell>
          <cell r="B2723" t="str">
            <v>LASTRO DE CONCRETO TRACO 1:3:5, ESPESSURA 3CM, PREPARO MECANICO, INCLUSO ADITIVO IMPERMEABILIZANTE</v>
          </cell>
          <cell r="C2723" t="str">
            <v>M2</v>
          </cell>
          <cell r="D2723">
            <v>16.670000000000002</v>
          </cell>
        </row>
        <row r="2724">
          <cell r="A2724" t="str">
            <v>74048/005</v>
          </cell>
          <cell r="B2724" t="str">
            <v>LASTRO DE CONCRETO TRACO 1:3:5, ESPESSURA 5CM, PREPARO MECANICO, INCLUSO ADITIVO IMPERMEABILIZANTE</v>
          </cell>
          <cell r="C2724" t="str">
            <v>M2</v>
          </cell>
          <cell r="D2724">
            <v>26.27</v>
          </cell>
        </row>
        <row r="2725">
          <cell r="A2725" t="str">
            <v>74048/006</v>
          </cell>
          <cell r="B2725" t="str">
            <v>LASTRO DE CONCRETO TRACO 1:3:5, ESPESSURA 7CM, PREPARO MECANICO, INCLUSO ADITIVO IMPERMEABILIZANTE</v>
          </cell>
          <cell r="C2725" t="str">
            <v>M2</v>
          </cell>
          <cell r="D2725">
            <v>35.86</v>
          </cell>
        </row>
        <row r="2726">
          <cell r="A2726" t="str">
            <v>74048/007</v>
          </cell>
          <cell r="B2726" t="str">
            <v>LASTRO DE CONCRETO TRACO 1:4:8, ESPESSURA 3CM, PREPARO MECANICO, INCLUSO ADITIVO IMPERMEABILIZANTE</v>
          </cell>
          <cell r="C2726" t="str">
            <v>M2</v>
          </cell>
          <cell r="D2726">
            <v>16.04</v>
          </cell>
        </row>
        <row r="2727">
          <cell r="A2727" t="str">
            <v>74048/008</v>
          </cell>
          <cell r="B2727" t="str">
            <v>LASTRO DE CONCRETO TRACO 1:4:8, ESPESSURA 5CM, PREPARO MECANICO, INCLUSO ADITIVO IMPERMEABILIZANTE</v>
          </cell>
          <cell r="C2727" t="str">
            <v>M2</v>
          </cell>
          <cell r="D2727">
            <v>25.21</v>
          </cell>
        </row>
        <row r="2728">
          <cell r="A2728" t="str">
            <v>74048/009</v>
          </cell>
          <cell r="B2728" t="str">
            <v>LASTRO DE CONCRETO TRACO 1:4:8, ESPESSURA 7CM, PREPARO MECANICO, INCLUSO ADITIVO IMPERMEABILIZANTE</v>
          </cell>
          <cell r="C2728" t="str">
            <v>M2</v>
          </cell>
          <cell r="D2728">
            <v>34.39</v>
          </cell>
        </row>
        <row r="2729">
          <cell r="A2729">
            <v>74249</v>
          </cell>
          <cell r="B2729" t="str">
            <v>LASTRO DE PEDRA BRITADA APILOADO</v>
          </cell>
          <cell r="C2729" t="str">
            <v/>
          </cell>
          <cell r="D2729" t="str">
            <v/>
          </cell>
        </row>
        <row r="2730">
          <cell r="A2730" t="str">
            <v>74249/001</v>
          </cell>
          <cell r="B2730" t="str">
            <v>LASTRO DE BRITA 25MM, ESPESSURA 3CM, INCLUSO COMPACTACAO MANUAL</v>
          </cell>
          <cell r="C2730" t="str">
            <v>M2</v>
          </cell>
          <cell r="D2730">
            <v>4.1500000000000004</v>
          </cell>
        </row>
        <row r="2731">
          <cell r="A2731">
            <v>308</v>
          </cell>
          <cell r="B2731" t="str">
            <v>RODAPE VINILICO/BORRACHA</v>
          </cell>
          <cell r="C2731" t="str">
            <v/>
          </cell>
          <cell r="D2731" t="str">
            <v/>
          </cell>
        </row>
        <row r="2732">
          <cell r="A2732">
            <v>72189</v>
          </cell>
          <cell r="B2732" t="str">
            <v>RODAPE VINILICO ALTURA 5CM, ESPESSURA 1MM, FIXADO COM COLA</v>
          </cell>
          <cell r="C2732" t="str">
            <v>M</v>
          </cell>
          <cell r="D2732">
            <v>11.49</v>
          </cell>
        </row>
        <row r="2733">
          <cell r="A2733">
            <v>72190</v>
          </cell>
          <cell r="B2733" t="str">
            <v>RODAPE BORRACHA LISO, ALTURA 7CM, ESPESSURA 1MM, FIXADO COM COLA</v>
          </cell>
          <cell r="C2733" t="str">
            <v>M</v>
          </cell>
          <cell r="D2733">
            <v>16.190000000000001</v>
          </cell>
        </row>
        <row r="2734">
          <cell r="A2734" t="str">
            <v>REVE</v>
          </cell>
          <cell r="B2734" t="str">
            <v>REVESTIMENTO E TRATAMENTO DE SUPERFICIES</v>
          </cell>
          <cell r="C2734" t="str">
            <v/>
          </cell>
          <cell r="D2734" t="str">
            <v/>
          </cell>
        </row>
        <row r="2735">
          <cell r="A2735">
            <v>106</v>
          </cell>
          <cell r="B2735" t="str">
            <v>CHAPISCO</v>
          </cell>
          <cell r="C2735" t="str">
            <v/>
          </cell>
          <cell r="D2735" t="str">
            <v/>
          </cell>
        </row>
        <row r="2736">
          <cell r="A2736">
            <v>5974</v>
          </cell>
          <cell r="B2736" t="str">
            <v>CHAPISCO EM PAREDES TRACO 1:4 (CIMENTO E AREIA), ESPESSURA 0,5CM, PREPARO MECANICO</v>
          </cell>
          <cell r="C2736" t="str">
            <v>M2</v>
          </cell>
          <cell r="D2736">
            <v>2.87</v>
          </cell>
        </row>
        <row r="2737">
          <cell r="A2737">
            <v>5975</v>
          </cell>
          <cell r="B2737" t="str">
            <v>CHAPISCO EM TETOS TRACO 1:3 (CIMENTO E AREIA), ESPESSURA 0,5CM, PREPARO MECANICO</v>
          </cell>
          <cell r="C2737" t="str">
            <v>M2</v>
          </cell>
          <cell r="D2737">
            <v>5.46</v>
          </cell>
        </row>
        <row r="2738">
          <cell r="A2738">
            <v>73928</v>
          </cell>
          <cell r="B2738" t="str">
            <v>CHAPISCA ARGAMASSA CIMENTO/AREIA 1:4 E=0,7CM</v>
          </cell>
          <cell r="C2738" t="str">
            <v/>
          </cell>
          <cell r="D2738" t="str">
            <v/>
          </cell>
        </row>
        <row r="2739">
          <cell r="A2739" t="str">
            <v>73928/001</v>
          </cell>
          <cell r="B2739" t="str">
            <v>CHAPISCO EM PAREDES TRACO 1:4 (CIMENTO E AREIA), ESPESSURA 0,5CM, PREPARO MANUAL</v>
          </cell>
          <cell r="C2739" t="str">
            <v>M2</v>
          </cell>
          <cell r="D2739">
            <v>3</v>
          </cell>
        </row>
        <row r="2740">
          <cell r="A2740" t="str">
            <v>73928/002</v>
          </cell>
          <cell r="B2740" t="str">
            <v>CHAPISCO TRACO 1:3 (CIMENTO E AREIA), ESPESSURA 0,5CM, PREPARO MANUAL</v>
          </cell>
          <cell r="C2740" t="str">
            <v>M2</v>
          </cell>
          <cell r="D2740">
            <v>3.23</v>
          </cell>
        </row>
        <row r="2741">
          <cell r="A2741" t="str">
            <v>73928/003</v>
          </cell>
          <cell r="B2741" t="str">
            <v>CHAPISCA ARGAMASSA CIMENTO/AREIA 1:4 E=0,7CM</v>
          </cell>
          <cell r="C2741" t="str">
            <v>M2</v>
          </cell>
          <cell r="D2741">
            <v>4.3600000000000003</v>
          </cell>
        </row>
        <row r="2742">
          <cell r="A2742" t="str">
            <v>73928/004</v>
          </cell>
          <cell r="B2742" t="str">
            <v>CHAPISCO ARGAMASSA CIMENTO/AREIA 1:6 E=0,7CM</v>
          </cell>
          <cell r="C2742" t="str">
            <v>M2</v>
          </cell>
          <cell r="D2742">
            <v>3.98</v>
          </cell>
        </row>
        <row r="2743">
          <cell r="A2743" t="str">
            <v>73928/005</v>
          </cell>
          <cell r="B2743" t="str">
            <v>CHAPISCO TRACO 1:3 (CIMENTO E AREIA), ESPESSURA 0,5CM, PREPARO MECANICO, INCLUSO ADITIVO IMPERMEABILIZANTE</v>
          </cell>
          <cell r="C2743" t="str">
            <v>M2</v>
          </cell>
          <cell r="D2743">
            <v>3.52</v>
          </cell>
        </row>
        <row r="2744">
          <cell r="A2744" t="str">
            <v>73928/006</v>
          </cell>
          <cell r="B2744" t="str">
            <v>CHAPISCO TRACO 1:4 (CIMENTO E AREIA), ESPESSURA 0,5CM, PREPARO MANUAL,INCLUSO ADITIVO IMPERMEABILIZANTE</v>
          </cell>
          <cell r="C2744" t="str">
            <v>M2</v>
          </cell>
          <cell r="D2744">
            <v>3.53</v>
          </cell>
        </row>
        <row r="2745">
          <cell r="A2745" t="str">
            <v>73928/007</v>
          </cell>
          <cell r="B2745" t="str">
            <v>CHAPISCO TRACO 1:4 (CIMENTO E PEDRISCO), ESPESSURA 0,5CM, PREPARO MANUAL</v>
          </cell>
          <cell r="C2745" t="str">
            <v>M2</v>
          </cell>
          <cell r="D2745">
            <v>4.72</v>
          </cell>
        </row>
        <row r="2746">
          <cell r="A2746">
            <v>74161</v>
          </cell>
          <cell r="B2746" t="str">
            <v>CHAPISCO EM PAREDES ARG CIM/AREIA 1:3 4=0,5CM</v>
          </cell>
          <cell r="C2746" t="str">
            <v/>
          </cell>
          <cell r="D2746" t="str">
            <v/>
          </cell>
        </row>
        <row r="2747">
          <cell r="A2747" t="str">
            <v>74161/001</v>
          </cell>
          <cell r="B2747" t="str">
            <v>CHAPISCO EM PAREDES TRACO 1:3 (CIMENTO E AREIA), ESPESSURA 0,5CM, PREPARO MECANICO</v>
          </cell>
          <cell r="C2747" t="str">
            <v>M2</v>
          </cell>
          <cell r="D2747">
            <v>3.15</v>
          </cell>
        </row>
        <row r="2748">
          <cell r="A2748">
            <v>74199</v>
          </cell>
          <cell r="B2748" t="str">
            <v>CHAPISCO RUSTICO/PAREDES ARG CIM/AREIA 1:3 E=2,0CM</v>
          </cell>
          <cell r="C2748" t="str">
            <v/>
          </cell>
          <cell r="D2748" t="str">
            <v/>
          </cell>
        </row>
        <row r="2749">
          <cell r="A2749" t="str">
            <v>74199/001</v>
          </cell>
          <cell r="B2749" t="str">
            <v>CHAPISCO RUSTICO TRACO 1:3 (CIMENTO E AREIA), ESPESSURA 2CM, PREPARO MANUAL</v>
          </cell>
          <cell r="C2749" t="str">
            <v>M2</v>
          </cell>
          <cell r="D2749">
            <v>22.2</v>
          </cell>
        </row>
        <row r="2750">
          <cell r="A2750">
            <v>107</v>
          </cell>
          <cell r="B2750" t="str">
            <v>EMBOCO</v>
          </cell>
          <cell r="C2750" t="str">
            <v/>
          </cell>
          <cell r="D2750" t="str">
            <v/>
          </cell>
        </row>
        <row r="2751">
          <cell r="A2751">
            <v>5976</v>
          </cell>
          <cell r="B2751" t="str">
            <v>EMBOCO EM TETOS TRACO 1:4 (CAL E AREIA MEDIA), ESPESSURA 1,5CM, PREPARO MANUAL</v>
          </cell>
          <cell r="C2751" t="str">
            <v>M2</v>
          </cell>
          <cell r="D2751">
            <v>13.64</v>
          </cell>
        </row>
        <row r="2752">
          <cell r="A2752">
            <v>5978</v>
          </cell>
          <cell r="B2752" t="str">
            <v>EMBOCO EM PAREDES INTERNAS TRACO 1:5 (CAL E AREIA MEDIA), ESPESSURA 2,0CM, PREPARO MANUAL</v>
          </cell>
          <cell r="C2752" t="str">
            <v>M2</v>
          </cell>
          <cell r="D2752">
            <v>12.72</v>
          </cell>
        </row>
        <row r="2753">
          <cell r="A2753">
            <v>5982</v>
          </cell>
          <cell r="B2753" t="str">
            <v>EMBOCO PAULISTA (MASSA UNICA) EM TETOS TRACO 1:2:11 (CIMENTO, CAL E AREIA), ESPESSURA 1,5CM, PREPARO MECANICO.</v>
          </cell>
          <cell r="C2753" t="str">
            <v>M2</v>
          </cell>
          <cell r="D2753">
            <v>10.98</v>
          </cell>
        </row>
        <row r="2754">
          <cell r="A2754">
            <v>5983</v>
          </cell>
          <cell r="B2754" t="str">
            <v>EMBOCO PAULISTA (MASSA UNICA) TRACO 1:1:4 (CIMENTO, CAL E AREIA), ESPESSURA 2,0CM, PREPARO MECANICO</v>
          </cell>
          <cell r="C2754" t="str">
            <v>M2</v>
          </cell>
          <cell r="D2754">
            <v>17.79</v>
          </cell>
        </row>
        <row r="2755">
          <cell r="A2755">
            <v>5984</v>
          </cell>
          <cell r="B2755" t="str">
            <v>EMBOCO TRACO 1:1:4 (CIMENTO, CAL E AREIA), ESPESSURA 2,0CM, PREPARO MECANICO, INCLUSO ADITIVO IMPERMEABILIZANTE</v>
          </cell>
          <cell r="C2755" t="str">
            <v>M2</v>
          </cell>
          <cell r="D2755">
            <v>18.73</v>
          </cell>
        </row>
        <row r="2756">
          <cell r="A2756">
            <v>5990</v>
          </cell>
          <cell r="B2756" t="str">
            <v>EMBOCO TRACO 1:2:11(CIMENTO, CAL E AREIA), ESPESSURA 2,0CM, PREPARO MECANICO.</v>
          </cell>
          <cell r="C2756" t="str">
            <v>M2</v>
          </cell>
          <cell r="D2756">
            <v>13.58</v>
          </cell>
        </row>
        <row r="2757">
          <cell r="A2757">
            <v>5991</v>
          </cell>
          <cell r="B2757" t="str">
            <v>BARRA LISA COM ARGAMASSA TRACO 1:4 (CIMENTO E AREIA GROSSA), ESPESSURA2CM, PREPARO MECANICO, INCLUSO ADITIVO IMPERMEABILIZANTE</v>
          </cell>
          <cell r="C2757" t="str">
            <v>M2</v>
          </cell>
          <cell r="D2757">
            <v>22.11</v>
          </cell>
        </row>
        <row r="2758">
          <cell r="A2758">
            <v>5992</v>
          </cell>
          <cell r="B2758" t="str">
            <v>EMBOCO PAULISTA (MASSA UNICA) TRACO 1:2:11(CIMENTO, CAL E AREIA), ESPESSURA 2,0CM, PREPARO MECANICO.</v>
          </cell>
          <cell r="C2758" t="str">
            <v>M2</v>
          </cell>
          <cell r="D2758">
            <v>15.38</v>
          </cell>
        </row>
        <row r="2759">
          <cell r="A2759">
            <v>5993</v>
          </cell>
          <cell r="B2759" t="str">
            <v>EMBOCO TRACO 1:2:8 (CIMENTO, CAL E AREIA), ESPESSURA 2,0CM, PREPARO MECANICO</v>
          </cell>
          <cell r="C2759" t="str">
            <v>M2</v>
          </cell>
          <cell r="D2759">
            <v>14.38</v>
          </cell>
        </row>
        <row r="2760">
          <cell r="A2760">
            <v>5997</v>
          </cell>
          <cell r="B2760" t="str">
            <v>BARRA LISA COM ARGAMASSA TRACO 1:4 (CIMENTO E AREIA GROSSA), ESPESSURA2CM, PREPARO MECANICO</v>
          </cell>
          <cell r="C2760" t="str">
            <v>M2</v>
          </cell>
          <cell r="D2760">
            <v>19.98</v>
          </cell>
        </row>
        <row r="2761">
          <cell r="A2761">
            <v>6435</v>
          </cell>
          <cell r="B2761" t="str">
            <v>EMBOCO INTERNO, TRACO 1,0:2,0:9,0 SOBRE CHAPISCO 1:3</v>
          </cell>
          <cell r="C2761" t="str">
            <v>M2</v>
          </cell>
          <cell r="D2761">
            <v>17.86</v>
          </cell>
        </row>
        <row r="2762">
          <cell r="A2762">
            <v>6505</v>
          </cell>
          <cell r="B2762" t="str">
            <v>EMBOCO INTERNO P/ CONSTRUCAO DE FOSSA SEPTICA TIPO OMS D = 200CM / H INT = 240 CM - TOTAL DE 16,84M2</v>
          </cell>
          <cell r="C2762" t="str">
            <v>M2</v>
          </cell>
          <cell r="D2762">
            <v>17.86</v>
          </cell>
        </row>
        <row r="2763">
          <cell r="A2763">
            <v>68055</v>
          </cell>
          <cell r="B2763" t="str">
            <v>EMBOCO TRACO 1:4 (CAL E AREIA MEDIA) + 130 KG CIMENTO, ESPESSURA 2,0CM, PREPARO MECANICO</v>
          </cell>
          <cell r="C2763" t="str">
            <v>M2</v>
          </cell>
          <cell r="D2763">
            <v>13.92</v>
          </cell>
        </row>
        <row r="2764">
          <cell r="A2764">
            <v>73741</v>
          </cell>
          <cell r="B2764" t="str">
            <v>EMBOCO C/IMPERMEABILIZANTE</v>
          </cell>
          <cell r="C2764" t="str">
            <v/>
          </cell>
          <cell r="D2764" t="str">
            <v/>
          </cell>
        </row>
        <row r="2765">
          <cell r="A2765" t="str">
            <v>73741/001</v>
          </cell>
          <cell r="B2765" t="str">
            <v>EMBOCO PAULISTA (MASSA UNICA) TRACO 1:4 (CIMENTO E AREIA), ESPESSURA 2,0CM, PREPARO MANUAL, INCLUSO ADITIVO IMPERMEABILIZANTE</v>
          </cell>
          <cell r="C2765" t="str">
            <v>M2</v>
          </cell>
          <cell r="D2765">
            <v>17.309999999999999</v>
          </cell>
        </row>
        <row r="2766">
          <cell r="A2766">
            <v>73927</v>
          </cell>
          <cell r="B2766" t="str">
            <v>EMBOCO</v>
          </cell>
          <cell r="C2766" t="str">
            <v/>
          </cell>
          <cell r="D2766" t="str">
            <v/>
          </cell>
        </row>
        <row r="2767">
          <cell r="A2767" t="str">
            <v>73927/001</v>
          </cell>
          <cell r="B2767" t="str">
            <v>EMBOCO TRACO 1:7 (CIMENTO E AREIA), ESPESSURA 1,5CM, PREPARO MANUAL</v>
          </cell>
          <cell r="C2767" t="str">
            <v>M2</v>
          </cell>
          <cell r="D2767">
            <v>11.14</v>
          </cell>
        </row>
        <row r="2768">
          <cell r="A2768" t="str">
            <v>73927/002</v>
          </cell>
          <cell r="B2768" t="str">
            <v>EMBOCO TRACO 1:4 (CIMENTO E AREIA), ESPESSURA 2,0CM, PREPARO MANUAL</v>
          </cell>
          <cell r="C2768" t="str">
            <v>M2</v>
          </cell>
          <cell r="D2768">
            <v>15.18</v>
          </cell>
        </row>
        <row r="2769">
          <cell r="A2769" t="str">
            <v>73927/003</v>
          </cell>
          <cell r="B2769" t="str">
            <v>EMBOCO TRACO 1:2:8 (CIMENTO, CAL E AREIA), ESPESSURA 1,5CM, PREPARO MANUAL</v>
          </cell>
          <cell r="C2769" t="str">
            <v>M2</v>
          </cell>
          <cell r="D2769">
            <v>11.98</v>
          </cell>
        </row>
        <row r="2770">
          <cell r="A2770" t="str">
            <v>73927/004</v>
          </cell>
          <cell r="B2770" t="str">
            <v>EMBOCO TRACO 1:2:6 (CIMENTO, CAL E AREIA), ESPESSURA 2,0CM, PREPARO MANUAL</v>
          </cell>
          <cell r="C2770" t="str">
            <v>M2</v>
          </cell>
          <cell r="D2770">
            <v>15.9</v>
          </cell>
        </row>
        <row r="2771">
          <cell r="A2771" t="str">
            <v>73927/005</v>
          </cell>
          <cell r="B2771" t="str">
            <v>EMBOCO PAULISTA (MASSA UNICA) TRACO 1:6 (CIMENTO E AREIA), ESPESSURA 2,5CM, PREPARO MANUAL</v>
          </cell>
          <cell r="C2771" t="str">
            <v>M2</v>
          </cell>
          <cell r="D2771">
            <v>16.84</v>
          </cell>
        </row>
        <row r="2772">
          <cell r="A2772" t="str">
            <v>73927/006</v>
          </cell>
          <cell r="B2772" t="str">
            <v>EMBOCO PAULISTA (MASSA UNICA) TRACO 1:1:6 (CIMENTO, CAL E AREIA), ESPESSURA 2,0CM, PREPARO MANUAL</v>
          </cell>
          <cell r="C2772" t="str">
            <v>M2</v>
          </cell>
          <cell r="D2772">
            <v>15.01</v>
          </cell>
        </row>
        <row r="2773">
          <cell r="A2773" t="str">
            <v>73927/007</v>
          </cell>
          <cell r="B2773" t="str">
            <v>EMBOCO PAULISTA (MASSA UNICA) TRACO 1:2:9 (CIMENTO, CAL E AREIA), ESPESSURA 2,0CM, PREPARO MANUAL</v>
          </cell>
          <cell r="C2773" t="str">
            <v>M2</v>
          </cell>
          <cell r="D2773">
            <v>14.59</v>
          </cell>
        </row>
        <row r="2774">
          <cell r="A2774" t="str">
            <v>73927/008</v>
          </cell>
          <cell r="B2774" t="str">
            <v>EMBOCO PAULISTA (MASSA UNICA) TRACO 1:2:8 (CIMENTO, CAL E AREIA), ESPESSURA 1,5CM, PREPARO MANUAL</v>
          </cell>
          <cell r="C2774" t="str">
            <v>M2</v>
          </cell>
          <cell r="D2774">
            <v>11.98</v>
          </cell>
        </row>
        <row r="2775">
          <cell r="A2775" t="str">
            <v>73927/009</v>
          </cell>
          <cell r="B2775" t="str">
            <v>EMBOCO PAULISTA (MASSA UNICA) TRACO 1:2:8 (CIMENTO, CAL E AREIA), ESPESSURA 2,0CM, PREPARO MANUAL</v>
          </cell>
          <cell r="C2775" t="str">
            <v>M2</v>
          </cell>
          <cell r="D2775">
            <v>14.92</v>
          </cell>
        </row>
        <row r="2776">
          <cell r="A2776" t="str">
            <v>73927/010</v>
          </cell>
          <cell r="B2776" t="str">
            <v>EMBOCO PAULISTA CIMENTO/CAL/AREIA 1:3:10 E=3,0CM</v>
          </cell>
          <cell r="C2776" t="str">
            <v>M2</v>
          </cell>
          <cell r="D2776">
            <v>27.21</v>
          </cell>
        </row>
        <row r="2777">
          <cell r="A2777" t="str">
            <v>73927/011</v>
          </cell>
          <cell r="B2777" t="str">
            <v>EMBOCO PAULISTA (MASSA UNICA) TRACO 1:3 (CIMENTO E AREIA), ESPESSURA 2,0CM, PREPARO MANUAL</v>
          </cell>
          <cell r="C2777" t="str">
            <v>M2</v>
          </cell>
          <cell r="D2777">
            <v>16.09</v>
          </cell>
        </row>
        <row r="2778">
          <cell r="A2778">
            <v>108</v>
          </cell>
          <cell r="B2778" t="str">
            <v>REBOCO</v>
          </cell>
          <cell r="C2778" t="str">
            <v/>
          </cell>
          <cell r="D2778" t="str">
            <v/>
          </cell>
        </row>
        <row r="2779">
          <cell r="A2779">
            <v>5994</v>
          </cell>
          <cell r="B2779" t="str">
            <v>REBOCO EM TETOS ARGAMASSA TRACO 1:2 (CAL E AREIA FINA PENEIRADA), ESPESSURA 0,5CM PREPARO MANUAL</v>
          </cell>
          <cell r="C2779" t="str">
            <v>M2</v>
          </cell>
          <cell r="D2779">
            <v>10.95</v>
          </cell>
        </row>
        <row r="2780">
          <cell r="A2780">
            <v>5995</v>
          </cell>
          <cell r="B2780" t="str">
            <v>REBOCO PARA PAREDES ARGAMASSA TRACO 1:4,5 (CAL E AREIA FINA PENEIRADA), ESPESSURA 0,5CM, PREPARO MECANICO</v>
          </cell>
          <cell r="C2780" t="str">
            <v>M2</v>
          </cell>
          <cell r="D2780">
            <v>9.0399999999999991</v>
          </cell>
        </row>
        <row r="2781">
          <cell r="A2781">
            <v>5996</v>
          </cell>
          <cell r="B2781" t="str">
            <v>REBOCO PARA TETOS ARGAMASSA TRACO 1:4,5 (CAL E AREIA FINA PENEIRADA),ESPESSURA 0,5CM PREPARO MECANICO</v>
          </cell>
          <cell r="C2781" t="str">
            <v>M2</v>
          </cell>
          <cell r="D2781">
            <v>10.63</v>
          </cell>
        </row>
        <row r="2782">
          <cell r="A2782">
            <v>5998</v>
          </cell>
          <cell r="B2782" t="str">
            <v>PASTA DE CIMENTO PORTLAND, ESPESSURA 1MM</v>
          </cell>
          <cell r="C2782" t="str">
            <v>M2</v>
          </cell>
          <cell r="D2782">
            <v>0.64</v>
          </cell>
        </row>
        <row r="2783">
          <cell r="A2783">
            <v>73747</v>
          </cell>
          <cell r="B2783" t="str">
            <v>REVESTIMENTOS ESPECIAIS</v>
          </cell>
          <cell r="C2783" t="str">
            <v/>
          </cell>
          <cell r="D2783" t="str">
            <v/>
          </cell>
        </row>
        <row r="2784">
          <cell r="A2784" t="str">
            <v>73747/001</v>
          </cell>
          <cell r="B2784" t="str">
            <v>ISOLAMENTO ACUSTICO EM ESPUMA DE POLIURETANO ESPESSURA 20 MM, DENSIDADE 29KG/M3</v>
          </cell>
          <cell r="C2784" t="str">
            <v>M2</v>
          </cell>
          <cell r="D2784">
            <v>36.86</v>
          </cell>
        </row>
        <row r="2785">
          <cell r="A2785">
            <v>73926</v>
          </cell>
          <cell r="B2785" t="str">
            <v>BARRA LISA</v>
          </cell>
          <cell r="C2785" t="str">
            <v/>
          </cell>
          <cell r="D2785" t="str">
            <v/>
          </cell>
        </row>
        <row r="2786">
          <cell r="A2786" t="str">
            <v>73926/001</v>
          </cell>
          <cell r="B2786" t="str">
            <v>BARRA LISA COM ARGAMASSA TRACO 1:2 (CIMENTO E AREIA), ESPESSURA 0,5CM,PREPARO MANUAL</v>
          </cell>
          <cell r="C2786" t="str">
            <v>M2</v>
          </cell>
          <cell r="D2786">
            <v>15.12</v>
          </cell>
        </row>
        <row r="2787">
          <cell r="A2787" t="str">
            <v>73926/002</v>
          </cell>
          <cell r="B2787" t="str">
            <v>BARRA LISA COM ARGAMASSA TRACO 1:3 (CIMENTO E AREIA), ESPESSURA 1,5CM,PREPARO MANUAL</v>
          </cell>
          <cell r="C2787" t="str">
            <v>M2</v>
          </cell>
          <cell r="D2787">
            <v>19.64</v>
          </cell>
        </row>
        <row r="2788">
          <cell r="A2788" t="str">
            <v>73926/003</v>
          </cell>
          <cell r="B2788" t="str">
            <v>BARRA LISA COM ARGAMASSA TRACO 1:3 (CIMENTO E AREIA), ESPESSURA 1,0CM,PREPARO MANUAL</v>
          </cell>
          <cell r="C2788" t="str">
            <v>M2</v>
          </cell>
          <cell r="D2788">
            <v>18</v>
          </cell>
        </row>
        <row r="2789">
          <cell r="A2789" t="str">
            <v>73926/004</v>
          </cell>
          <cell r="B2789" t="str">
            <v>BARRA LISA COM ARGAMASSA TRACO 1:4 (CIMENTO E AREIA), ESPESSURA 2,0CM,PREPARO MANUAL</v>
          </cell>
          <cell r="C2789" t="str">
            <v>M2</v>
          </cell>
          <cell r="D2789">
            <v>21.96</v>
          </cell>
        </row>
        <row r="2790">
          <cell r="A2790" t="str">
            <v>73926/005</v>
          </cell>
          <cell r="B2790" t="str">
            <v>BARRA LISA COM ARGAMASSA TRACO 1:5 (CIMENTO E AREIA), ESPESSURA 1,5CM,PREPARO MANUAL</v>
          </cell>
          <cell r="C2790" t="str">
            <v>M2</v>
          </cell>
          <cell r="D2790">
            <v>18.48</v>
          </cell>
        </row>
        <row r="2791">
          <cell r="A2791" t="str">
            <v>73926/006</v>
          </cell>
          <cell r="B2791" t="str">
            <v>BARRA LISA COM ARGAMASSA TRACO 1:5 (CIMENTO E AREIA), ESPESSURA 1,0CM,PREPARO MANUAL</v>
          </cell>
          <cell r="C2791" t="str">
            <v>M2</v>
          </cell>
          <cell r="D2791">
            <v>17.22</v>
          </cell>
        </row>
        <row r="2792">
          <cell r="A2792" t="str">
            <v>73926/007</v>
          </cell>
          <cell r="B2792" t="str">
            <v>BARRA LISA COM ARGAMASSA TRACO 1:3 (CIMENTO E AREIA), ESPESSURA 0,5CM,PREPARO MANUAL</v>
          </cell>
          <cell r="C2792" t="str">
            <v>M2</v>
          </cell>
          <cell r="D2792">
            <v>14.77</v>
          </cell>
        </row>
        <row r="2793">
          <cell r="A2793" t="str">
            <v>73926/008</v>
          </cell>
          <cell r="B2793" t="str">
            <v>BARRA LISA COM ARGAMASSA TRACO 1:4 (CIMENTO E AREIA), COM CORANTE AMARELO, ESPESSURA 2,0CM, PREPARO MANUAL</v>
          </cell>
          <cell r="C2793" t="str">
            <v>M2</v>
          </cell>
          <cell r="D2793">
            <v>27.38</v>
          </cell>
        </row>
        <row r="2794">
          <cell r="A2794">
            <v>74001</v>
          </cell>
          <cell r="B2794" t="str">
            <v>REVESTIMENTO DE PAREDES</v>
          </cell>
          <cell r="C2794" t="str">
            <v/>
          </cell>
          <cell r="D2794" t="str">
            <v/>
          </cell>
        </row>
        <row r="2795">
          <cell r="A2795" t="str">
            <v>74001/001</v>
          </cell>
          <cell r="B2795" t="str">
            <v>REBOCO COM ARGAMASSA PRE-FABRICADA, ESPESSURA 0,5CM, PREPARO MECANICO</v>
          </cell>
          <cell r="C2795" t="str">
            <v>M2</v>
          </cell>
          <cell r="D2795">
            <v>10.41</v>
          </cell>
        </row>
        <row r="2796">
          <cell r="A2796" t="str">
            <v>74001/002</v>
          </cell>
          <cell r="B2796" t="str">
            <v>REVESTIMENTO DE GESSO EM PAREDES INTERNAS EM BLOCOS DE CONCRETO, ESPESSURA 0,7CM</v>
          </cell>
          <cell r="C2796" t="str">
            <v>M2</v>
          </cell>
          <cell r="D2796">
            <v>8.4600000000000009</v>
          </cell>
        </row>
        <row r="2797">
          <cell r="A2797">
            <v>74105</v>
          </cell>
          <cell r="B2797" t="str">
            <v>REVESTIMENTO DE TETOS C/GESSO CORRIDO</v>
          </cell>
          <cell r="C2797" t="str">
            <v/>
          </cell>
          <cell r="D2797" t="str">
            <v/>
          </cell>
        </row>
        <row r="2798">
          <cell r="A2798" t="str">
            <v>74105/001</v>
          </cell>
          <cell r="B2798" t="str">
            <v>REVESTIMENTO DE TETOS COM GESSO CORRIDO DISTORCIDO</v>
          </cell>
          <cell r="C2798" t="str">
            <v>M2</v>
          </cell>
          <cell r="D2798">
            <v>7.79</v>
          </cell>
        </row>
        <row r="2799">
          <cell r="A2799">
            <v>74201</v>
          </cell>
          <cell r="B2799" t="str">
            <v>REBOCO EXTERNO</v>
          </cell>
          <cell r="C2799" t="str">
            <v/>
          </cell>
          <cell r="D2799" t="str">
            <v/>
          </cell>
        </row>
        <row r="2800">
          <cell r="A2800" t="str">
            <v>74201/001</v>
          </cell>
          <cell r="B2800" t="str">
            <v>EMBOCO PAULISTA (MASSA UNICA) TRACO 1:2:8 (CIMENTO, CAL E AREIA), ESPESSURA 2,0CM, PREPARO MECANICO</v>
          </cell>
          <cell r="C2800" t="str">
            <v>M2</v>
          </cell>
          <cell r="D2800">
            <v>14.38</v>
          </cell>
        </row>
        <row r="2801">
          <cell r="A2801">
            <v>75481</v>
          </cell>
          <cell r="B2801" t="str">
            <v>REBOCO PARA PAREDES INTERNAS, ARGAMASSA TRACO 1:2 (CAL E AREIA FINA PENEIRADA), PREPARO MANUAL</v>
          </cell>
          <cell r="C2801" t="str">
            <v>M2</v>
          </cell>
          <cell r="D2801">
            <v>8.3800000000000008</v>
          </cell>
        </row>
        <row r="2802">
          <cell r="A2802">
            <v>109</v>
          </cell>
          <cell r="B2802" t="str">
            <v>AZULEJO</v>
          </cell>
          <cell r="C2802" t="str">
            <v/>
          </cell>
          <cell r="D2802" t="str">
            <v/>
          </cell>
        </row>
        <row r="2803">
          <cell r="A2803">
            <v>5999</v>
          </cell>
          <cell r="B2803" t="str">
            <v>AZULEJO 2A 15X15CM FIXADO COM ARGAMASSA COLANTE, JUNTAS A PRUMO, REJUNTAMENTO COM CIMENTO BRANCO</v>
          </cell>
          <cell r="C2803" t="str">
            <v>M2</v>
          </cell>
          <cell r="D2803">
            <v>26.63</v>
          </cell>
        </row>
        <row r="2804">
          <cell r="A2804">
            <v>6000</v>
          </cell>
          <cell r="B2804" t="str">
            <v>AZULEJO 2A 15X15CM FIXADO COM ARGAMASSA COLANTE, JUNTAS EM AMARRACAO,REJUNTAMENTO COM CIMENTO BRANCO</v>
          </cell>
          <cell r="C2804" t="str">
            <v>M2</v>
          </cell>
          <cell r="D2804">
            <v>25.82</v>
          </cell>
        </row>
        <row r="2805">
          <cell r="A2805">
            <v>73925</v>
          </cell>
          <cell r="B2805" t="str">
            <v>AZULEJO BRANCO</v>
          </cell>
          <cell r="C2805" t="str">
            <v/>
          </cell>
          <cell r="D2805" t="str">
            <v/>
          </cell>
        </row>
        <row r="2806">
          <cell r="A2806" t="str">
            <v>73925/001</v>
          </cell>
          <cell r="B2806" t="str">
            <v>AZULEJO 1A 15X15CM FIXADO COM NATA DE CIMENTO, REJUNTAMENTO COM CIMENTO BRANCO</v>
          </cell>
          <cell r="C2806" t="str">
            <v>M2</v>
          </cell>
          <cell r="D2806">
            <v>27.1</v>
          </cell>
        </row>
        <row r="2807">
          <cell r="A2807" t="str">
            <v>73925/002</v>
          </cell>
          <cell r="B2807" t="str">
            <v>AZULEJO 1A 15X15CM FIXADO ARGAMASSA COLANTE, REJUNTAMENTO COM CIMENTOBRANCO</v>
          </cell>
          <cell r="C2807" t="str">
            <v>M2</v>
          </cell>
          <cell r="D2807">
            <v>27.35</v>
          </cell>
        </row>
        <row r="2808">
          <cell r="A2808">
            <v>110</v>
          </cell>
          <cell r="B2808" t="str">
            <v>PASTILHAS,CERAMICAS, PLACAS PRE-MOLDADAS E OUTROS</v>
          </cell>
          <cell r="C2808" t="str">
            <v/>
          </cell>
          <cell r="D2808" t="str">
            <v/>
          </cell>
        </row>
        <row r="2809">
          <cell r="A2809">
            <v>73609</v>
          </cell>
          <cell r="B2809" t="str">
            <v>TIJOLETES DE LITOCERAMICA, FIXADO COM NATA DE CIMENTO, REJUNTAMENTO COM CIMENTO BRANCO, INCLUSO LIMPEZA</v>
          </cell>
          <cell r="C2809" t="str">
            <v>M2</v>
          </cell>
          <cell r="D2809">
            <v>64.569999999999993</v>
          </cell>
        </row>
        <row r="2810">
          <cell r="A2810">
            <v>73667</v>
          </cell>
          <cell r="B2810" t="str">
            <v>PASTILHA CERAMICA ESMALTADA QUADRADA 1", FIXADA COM NATA DE CIMENTO, REJUNTAMENTO COM CIMENTO BRANCO, INCLUSO LIMPEZA</v>
          </cell>
          <cell r="C2810" t="str">
            <v>M2</v>
          </cell>
          <cell r="D2810">
            <v>121.99</v>
          </cell>
        </row>
        <row r="2811">
          <cell r="A2811">
            <v>73912</v>
          </cell>
          <cell r="B2811" t="str">
            <v>CERAMICA ESMALTADA P/PAREDE</v>
          </cell>
          <cell r="C2811" t="str">
            <v/>
          </cell>
          <cell r="D2811" t="str">
            <v/>
          </cell>
        </row>
        <row r="2812">
          <cell r="A2812" t="str">
            <v>73912/001</v>
          </cell>
          <cell r="B2812" t="str">
            <v>CERAMICA ESMALTADA EM PAREDES 1A, PEI-4, 20X20CM, PADRAO MEDIO, FIXADACOM ARGAMASSA COLANTE E REJUNTAMENTO COM CIMENTO BRANCO</v>
          </cell>
          <cell r="C2812" t="str">
            <v>M2</v>
          </cell>
          <cell r="D2812">
            <v>20.48</v>
          </cell>
        </row>
        <row r="2813">
          <cell r="A2813" t="str">
            <v>73912/002</v>
          </cell>
          <cell r="B2813" t="str">
            <v>CERAMICA ESMALTADA EM PAREDES 1A, PEI-4, 20X20CM, PADRAO ALTO, FIXADACOM ARGAMASSA COLANTE E REJUNTAMENTO COM CIMENTO BRANCO</v>
          </cell>
          <cell r="C2813" t="str">
            <v>M2</v>
          </cell>
          <cell r="D2813">
            <v>20.84</v>
          </cell>
        </row>
        <row r="2814">
          <cell r="A2814">
            <v>123</v>
          </cell>
          <cell r="B2814" t="str">
            <v>PEITORIL CERAMICO</v>
          </cell>
          <cell r="C2814" t="str">
            <v/>
          </cell>
          <cell r="D2814" t="str">
            <v/>
          </cell>
        </row>
        <row r="2815">
          <cell r="A2815">
            <v>74087</v>
          </cell>
          <cell r="B2815" t="str">
            <v>PEITORIL EM ARDOSIA</v>
          </cell>
          <cell r="C2815" t="str">
            <v/>
          </cell>
          <cell r="D2815" t="str">
            <v/>
          </cell>
        </row>
        <row r="2816">
          <cell r="A2816" t="str">
            <v>74087/001</v>
          </cell>
          <cell r="B2816" t="str">
            <v>PEITORIL EM ARDOSIA, LARGURA 15CM</v>
          </cell>
          <cell r="C2816" t="str">
            <v>M</v>
          </cell>
          <cell r="D2816">
            <v>8.42</v>
          </cell>
        </row>
        <row r="2817">
          <cell r="A2817">
            <v>129</v>
          </cell>
          <cell r="B2817" t="str">
            <v>PEITORIL DE CONCRETO</v>
          </cell>
          <cell r="C2817" t="str">
            <v/>
          </cell>
          <cell r="D2817" t="str">
            <v/>
          </cell>
        </row>
        <row r="2818">
          <cell r="A2818">
            <v>40675</v>
          </cell>
          <cell r="B2818" t="str">
            <v>ASSENTAMENTO DE PEITORIL DE CIMENTO, INCLUSO ADITIVO IMPERMEABILIZANTE</v>
          </cell>
          <cell r="C2818" t="str">
            <v>M</v>
          </cell>
          <cell r="D2818">
            <v>2.4</v>
          </cell>
        </row>
        <row r="2819">
          <cell r="A2819">
            <v>133</v>
          </cell>
          <cell r="B2819" t="str">
            <v>FORRO DE MADEIRA</v>
          </cell>
          <cell r="C2819" t="str">
            <v/>
          </cell>
          <cell r="D2819" t="str">
            <v/>
          </cell>
        </row>
        <row r="2820">
          <cell r="A2820">
            <v>9536</v>
          </cell>
          <cell r="B2820" t="str">
            <v>FORRO DE BEIRAL EM MADEIRA TIPO CEDRINHO, INCLUSO TESTEIRA ALTURA15CME MEIA-CANA</v>
          </cell>
          <cell r="C2820" t="str">
            <v>M2</v>
          </cell>
          <cell r="D2820">
            <v>58.04</v>
          </cell>
        </row>
        <row r="2821">
          <cell r="A2821">
            <v>74250</v>
          </cell>
          <cell r="B2821" t="str">
            <v>FORRO DE TABUA DE PINHO</v>
          </cell>
          <cell r="C2821" t="str">
            <v/>
          </cell>
          <cell r="D2821" t="str">
            <v/>
          </cell>
        </row>
        <row r="2822">
          <cell r="A2822" t="str">
            <v>74250/001</v>
          </cell>
          <cell r="B2822" t="str">
            <v>FORRO DE MADEIRA TIPO CEDRINHO, LARGURA DAS TABUAS 10CM, ESPESSURA 1CM, EXCLUSIVE ENTARUGAMENTO</v>
          </cell>
          <cell r="C2822" t="str">
            <v>M2</v>
          </cell>
          <cell r="D2822">
            <v>31.41</v>
          </cell>
        </row>
        <row r="2823">
          <cell r="A2823" t="str">
            <v>74250/002</v>
          </cell>
          <cell r="B2823" t="str">
            <v>FORRO DE MADEIRA TIPO PINUS, LARGURA DAS TABUAS 10 CM, ESPESSURA 1CM,INCLUSIVE ENTARUGAMENTO E MEIA-CANA</v>
          </cell>
          <cell r="C2823" t="str">
            <v>M2</v>
          </cell>
          <cell r="D2823">
            <v>27.79</v>
          </cell>
        </row>
        <row r="2824">
          <cell r="A2824">
            <v>134</v>
          </cell>
          <cell r="B2824" t="str">
            <v>FORRO DE GESSO</v>
          </cell>
          <cell r="C2824" t="str">
            <v/>
          </cell>
          <cell r="D2824" t="str">
            <v/>
          </cell>
        </row>
        <row r="2825">
          <cell r="A2825">
            <v>72197</v>
          </cell>
          <cell r="B2825" t="str">
            <v>SANCA DE GESSO, ALTURA 15CM, MOLDADA NA OBRA</v>
          </cell>
          <cell r="C2825" t="str">
            <v>M</v>
          </cell>
          <cell r="D2825">
            <v>13.66</v>
          </cell>
        </row>
        <row r="2826">
          <cell r="A2826">
            <v>73792</v>
          </cell>
          <cell r="B2826" t="str">
            <v>FORRO DE GESSO</v>
          </cell>
          <cell r="C2826" t="str">
            <v/>
          </cell>
          <cell r="D2826" t="str">
            <v/>
          </cell>
        </row>
        <row r="2827">
          <cell r="A2827" t="str">
            <v>73792/001</v>
          </cell>
          <cell r="B2827" t="str">
            <v>FORRO EM PLACA DE GESSO PRE-MOLDADA LISO, ESPESSURA CENTRAL 12MM E NASBORDAS 30MM, PLACAS 60X60CM, BISOTADO, INCLUSO ESTRUTURA DE MADEIRA</v>
          </cell>
          <cell r="C2827" t="str">
            <v>M2</v>
          </cell>
          <cell r="D2827">
            <v>39.97</v>
          </cell>
        </row>
        <row r="2828">
          <cell r="A2828">
            <v>73986</v>
          </cell>
          <cell r="B2828" t="str">
            <v>FORRO DE GESSO</v>
          </cell>
          <cell r="C2828" t="str">
            <v/>
          </cell>
          <cell r="D2828" t="str">
            <v/>
          </cell>
        </row>
        <row r="2829">
          <cell r="A2829" t="str">
            <v>73986/001</v>
          </cell>
          <cell r="B2829" t="str">
            <v>FORRO DE GESSO EM PLACAS 60X60CM, ESPESSURA 1,2CM, INCLUSIVE FIXACAO COM ARAME</v>
          </cell>
          <cell r="C2829" t="str">
            <v>M2</v>
          </cell>
          <cell r="D2829">
            <v>15.85</v>
          </cell>
        </row>
        <row r="2830">
          <cell r="A2830">
            <v>135</v>
          </cell>
          <cell r="B2830" t="str">
            <v>FORRO PACOTE</v>
          </cell>
          <cell r="C2830" t="str">
            <v/>
          </cell>
          <cell r="D2830" t="str">
            <v/>
          </cell>
        </row>
        <row r="2831">
          <cell r="A2831">
            <v>73778</v>
          </cell>
          <cell r="B2831" t="str">
            <v>FORROS TIPO PACOTE</v>
          </cell>
          <cell r="C2831" t="str">
            <v/>
          </cell>
          <cell r="D2831" t="str">
            <v/>
          </cell>
        </row>
        <row r="2832">
          <cell r="A2832" t="str">
            <v>73778/001</v>
          </cell>
          <cell r="B2832" t="str">
            <v>FORRO EM CHAPAS DE FIBRA DE MADEIRA TIPO PACOTE, ACABAMENTO EM PINTURATEXTURIZADA BRANCA, INCLUSO ESTRUTURA EM PERFIS T DE ALUMINIO</v>
          </cell>
          <cell r="C2832" t="str">
            <v>M2</v>
          </cell>
          <cell r="D2832">
            <v>79.63</v>
          </cell>
        </row>
        <row r="2833">
          <cell r="A2833" t="str">
            <v>73778/002</v>
          </cell>
          <cell r="B2833" t="str">
            <v>FORRO TIPO PARALINE COM REGUAS ABERTAS LISAS PERFURADAS EM ACO GALVANIZADO</v>
          </cell>
          <cell r="C2833" t="str">
            <v>M2</v>
          </cell>
          <cell r="D2833">
            <v>98</v>
          </cell>
        </row>
        <row r="2834">
          <cell r="A2834" t="str">
            <v>73778/003</v>
          </cell>
          <cell r="B2834" t="str">
            <v>FORRO TIPO FIBRAROC ESPESSURA 15MM, PERFIL CARTOLA</v>
          </cell>
          <cell r="C2834" t="str">
            <v>M2</v>
          </cell>
          <cell r="D2834">
            <v>68.27</v>
          </cell>
        </row>
        <row r="2835">
          <cell r="A2835" t="str">
            <v>73778/004</v>
          </cell>
          <cell r="B2835" t="str">
            <v>FORRO EM PLACAS DE LA DE VIDRO, REVESTIDO COM FILME PLASTICO, ESPESSURA 15MM</v>
          </cell>
          <cell r="C2835" t="str">
            <v>M2</v>
          </cell>
          <cell r="D2835">
            <v>51.78</v>
          </cell>
        </row>
        <row r="2836">
          <cell r="A2836">
            <v>257</v>
          </cell>
          <cell r="B2836" t="str">
            <v>LAMINADO PARA PAREDE</v>
          </cell>
          <cell r="C2836" t="str">
            <v/>
          </cell>
          <cell r="D2836" t="str">
            <v/>
          </cell>
        </row>
        <row r="2837">
          <cell r="A2837">
            <v>72200</v>
          </cell>
          <cell r="B2837" t="str">
            <v>REVESTIMENTO EM LAMINADO MELAMINICO TEXTURIZADO, ESPESSURA 1,3MM, FIXADO COM COLA</v>
          </cell>
          <cell r="C2837" t="str">
            <v>M2</v>
          </cell>
          <cell r="D2837">
            <v>46.26</v>
          </cell>
        </row>
        <row r="2838">
          <cell r="A2838">
            <v>290</v>
          </cell>
          <cell r="B2838" t="str">
            <v>REVESTIMENTO DE CORRIMAO</v>
          </cell>
          <cell r="C2838" t="str">
            <v/>
          </cell>
          <cell r="D2838" t="str">
            <v/>
          </cell>
        </row>
        <row r="2839">
          <cell r="A2839">
            <v>73807</v>
          </cell>
          <cell r="B2839" t="str">
            <v>CORRIMAO DE GRANITO ARTIFICIAL (MARMORITE) COM 15 CM DE LARGURA</v>
          </cell>
          <cell r="C2839" t="str">
            <v/>
          </cell>
          <cell r="D2839" t="str">
            <v/>
          </cell>
        </row>
        <row r="2840">
          <cell r="A2840" t="str">
            <v>73807/001</v>
          </cell>
          <cell r="B2840" t="str">
            <v>CORRIMAO EM MARMORITE, LARGURA 15CM</v>
          </cell>
          <cell r="C2840" t="str">
            <v>M</v>
          </cell>
          <cell r="D2840">
            <v>44.19</v>
          </cell>
        </row>
        <row r="2841">
          <cell r="A2841">
            <v>311</v>
          </cell>
          <cell r="B2841" t="str">
            <v>FORRO METALICO/PVC</v>
          </cell>
          <cell r="C2841" t="str">
            <v/>
          </cell>
          <cell r="D2841" t="str">
            <v/>
          </cell>
        </row>
        <row r="2842">
          <cell r="A2842">
            <v>41602</v>
          </cell>
          <cell r="B2842" t="str">
            <v>FORRO PVC EM PLACAS COM LARGURA DE 10CM, ESPESSURA 8MM, COMP DE 6,0M,LISO, (INCLUSIVE COLOCACAO, EXCLUSIVE ESTRUTURA DE SUPORTE)</v>
          </cell>
          <cell r="C2842" t="str">
            <v>M2</v>
          </cell>
          <cell r="D2842">
            <v>20</v>
          </cell>
        </row>
        <row r="2843">
          <cell r="A2843">
            <v>72201</v>
          </cell>
          <cell r="B2843" t="str">
            <v>RECOLOCACO DE FORROS EM REGUA DE PVC E PERFIS, CONSIDERANDO REAPROVEITAMENTO DO MATERIAL</v>
          </cell>
          <cell r="C2843" t="str">
            <v>M2</v>
          </cell>
          <cell r="D2843">
            <v>4.76</v>
          </cell>
        </row>
        <row r="2844">
          <cell r="A2844">
            <v>315</v>
          </cell>
          <cell r="B2844" t="str">
            <v>REVESTIMENTO TERMICO E/OU ACUSTICO</v>
          </cell>
          <cell r="C2844" t="str">
            <v/>
          </cell>
          <cell r="D2844" t="str">
            <v/>
          </cell>
        </row>
        <row r="2845">
          <cell r="A2845">
            <v>72198</v>
          </cell>
          <cell r="B2845" t="str">
            <v>ISOLAMENTO TERMICO COM ARGAMASSA TRACO 1:3 (CIMENTO E AREIA), COM ADICAO DE PEROLAS DE ISOPOR, ESPESSURA 6CM</v>
          </cell>
          <cell r="C2845" t="str">
            <v>M2</v>
          </cell>
          <cell r="D2845">
            <v>59.44</v>
          </cell>
        </row>
        <row r="2846">
          <cell r="A2846">
            <v>73833</v>
          </cell>
          <cell r="B2846" t="str">
            <v>ISOLAMENTO TERMICO C/LA DE VIDRO</v>
          </cell>
          <cell r="C2846" t="str">
            <v/>
          </cell>
          <cell r="D2846" t="str">
            <v/>
          </cell>
        </row>
        <row r="2847">
          <cell r="A2847" t="str">
            <v>73833/001</v>
          </cell>
          <cell r="B2847" t="str">
            <v>ISOLAMENTO TERMICO COM MANTA DE LA DE VIDRO, ESPESSURA 2,5CM</v>
          </cell>
          <cell r="C2847" t="str">
            <v>M2</v>
          </cell>
          <cell r="D2847">
            <v>49.14</v>
          </cell>
        </row>
        <row r="2848">
          <cell r="A2848" t="str">
            <v>SEDI</v>
          </cell>
          <cell r="B2848" t="str">
            <v>SERVICOS DIVERSOS</v>
          </cell>
          <cell r="C2848" t="str">
            <v/>
          </cell>
          <cell r="D2848" t="str">
            <v/>
          </cell>
        </row>
        <row r="2849">
          <cell r="A2849">
            <v>148</v>
          </cell>
          <cell r="B2849" t="str">
            <v>JUNTA ELASTICA</v>
          </cell>
          <cell r="C2849" t="str">
            <v/>
          </cell>
          <cell r="D2849" t="str">
            <v/>
          </cell>
        </row>
        <row r="2850">
          <cell r="A2850">
            <v>73754</v>
          </cell>
          <cell r="B2850" t="str">
            <v>JUNTA DE DILATACAO E VEDACAO</v>
          </cell>
          <cell r="C2850" t="str">
            <v/>
          </cell>
          <cell r="D2850" t="str">
            <v/>
          </cell>
        </row>
        <row r="2851">
          <cell r="A2851" t="str">
            <v>73754/001</v>
          </cell>
          <cell r="B2851" t="str">
            <v>JUNTA DE DILATACAO E VEDACAO TIPO JEENE, INCLUSO CORTE E REMOCAO DO PAVIMENTO</v>
          </cell>
          <cell r="C2851" t="str">
            <v>M</v>
          </cell>
          <cell r="D2851">
            <v>310.08999999999997</v>
          </cell>
        </row>
        <row r="2852">
          <cell r="A2852">
            <v>73898</v>
          </cell>
          <cell r="B2852" t="str">
            <v>JUNTA ELASTICA</v>
          </cell>
          <cell r="C2852" t="str">
            <v/>
          </cell>
          <cell r="D2852" t="str">
            <v/>
          </cell>
        </row>
        <row r="2853">
          <cell r="A2853" t="str">
            <v>73898/001</v>
          </cell>
          <cell r="B2853" t="str">
            <v>JUNTA DE DILATACAO ELASTICA (PVC) O-220/6 PRESSAO ATE 30 MCA</v>
          </cell>
          <cell r="C2853" t="str">
            <v>M</v>
          </cell>
          <cell r="D2853">
            <v>73.180000000000007</v>
          </cell>
        </row>
        <row r="2854">
          <cell r="A2854">
            <v>209</v>
          </cell>
          <cell r="B2854" t="str">
            <v>ANDAIMES</v>
          </cell>
          <cell r="C2854" t="str">
            <v/>
          </cell>
          <cell r="D2854" t="str">
            <v/>
          </cell>
        </row>
        <row r="2855">
          <cell r="A2855">
            <v>72817</v>
          </cell>
          <cell r="B2855" t="str">
            <v>BANDEJA SALVA-VIDAS/COLETA DE ENTULHOS, COM TABUA</v>
          </cell>
          <cell r="C2855" t="str">
            <v>M</v>
          </cell>
          <cell r="D2855">
            <v>121.07</v>
          </cell>
        </row>
        <row r="2856">
          <cell r="A2856">
            <v>73618</v>
          </cell>
          <cell r="B2856" t="str">
            <v>LOCACAO DE ANDAIME METALICO TIPO FACHADEIRO</v>
          </cell>
          <cell r="C2856" t="str">
            <v>M2</v>
          </cell>
          <cell r="D2856">
            <v>5.29</v>
          </cell>
        </row>
        <row r="2857">
          <cell r="A2857">
            <v>73673</v>
          </cell>
          <cell r="B2857" t="str">
            <v>ANDAIME PARA REVESTIMENTO DE FORROS EM MADEIRA DE 3A</v>
          </cell>
          <cell r="C2857" t="str">
            <v>M2</v>
          </cell>
          <cell r="D2857">
            <v>10.34</v>
          </cell>
        </row>
        <row r="2858">
          <cell r="A2858">
            <v>73674</v>
          </cell>
          <cell r="B2858" t="str">
            <v>ANDAIME PARA ALVENARIA EM MADEIRA DE 2A</v>
          </cell>
          <cell r="C2858" t="str">
            <v>M2</v>
          </cell>
          <cell r="D2858">
            <v>12.49</v>
          </cell>
        </row>
        <row r="2859">
          <cell r="A2859">
            <v>73804</v>
          </cell>
          <cell r="B2859" t="str">
            <v>PROTECAO PARA FACHADAS</v>
          </cell>
          <cell r="C2859" t="str">
            <v/>
          </cell>
          <cell r="D2859" t="str">
            <v/>
          </cell>
        </row>
        <row r="2860">
          <cell r="A2860" t="str">
            <v>73804/001</v>
          </cell>
          <cell r="B2860" t="str">
            <v>PROTECAO DE FACHADA COM TELA DE POLIPROPILENO FIXADA EM ESTRUTURA DE MADEIRA COM ARAME GALVANIZADO</v>
          </cell>
          <cell r="C2860" t="str">
            <v>M2</v>
          </cell>
          <cell r="D2860">
            <v>14.92</v>
          </cell>
        </row>
        <row r="2861">
          <cell r="A2861">
            <v>210</v>
          </cell>
          <cell r="B2861" t="str">
            <v>ARGAMASSAS</v>
          </cell>
          <cell r="C2861" t="str">
            <v/>
          </cell>
          <cell r="D2861" t="str">
            <v/>
          </cell>
        </row>
        <row r="2862">
          <cell r="A2862">
            <v>6011</v>
          </cell>
          <cell r="B2862" t="str">
            <v>ARGAMASSA TRACO 1:3 (CIMENTO E AREIA MEDIA PENEIRADA), PREPARO MECANICO</v>
          </cell>
          <cell r="C2862" t="str">
            <v>M3</v>
          </cell>
          <cell r="D2862">
            <v>389.26</v>
          </cell>
        </row>
        <row r="2863">
          <cell r="A2863">
            <v>6013</v>
          </cell>
          <cell r="B2863" t="str">
            <v>ARGAMASSA TRACO 1:3 (CIMENTO E AREIA GROSSA NAO PENEIRADA), PREPARO MECANICO</v>
          </cell>
          <cell r="C2863" t="str">
            <v>M3</v>
          </cell>
          <cell r="D2863">
            <v>311.93</v>
          </cell>
        </row>
        <row r="2864">
          <cell r="A2864">
            <v>6014</v>
          </cell>
          <cell r="B2864" t="str">
            <v>ARGAMASSA TRACO 1:4 (CIMENTO E AREIA MEDIA PENEIRADA), PREPARO MECANICO</v>
          </cell>
          <cell r="C2864" t="str">
            <v>M3</v>
          </cell>
          <cell r="D2864">
            <v>339.25</v>
          </cell>
        </row>
        <row r="2865">
          <cell r="A2865">
            <v>6016</v>
          </cell>
          <cell r="B2865" t="str">
            <v>ARGAMASSA TRACO 1:5 (CIMENTO E AREIA MEDIA NAO PENEIRADA), PREPARO MECANICO</v>
          </cell>
          <cell r="C2865" t="str">
            <v>M3</v>
          </cell>
          <cell r="D2865">
            <v>227.78</v>
          </cell>
        </row>
        <row r="2866">
          <cell r="A2866">
            <v>6019</v>
          </cell>
          <cell r="B2866" t="str">
            <v>ARGAMASSA TRACO 1:6 (CIMENTO E AREIA MEDIA NAO PENEIRADA), PREPARO MECANICO</v>
          </cell>
          <cell r="C2866" t="str">
            <v>M3</v>
          </cell>
          <cell r="D2866">
            <v>204.28</v>
          </cell>
        </row>
        <row r="2867">
          <cell r="A2867">
            <v>6020</v>
          </cell>
          <cell r="B2867" t="str">
            <v>ARGAMASSA CIMENTO/AREIA GROSSA SEM PENEIRAR 1:8 PREPARO MANUAL</v>
          </cell>
          <cell r="C2867" t="str">
            <v>M3</v>
          </cell>
          <cell r="D2867">
            <v>209.65</v>
          </cell>
        </row>
        <row r="2868">
          <cell r="A2868">
            <v>6022</v>
          </cell>
          <cell r="B2868" t="str">
            <v>ARGAMASSA TRACO 1:2 (CAL E AREIA FINA PENEIRADA), PREPARO MANUAL</v>
          </cell>
          <cell r="C2868" t="str">
            <v>M3</v>
          </cell>
          <cell r="D2868">
            <v>286.08</v>
          </cell>
        </row>
        <row r="2869">
          <cell r="A2869">
            <v>6023</v>
          </cell>
          <cell r="B2869" t="str">
            <v>ARGAMASSA TRACO 1:4,5 (CAL E AREIA MEDIA NAO PENEIRADA), PREPARO MECANICO</v>
          </cell>
          <cell r="C2869" t="str">
            <v>M3</v>
          </cell>
          <cell r="D2869">
            <v>148.02000000000001</v>
          </cell>
        </row>
        <row r="2870">
          <cell r="A2870">
            <v>6025</v>
          </cell>
          <cell r="B2870" t="str">
            <v>ARGAMASSA TRACO 1:4,5 (CAL E AREIA MEDIA NAO PENEIRADA), PREPARO MANUAL</v>
          </cell>
          <cell r="C2870" t="str">
            <v>M3</v>
          </cell>
          <cell r="D2870">
            <v>169.47</v>
          </cell>
        </row>
        <row r="2871">
          <cell r="A2871">
            <v>6026</v>
          </cell>
          <cell r="B2871" t="str">
            <v>ARGAMASSA TRACO 1:5 (CAL E AREIA MEDIA NAO PENEIRADA), PREPARO MANUAL</v>
          </cell>
          <cell r="C2871" t="str">
            <v>M3</v>
          </cell>
          <cell r="D2871">
            <v>160.38</v>
          </cell>
        </row>
        <row r="2872">
          <cell r="A2872">
            <v>6028</v>
          </cell>
          <cell r="B2872" t="str">
            <v>ARGAMASSA TRACO 1:2:8 (CIMENTO, CAL E AREIA MEDIA NAO PENEIRADA), PREPARO MECANICO</v>
          </cell>
          <cell r="C2872" t="str">
            <v>M3</v>
          </cell>
          <cell r="D2872">
            <v>243.01</v>
          </cell>
        </row>
        <row r="2873">
          <cell r="A2873">
            <v>6030</v>
          </cell>
          <cell r="B2873" t="str">
            <v>ARGAMASSA TRACO 1:2:9 (CIMENTO, CAL E AREIA MEDIA NAO PENEIRADA), PREPARO MECANICO</v>
          </cell>
          <cell r="C2873" t="str">
            <v>M3</v>
          </cell>
          <cell r="D2873">
            <v>226.82</v>
          </cell>
        </row>
        <row r="2874">
          <cell r="A2874">
            <v>6032</v>
          </cell>
          <cell r="B2874" t="str">
            <v>ARGAMASSA TRACO 1:0,5:8 (CIMENTO, CAL E AREIA MEDIA NAO PENEIRADA),PREPARO MECANICO</v>
          </cell>
          <cell r="C2874" t="str">
            <v>M3</v>
          </cell>
          <cell r="D2874">
            <v>192.69</v>
          </cell>
        </row>
        <row r="2875">
          <cell r="A2875">
            <v>6033</v>
          </cell>
          <cell r="B2875" t="str">
            <v>ARGAMASSA TRACO 1:2:11 (CIMENTO, CAL E AREIA MEDIA NAO PENEIRADA), PREPARO MECANICO</v>
          </cell>
          <cell r="C2875" t="str">
            <v>M3</v>
          </cell>
          <cell r="D2875">
            <v>203.34</v>
          </cell>
        </row>
        <row r="2876">
          <cell r="A2876">
            <v>6034</v>
          </cell>
          <cell r="B2876" t="str">
            <v>ARGAMASSA TRACO 1:2:11 (CIMENTO, CAL E AREIA MEDIA PENEIRADA), PREPARO MECANICO</v>
          </cell>
          <cell r="C2876" t="str">
            <v>M3</v>
          </cell>
          <cell r="D2876">
            <v>280.31</v>
          </cell>
        </row>
        <row r="2877">
          <cell r="A2877">
            <v>6035</v>
          </cell>
          <cell r="B2877" t="str">
            <v>ARGAMASSA TRACO 1:3:9 (CIMENTO, CAL E AREIA FINA PENEIRADA), PREPAROMECANICO</v>
          </cell>
          <cell r="C2877" t="str">
            <v>M3</v>
          </cell>
          <cell r="D2877">
            <v>323.61</v>
          </cell>
        </row>
        <row r="2878">
          <cell r="A2878">
            <v>6036</v>
          </cell>
          <cell r="B2878" t="str">
            <v>ARGAMASSA TRACO 1:4,5 (CAL E AREIA FINA PENEIRADA), PREPARO MECANICO</v>
          </cell>
          <cell r="C2878" t="str">
            <v>M3</v>
          </cell>
          <cell r="D2878">
            <v>222.44</v>
          </cell>
        </row>
        <row r="2879">
          <cell r="A2879">
            <v>6037</v>
          </cell>
          <cell r="B2879" t="str">
            <v>ARGAMASSA TRACO 1:4 (CAL E AREIA MEDIA NÃO PENEIRADA) + 130KG CIMENTO, PREPARO MECANICO</v>
          </cell>
          <cell r="C2879" t="str">
            <v>M3</v>
          </cell>
          <cell r="D2879">
            <v>220.16</v>
          </cell>
        </row>
        <row r="2880">
          <cell r="A2880">
            <v>6038</v>
          </cell>
          <cell r="B2880" t="str">
            <v>ARGAMASSA TRACO 1:4 (CAL E AREIA MEDIA PENEIRADA), + 130KG DE CIMENTO- PREPARO MECANICO</v>
          </cell>
          <cell r="C2880" t="str">
            <v>M3</v>
          </cell>
          <cell r="D2880">
            <v>297.12</v>
          </cell>
        </row>
        <row r="2881">
          <cell r="A2881">
            <v>6039</v>
          </cell>
          <cell r="B2881" t="str">
            <v>ARGAMASSA TRACO 1:1:4 (CIMENTO, CAL E AREIA MEDIA NAO PENEIRADA), PREPARO MECANICO</v>
          </cell>
          <cell r="C2881" t="str">
            <v>M3</v>
          </cell>
          <cell r="D2881">
            <v>323.44</v>
          </cell>
        </row>
        <row r="2882">
          <cell r="A2882">
            <v>6040</v>
          </cell>
          <cell r="B2882" t="str">
            <v>ARGAMASSA TRACO 1:0,5:5 (CIMENTO, CAL E AREIA MEDIA NAO PENEIRADA), PREPARO MECANICO</v>
          </cell>
          <cell r="C2882" t="str">
            <v>M3</v>
          </cell>
          <cell r="D2882">
            <v>251.02</v>
          </cell>
        </row>
        <row r="2883">
          <cell r="A2883">
            <v>75492</v>
          </cell>
          <cell r="B2883" t="str">
            <v>ARGAMASSA CIMENTO/AREIA MEDIA 1:3 - PREPARO MECANICO (BETONEIRA ELETRICA)</v>
          </cell>
          <cell r="C2883" t="str">
            <v>M3</v>
          </cell>
          <cell r="D2883">
            <v>270.60000000000002</v>
          </cell>
        </row>
        <row r="2884">
          <cell r="A2884">
            <v>75493</v>
          </cell>
          <cell r="B2884" t="str">
            <v>ARGAMASSA CIMENTO/AREIA MEDIA 1:4 - PREPARO MECANICO (BETONEIRA ELETRICA)</v>
          </cell>
          <cell r="C2884" t="str">
            <v>M3</v>
          </cell>
          <cell r="D2884">
            <v>257.58999999999997</v>
          </cell>
        </row>
        <row r="2885">
          <cell r="A2885">
            <v>75494</v>
          </cell>
          <cell r="B2885" t="str">
            <v>ARGAMASSA CIMENTO/AREIA MEDIA 1:5 - PREPARO MECANICO (BETONEIRA ELETRICA)</v>
          </cell>
          <cell r="C2885" t="str">
            <v>M3</v>
          </cell>
          <cell r="D2885">
            <v>235.11</v>
          </cell>
        </row>
        <row r="2886">
          <cell r="A2886">
            <v>75495</v>
          </cell>
          <cell r="B2886" t="str">
            <v>ARGAMASSA CIMENTO AREIA/MEDIA 1:6 - PREPARO MECANICO (BETONEIRA ELETRICA)</v>
          </cell>
          <cell r="C2886" t="str">
            <v>M3</v>
          </cell>
          <cell r="D2886">
            <v>219.37</v>
          </cell>
        </row>
        <row r="2887">
          <cell r="A2887">
            <v>211</v>
          </cell>
          <cell r="B2887" t="str">
            <v>CARGA, DESCARGA E TRANSPORTE DE MATERIAIS</v>
          </cell>
          <cell r="C2887" t="str">
            <v/>
          </cell>
          <cell r="D2887" t="str">
            <v/>
          </cell>
        </row>
        <row r="2888">
          <cell r="A2888">
            <v>72871</v>
          </cell>
          <cell r="B2888" t="str">
            <v>MOBILIZACAO E INSTALACAO DE 01 EQUIPAMENTO DE SONDAGEM, DISTANCIA ATE10KM</v>
          </cell>
          <cell r="C2888" t="str">
            <v>UN</v>
          </cell>
          <cell r="D2888">
            <v>166.25</v>
          </cell>
        </row>
        <row r="2889">
          <cell r="A2889">
            <v>72872</v>
          </cell>
          <cell r="B2889" t="str">
            <v>MOBILIZACAO E INSTALACAO DE 01 EQUIPAMENTO DE SONDAGEM, DISTANCIA DE 10KM ATE 20KM</v>
          </cell>
          <cell r="C2889" t="str">
            <v>UN</v>
          </cell>
          <cell r="D2889">
            <v>282.35000000000002</v>
          </cell>
        </row>
        <row r="2890">
          <cell r="A2890">
            <v>72873</v>
          </cell>
          <cell r="B2890" t="str">
            <v>MOBILIZACAO E INSTALACAO DE 01 EQUIPAMENTO DE SONDAGEM, DISTANCIA ACIMA DE 20KM</v>
          </cell>
          <cell r="C2890" t="str">
            <v>UN</v>
          </cell>
          <cell r="D2890">
            <v>398.44</v>
          </cell>
        </row>
        <row r="2891">
          <cell r="A2891">
            <v>73901</v>
          </cell>
          <cell r="B2891" t="str">
            <v>TRANSPORTE VERTICAL</v>
          </cell>
          <cell r="C2891" t="str">
            <v/>
          </cell>
          <cell r="D2891" t="str">
            <v/>
          </cell>
        </row>
        <row r="2892">
          <cell r="A2892" t="str">
            <v>73901/001</v>
          </cell>
          <cell r="B2892" t="str">
            <v>TRANSPORTE VERTICAL MANUAL DE MATERIAIS DIVERSOS A 1ª LAJE</v>
          </cell>
          <cell r="C2892" t="str">
            <v>M3</v>
          </cell>
          <cell r="D2892">
            <v>12</v>
          </cell>
        </row>
        <row r="2893">
          <cell r="A2893" t="str">
            <v>73901/002</v>
          </cell>
          <cell r="B2893" t="str">
            <v>TRANSPORTE VERTICAL MANUAL DE MATERIAIS DIVERSOS A 2ª LAJE</v>
          </cell>
          <cell r="C2893" t="str">
            <v>M3</v>
          </cell>
          <cell r="D2893">
            <v>28.8</v>
          </cell>
        </row>
        <row r="2894">
          <cell r="A2894" t="str">
            <v>73901/003</v>
          </cell>
          <cell r="B2894" t="str">
            <v>TRANSPORTE VERTICAL MANUAL DE MATERIAIS DIVERSOS A 1ª LAJE</v>
          </cell>
          <cell r="C2894" t="str">
            <v>T</v>
          </cell>
          <cell r="D2894">
            <v>24</v>
          </cell>
        </row>
        <row r="2895">
          <cell r="A2895" t="str">
            <v>73901/004</v>
          </cell>
          <cell r="B2895" t="str">
            <v>TRANSPORTE VERTICAL MANUAL DE MATERIAIS DIVERSOS A 2ª LAJE</v>
          </cell>
          <cell r="C2895" t="str">
            <v>T</v>
          </cell>
          <cell r="D2895">
            <v>39.770000000000003</v>
          </cell>
        </row>
        <row r="2896">
          <cell r="A2896">
            <v>74023</v>
          </cell>
          <cell r="B2896" t="str">
            <v>TRANSPORTE HORIZONTAL MANUAL</v>
          </cell>
          <cell r="C2896" t="str">
            <v/>
          </cell>
          <cell r="D2896" t="str">
            <v/>
          </cell>
        </row>
        <row r="2897">
          <cell r="A2897" t="str">
            <v>74023/001</v>
          </cell>
          <cell r="B2897" t="str">
            <v>TRANSPORTE HORIZONTAL DE MATERIAIS DIVERSOS A 30M</v>
          </cell>
          <cell r="C2897" t="str">
            <v>M3</v>
          </cell>
          <cell r="D2897">
            <v>16.46</v>
          </cell>
        </row>
        <row r="2898">
          <cell r="A2898" t="str">
            <v>74023/002</v>
          </cell>
          <cell r="B2898" t="str">
            <v>TRANSPORTE HORIZONTAL DE MATERIAIS DIVERSOS A 40M</v>
          </cell>
          <cell r="C2898" t="str">
            <v>M3</v>
          </cell>
          <cell r="D2898">
            <v>18.510000000000002</v>
          </cell>
        </row>
        <row r="2899">
          <cell r="A2899" t="str">
            <v>74023/003</v>
          </cell>
          <cell r="B2899" t="str">
            <v>TRANSPORTE HORIZONTAL DE MATERIAIS DIVERSOS A 50M</v>
          </cell>
          <cell r="C2899" t="str">
            <v>M3</v>
          </cell>
          <cell r="D2899">
            <v>19.89</v>
          </cell>
        </row>
        <row r="2900">
          <cell r="A2900" t="str">
            <v>74023/004</v>
          </cell>
          <cell r="B2900" t="str">
            <v>TRANSPORTE HORIZONTAL DE MATERIAIS DIVERSOS A 60M</v>
          </cell>
          <cell r="C2900" t="str">
            <v>M3</v>
          </cell>
          <cell r="D2900">
            <v>20.91</v>
          </cell>
        </row>
        <row r="2901">
          <cell r="A2901" t="str">
            <v>74023/005</v>
          </cell>
          <cell r="B2901" t="str">
            <v>TRANSPORTE HORIZONTAL DE MATERIAIS DIVERSOS A 100M</v>
          </cell>
          <cell r="C2901" t="str">
            <v>M3</v>
          </cell>
          <cell r="D2901">
            <v>27.43</v>
          </cell>
        </row>
        <row r="2902">
          <cell r="A2902" t="str">
            <v>74023/006</v>
          </cell>
          <cell r="B2902" t="str">
            <v>TRANSPORTE HORIZONTAL DE MATERIAIS DIVERSOS A 30M</v>
          </cell>
          <cell r="C2902" t="str">
            <v>T</v>
          </cell>
          <cell r="D2902">
            <v>10.29</v>
          </cell>
        </row>
        <row r="2903">
          <cell r="A2903" t="str">
            <v>74023/007</v>
          </cell>
          <cell r="B2903" t="str">
            <v>TRANSPORTE HORIZONTAL DE MATERIAIS DIVERSOS A 40M</v>
          </cell>
          <cell r="C2903" t="str">
            <v>T</v>
          </cell>
          <cell r="D2903">
            <v>11.31</v>
          </cell>
        </row>
        <row r="2904">
          <cell r="A2904" t="str">
            <v>74023/008</v>
          </cell>
          <cell r="B2904" t="str">
            <v>TRANSPORTE HORIZONTAL DE MATERIAIS DIVERSOS A 50M</v>
          </cell>
          <cell r="C2904" t="str">
            <v>T</v>
          </cell>
          <cell r="D2904">
            <v>12.34</v>
          </cell>
        </row>
        <row r="2905">
          <cell r="A2905" t="str">
            <v>74023/009</v>
          </cell>
          <cell r="B2905" t="str">
            <v>TRANSPORTE HORIZONTAL DE MATERIAIS DIVERSOS A 60M</v>
          </cell>
          <cell r="C2905" t="str">
            <v>T</v>
          </cell>
          <cell r="D2905">
            <v>13.37</v>
          </cell>
        </row>
        <row r="2906">
          <cell r="A2906" t="str">
            <v>74023/010</v>
          </cell>
          <cell r="B2906" t="str">
            <v>TRANSPORTE HORIZONTAL DE MATERIAIS DIVERSOS A 100M</v>
          </cell>
          <cell r="C2906" t="str">
            <v>T</v>
          </cell>
          <cell r="D2906">
            <v>16.8</v>
          </cell>
        </row>
        <row r="2907">
          <cell r="A2907">
            <v>212</v>
          </cell>
          <cell r="B2907" t="str">
            <v>LIMPEZA E ARREMATES FINAIS</v>
          </cell>
          <cell r="C2907" t="str">
            <v/>
          </cell>
          <cell r="D2907" t="str">
            <v/>
          </cell>
        </row>
        <row r="2908">
          <cell r="A2908">
            <v>9537</v>
          </cell>
          <cell r="B2908" t="str">
            <v>LIMPEZA FINAL DA OBRA</v>
          </cell>
          <cell r="C2908" t="str">
            <v>M2</v>
          </cell>
          <cell r="D2908">
            <v>1.1100000000000001</v>
          </cell>
        </row>
        <row r="2909">
          <cell r="A2909">
            <v>73745</v>
          </cell>
          <cell r="B2909" t="str">
            <v>LIMPEZAS DE SUPERFICIES</v>
          </cell>
          <cell r="C2909" t="str">
            <v/>
          </cell>
          <cell r="D2909" t="str">
            <v/>
          </cell>
        </row>
        <row r="2910">
          <cell r="A2910" t="str">
            <v>73745/001</v>
          </cell>
          <cell r="B2910" t="str">
            <v>LIMPEZA DE ESTRUTURAL DE ACO OU CONCRETO COM JATEAMENTO DE AREIA</v>
          </cell>
          <cell r="C2910" t="str">
            <v>M2</v>
          </cell>
          <cell r="D2910">
            <v>5.58</v>
          </cell>
        </row>
        <row r="2911">
          <cell r="A2911">
            <v>73800</v>
          </cell>
          <cell r="B2911" t="str">
            <v>POLIMENTO DE PISOS</v>
          </cell>
          <cell r="C2911" t="str">
            <v/>
          </cell>
          <cell r="D2911" t="str">
            <v/>
          </cell>
        </row>
        <row r="2912">
          <cell r="A2912" t="str">
            <v>73800/001</v>
          </cell>
          <cell r="B2912" t="str">
            <v>LIMPEZA E POLIMENTO MECANIZADO EM PISO ALTA RESISTENCIA, UTILIZANDO ESTUQUE COM ADESIVO, CIMENTO BRANCO E CORANTE</v>
          </cell>
          <cell r="C2912" t="str">
            <v>M2</v>
          </cell>
          <cell r="D2912">
            <v>22.09</v>
          </cell>
        </row>
        <row r="2913">
          <cell r="A2913">
            <v>73806</v>
          </cell>
          <cell r="B2913" t="str">
            <v>LIMPEZA DE SUPERFICIES</v>
          </cell>
          <cell r="C2913" t="str">
            <v/>
          </cell>
          <cell r="D2913" t="str">
            <v/>
          </cell>
        </row>
        <row r="2914">
          <cell r="A2914" t="str">
            <v>73806/001</v>
          </cell>
          <cell r="B2914" t="str">
            <v>LIMPEZA DE SUPERFICIES COM JATO DE ALTA PRESSAO DE AR E AGUA</v>
          </cell>
          <cell r="C2914" t="str">
            <v>M2</v>
          </cell>
          <cell r="D2914">
            <v>0.73</v>
          </cell>
        </row>
        <row r="2915">
          <cell r="A2915">
            <v>73948</v>
          </cell>
          <cell r="B2915" t="str">
            <v>LIMPEZA DIVERSAS DA OBRA</v>
          </cell>
          <cell r="C2915" t="str">
            <v/>
          </cell>
          <cell r="D2915" t="str">
            <v/>
          </cell>
        </row>
        <row r="2916">
          <cell r="A2916" t="str">
            <v>73948/001</v>
          </cell>
          <cell r="B2916" t="str">
            <v>LIMPEZA REVESTIMENTO PLASTICO EM PAREDE</v>
          </cell>
          <cell r="C2916" t="str">
            <v>M2</v>
          </cell>
          <cell r="D2916">
            <v>7.95</v>
          </cell>
        </row>
        <row r="2917">
          <cell r="A2917" t="str">
            <v>73948/002</v>
          </cell>
          <cell r="B2917" t="str">
            <v>LIMPEZA/PREPARO SUPERFICIE CONCRETO P/PINTURA</v>
          </cell>
          <cell r="C2917" t="str">
            <v>M2</v>
          </cell>
          <cell r="D2917">
            <v>3.72</v>
          </cell>
        </row>
        <row r="2918">
          <cell r="A2918" t="str">
            <v>73948/003</v>
          </cell>
          <cell r="B2918" t="str">
            <v>LIMPEZA AZULEJO</v>
          </cell>
          <cell r="C2918" t="str">
            <v>M2</v>
          </cell>
          <cell r="D2918">
            <v>2.62</v>
          </cell>
        </row>
        <row r="2919">
          <cell r="A2919" t="str">
            <v>73948/004</v>
          </cell>
          <cell r="B2919" t="str">
            <v>LIMPEZA E LAVAGEM DE PASTILHAS</v>
          </cell>
          <cell r="C2919" t="str">
            <v>M2</v>
          </cell>
          <cell r="D2919">
            <v>3.72</v>
          </cell>
        </row>
        <row r="2920">
          <cell r="A2920" t="str">
            <v>73948/005</v>
          </cell>
          <cell r="B2920" t="str">
            <v>LIMPEZA CHAPA MELAMINICA EM PAREDE</v>
          </cell>
          <cell r="C2920" t="str">
            <v>M2</v>
          </cell>
          <cell r="D2920">
            <v>2.71</v>
          </cell>
        </row>
        <row r="2921">
          <cell r="A2921" t="str">
            <v>73948/006</v>
          </cell>
          <cell r="B2921" t="str">
            <v>LIMPEZA LAMBRI ALUMINIO</v>
          </cell>
          <cell r="C2921" t="str">
            <v>M2</v>
          </cell>
          <cell r="D2921">
            <v>6.1</v>
          </cell>
        </row>
        <row r="2922">
          <cell r="A2922" t="str">
            <v>73948/007</v>
          </cell>
          <cell r="B2922" t="str">
            <v>LIMPEZA ESQUADRIA FERRO C/SOLVENTE</v>
          </cell>
          <cell r="C2922" t="str">
            <v>M2</v>
          </cell>
          <cell r="D2922">
            <v>10.69</v>
          </cell>
        </row>
        <row r="2923">
          <cell r="A2923" t="str">
            <v>73948/008</v>
          </cell>
          <cell r="B2923" t="str">
            <v>LIMPEZA VIDRO COMUM</v>
          </cell>
          <cell r="C2923" t="str">
            <v>M2</v>
          </cell>
          <cell r="D2923">
            <v>5.15</v>
          </cell>
        </row>
        <row r="2924">
          <cell r="A2924" t="str">
            <v>73948/009</v>
          </cell>
          <cell r="B2924" t="str">
            <v>LIMPEZA FORRO</v>
          </cell>
          <cell r="C2924" t="str">
            <v>M2</v>
          </cell>
          <cell r="D2924">
            <v>10.57</v>
          </cell>
        </row>
        <row r="2925">
          <cell r="A2925" t="str">
            <v>73948/010</v>
          </cell>
          <cell r="B2925" t="str">
            <v>LIMPEZA PISO MARMORE/GRANITO</v>
          </cell>
          <cell r="C2925" t="str">
            <v>M2</v>
          </cell>
          <cell r="D2925">
            <v>10.01</v>
          </cell>
        </row>
        <row r="2926">
          <cell r="A2926" t="str">
            <v>73948/011</v>
          </cell>
          <cell r="B2926" t="str">
            <v>LIMPEZA PISO CERAMICO</v>
          </cell>
          <cell r="C2926" t="str">
            <v>M2</v>
          </cell>
          <cell r="D2926">
            <v>9.0299999999999994</v>
          </cell>
        </row>
        <row r="2927">
          <cell r="A2927" t="str">
            <v>73948/012</v>
          </cell>
          <cell r="B2927" t="str">
            <v>LIMPEZA PISO PLACA BORRACHA C/ENCERAMENTO</v>
          </cell>
          <cell r="C2927" t="str">
            <v>M2</v>
          </cell>
          <cell r="D2927">
            <v>11.83</v>
          </cell>
        </row>
        <row r="2928">
          <cell r="A2928" t="str">
            <v>73948/013</v>
          </cell>
          <cell r="B2928" t="str">
            <v>LIMPEZA PISO PLACA BORRACHA</v>
          </cell>
          <cell r="C2928" t="str">
            <v>M2</v>
          </cell>
          <cell r="D2928">
            <v>4.29</v>
          </cell>
        </row>
        <row r="2929">
          <cell r="A2929" t="str">
            <v>73948/014</v>
          </cell>
          <cell r="B2929" t="str">
            <v>LIMPEZA PISO CIMENTADO</v>
          </cell>
          <cell r="C2929" t="str">
            <v>M2</v>
          </cell>
          <cell r="D2929">
            <v>5.41</v>
          </cell>
        </row>
        <row r="2930">
          <cell r="A2930" t="str">
            <v>73948/015</v>
          </cell>
          <cell r="B2930" t="str">
            <v>LIMPEZA PISO MARMORITE/GRANILITE</v>
          </cell>
          <cell r="C2930" t="str">
            <v>M2</v>
          </cell>
          <cell r="D2930">
            <v>6.3</v>
          </cell>
        </row>
        <row r="2931">
          <cell r="A2931" t="str">
            <v>73948/016</v>
          </cell>
          <cell r="B2931" t="str">
            <v>LIMPEZA MANUAL DO TERRENO (C/ RASPAGEM SUPERFICIAL)</v>
          </cell>
          <cell r="C2931" t="str">
            <v>M2</v>
          </cell>
          <cell r="D2931">
            <v>1.71</v>
          </cell>
        </row>
        <row r="2932">
          <cell r="A2932">
            <v>74086</v>
          </cell>
          <cell r="B2932" t="str">
            <v>LIMPEZA DIVERSAS DA OBRA</v>
          </cell>
          <cell r="C2932" t="str">
            <v/>
          </cell>
          <cell r="D2932" t="str">
            <v/>
          </cell>
        </row>
        <row r="2933">
          <cell r="A2933" t="str">
            <v>74086/001</v>
          </cell>
          <cell r="B2933" t="str">
            <v>LIMPEZA LOUCAS E METAIS</v>
          </cell>
          <cell r="C2933" t="str">
            <v>UN</v>
          </cell>
          <cell r="D2933">
            <v>11.51</v>
          </cell>
        </row>
        <row r="2934">
          <cell r="A2934">
            <v>74243</v>
          </cell>
          <cell r="B2934" t="str">
            <v>LIMPEZA GERAL DE QUADRA POLIESPORTIVA</v>
          </cell>
          <cell r="C2934" t="str">
            <v/>
          </cell>
          <cell r="D2934" t="str">
            <v/>
          </cell>
        </row>
        <row r="2935">
          <cell r="A2935" t="str">
            <v>74243/001</v>
          </cell>
          <cell r="B2935" t="str">
            <v>LIMPEZA GERAL DE QUADRA POLIESPORTIVA</v>
          </cell>
          <cell r="C2935" t="str">
            <v>M2</v>
          </cell>
          <cell r="D2935">
            <v>0.96</v>
          </cell>
        </row>
        <row r="2936">
          <cell r="A2936">
            <v>215</v>
          </cell>
          <cell r="B2936" t="str">
            <v>ABERTURA DE POCO | CISTERNA OU CACIMBA |</v>
          </cell>
          <cell r="C2936" t="str">
            <v/>
          </cell>
          <cell r="D2936" t="str">
            <v/>
          </cell>
        </row>
        <row r="2937">
          <cell r="A2937">
            <v>74163</v>
          </cell>
          <cell r="B2937" t="str">
            <v>PERFURACAO DE POCO</v>
          </cell>
          <cell r="C2937" t="str">
            <v/>
          </cell>
          <cell r="D2937" t="str">
            <v/>
          </cell>
        </row>
        <row r="2938">
          <cell r="A2938" t="str">
            <v>74163/001</v>
          </cell>
          <cell r="B2938" t="str">
            <v>PERFURACAO DE POCO COM PERFURATRIZ PNEUMATICA</v>
          </cell>
          <cell r="C2938" t="str">
            <v>M</v>
          </cell>
          <cell r="D2938">
            <v>19.79</v>
          </cell>
        </row>
        <row r="2939">
          <cell r="A2939" t="str">
            <v>74163/002</v>
          </cell>
          <cell r="B2939" t="str">
            <v>PERFURACAO DE POCO COM PERFURATRIZ A PERCUSSAO</v>
          </cell>
          <cell r="C2939" t="str">
            <v>M</v>
          </cell>
          <cell r="D2939">
            <v>43.76</v>
          </cell>
        </row>
        <row r="2940">
          <cell r="A2940">
            <v>216</v>
          </cell>
          <cell r="B2940" t="str">
            <v>POCO TUBULAR PROFUNDO</v>
          </cell>
          <cell r="C2940" t="str">
            <v/>
          </cell>
          <cell r="D2940" t="str">
            <v/>
          </cell>
        </row>
        <row r="2941">
          <cell r="A2941">
            <v>40841</v>
          </cell>
          <cell r="B2941" t="str">
            <v>ABRACADEIRA P/POCOS PROFUNDOS</v>
          </cell>
          <cell r="C2941" t="str">
            <v>UN</v>
          </cell>
          <cell r="D2941">
            <v>63.51</v>
          </cell>
        </row>
        <row r="2942">
          <cell r="A2942">
            <v>318</v>
          </cell>
          <cell r="B2942" t="str">
            <v>OUTROS</v>
          </cell>
          <cell r="C2942" t="str">
            <v/>
          </cell>
          <cell r="D2942" t="str">
            <v/>
          </cell>
        </row>
        <row r="2943">
          <cell r="A2943">
            <v>5962</v>
          </cell>
          <cell r="B2943" t="str">
            <v>TANQUE ESTACIONARIO TAA -MACARICO CAP 20 000 L - DEPRECIACAO E JUROS</v>
          </cell>
          <cell r="C2943" t="str">
            <v>UN</v>
          </cell>
          <cell r="D2943">
            <v>6.62</v>
          </cell>
        </row>
        <row r="2944">
          <cell r="A2944">
            <v>6391</v>
          </cell>
          <cell r="B2944" t="str">
            <v>SOLDA TOPO DESCENDENTE CHANFRADA ESPESSURA=1/4" CHAPA/PERFIL/TUBO ACOCOM CONVERSOR DIESEL.</v>
          </cell>
          <cell r="C2944" t="str">
            <v>M</v>
          </cell>
          <cell r="D2944">
            <v>62.71</v>
          </cell>
        </row>
        <row r="2945">
          <cell r="A2945">
            <v>71516</v>
          </cell>
          <cell r="B2945" t="str">
            <v>CONJUNTO DE MANGUEIRA PARA COMBATE A INCENDIO EM FIBRA DE POLIESTER PURA, COM 1.1/2", REVESTIDA INTERNAMENTE, COM 2 LANCES DE 15M CADA</v>
          </cell>
          <cell r="C2945" t="str">
            <v>UN</v>
          </cell>
          <cell r="D2945">
            <v>478.34</v>
          </cell>
        </row>
        <row r="2946">
          <cell r="A2946">
            <v>73289</v>
          </cell>
          <cell r="B2946" t="str">
            <v>CUSTOS C/MATRIAL-AQUECEDOR DE FLUIDO TERMICO C/CALDEIRA</v>
          </cell>
          <cell r="C2946" t="str">
            <v>H</v>
          </cell>
          <cell r="D2946">
            <v>4.6399999999999997</v>
          </cell>
        </row>
        <row r="2947">
          <cell r="A2947">
            <v>73360</v>
          </cell>
          <cell r="B2947" t="str">
            <v>AQUECEDOR DE FLUIDO TERMICO C/CALDEIRA - CHP</v>
          </cell>
          <cell r="C2947" t="str">
            <v>CHP</v>
          </cell>
          <cell r="D2947">
            <v>12.29</v>
          </cell>
        </row>
        <row r="2948">
          <cell r="A2948">
            <v>73916</v>
          </cell>
          <cell r="B2948" t="str">
            <v>´PLACA DE IDENTIFICAÇÃO</v>
          </cell>
          <cell r="C2948" t="str">
            <v/>
          </cell>
          <cell r="D2948" t="str">
            <v/>
          </cell>
        </row>
        <row r="2949">
          <cell r="A2949" t="str">
            <v>73916/001</v>
          </cell>
          <cell r="B2949" t="str">
            <v>PLACA DE IDENTIFICAÇÃO EM CHAPA GALVANIZADA NUM. 18, 12X18CM</v>
          </cell>
          <cell r="C2949" t="str">
            <v>UN</v>
          </cell>
          <cell r="D2949">
            <v>30.8</v>
          </cell>
        </row>
        <row r="2950">
          <cell r="A2950" t="str">
            <v>73916/002</v>
          </cell>
          <cell r="B2950" t="str">
            <v>PLACA ESMALTADA PARA IDENTIFICAÇÃO NR DE RUA, DIMENSÕES 45X25CM</v>
          </cell>
          <cell r="C2950" t="str">
            <v>UN</v>
          </cell>
          <cell r="D2950">
            <v>78.569999999999993</v>
          </cell>
        </row>
        <row r="2951">
          <cell r="A2951" t="str">
            <v>73916/003</v>
          </cell>
          <cell r="B2951" t="str">
            <v>PLACA DE IDENTIFICAÇÃO EM CHAPA GALVANIZADA NUM. 18, DIMENSÕES 8X12CM</v>
          </cell>
          <cell r="C2951" t="str">
            <v>UN</v>
          </cell>
          <cell r="D2951">
            <v>15.36</v>
          </cell>
        </row>
        <row r="2952">
          <cell r="A2952">
            <v>74029</v>
          </cell>
          <cell r="B2952" t="str">
            <v>BETONEIRAS</v>
          </cell>
          <cell r="C2952" t="str">
            <v/>
          </cell>
          <cell r="D2952" t="str">
            <v/>
          </cell>
        </row>
        <row r="2953">
          <cell r="A2953" t="str">
            <v>74029/001</v>
          </cell>
          <cell r="B2953" t="str">
            <v>BETONEIRA DIESEL 580L (CP) MISTURA SECA, CARREGAMENTO MECANICO E TAMBOR REVERSÍVEL. - EXCLUSIVE OPERADOR</v>
          </cell>
          <cell r="C2953" t="str">
            <v>H</v>
          </cell>
          <cell r="D2953">
            <v>13.52</v>
          </cell>
        </row>
        <row r="2954">
          <cell r="A2954" t="str">
            <v>74029/002</v>
          </cell>
          <cell r="B2954" t="str">
            <v>BETONEIRA DIESEL, 580L (CI) MISTURA SECA, CARREGADOR MECANICO E TAMBORREVERSÍVEL.- EXCLUSIVE OPERADOR</v>
          </cell>
          <cell r="C2954" t="str">
            <v>H</v>
          </cell>
          <cell r="D2954">
            <v>4.92</v>
          </cell>
        </row>
        <row r="2955">
          <cell r="A2955">
            <v>74030</v>
          </cell>
          <cell r="B2955" t="str">
            <v>GUINDASTES E/OU BRAÇO MECÂNICO</v>
          </cell>
          <cell r="C2955" t="str">
            <v/>
          </cell>
          <cell r="D2955" t="str">
            <v/>
          </cell>
        </row>
        <row r="2956">
          <cell r="A2956" t="str">
            <v>74030/001</v>
          </cell>
          <cell r="B2956" t="str">
            <v>GUINDAUTO (CI) CAP.3,5 TON., MONTADO SOBRE CAMINHÃO TOCO (EXCL. O CAMINHÃO) APROX.2,0M DE ALCANCE HORIZONTAL, 7,0 NA VERTICAL. EXCL. OPERADOR.</v>
          </cell>
          <cell r="C2956" t="str">
            <v>H</v>
          </cell>
          <cell r="D2956">
            <v>16.989999999999998</v>
          </cell>
        </row>
        <row r="2957">
          <cell r="A2957" t="str">
            <v>74030/002</v>
          </cell>
          <cell r="B2957" t="str">
            <v>GUINDAUTO (CP) CARGA MAX 3,25T (A 2M) E 1,62T (A 4M), ALTURA MAX = 6,6M, MONTADO SOBRE CAMINHÃO TOCO (EXCL. O CAMINHÃO E OPERADOR).</v>
          </cell>
          <cell r="C2957" t="str">
            <v>H</v>
          </cell>
          <cell r="D2957">
            <v>19.21</v>
          </cell>
        </row>
        <row r="2958">
          <cell r="A2958">
            <v>74032</v>
          </cell>
          <cell r="B2958" t="str">
            <v>ESCAVADEIRA</v>
          </cell>
          <cell r="C2958" t="str">
            <v/>
          </cell>
          <cell r="D2958" t="str">
            <v/>
          </cell>
        </row>
        <row r="2959">
          <cell r="A2959" t="str">
            <v>74032/001</v>
          </cell>
          <cell r="B2959" t="str">
            <v>ESCAVADEIRA HIDRAULICA SOBRE ESTEIRAS 110HP A DIESEL - CHP - INCLUSIVEOPERADOR</v>
          </cell>
          <cell r="C2959" t="str">
            <v>CHP</v>
          </cell>
          <cell r="D2959">
            <v>152.56</v>
          </cell>
        </row>
        <row r="2960">
          <cell r="A2960" t="str">
            <v>74032/002</v>
          </cell>
          <cell r="B2960" t="str">
            <v>ESCAVADEIRA HIDRAULICA SOBRE ESTEIRAS 110HP A DIESEL - CHI - INCLUISVEOPERADOR</v>
          </cell>
          <cell r="C2960" t="str">
            <v>CHI</v>
          </cell>
          <cell r="D2960">
            <v>65.069999999999993</v>
          </cell>
        </row>
        <row r="2961">
          <cell r="A2961">
            <v>74035</v>
          </cell>
          <cell r="B2961" t="str">
            <v>CARREGADOR FRONTAL / PÁ CARREGADEIRA</v>
          </cell>
          <cell r="C2961" t="str">
            <v/>
          </cell>
          <cell r="D2961" t="str">
            <v/>
          </cell>
        </row>
        <row r="2962">
          <cell r="A2962" t="str">
            <v>74035/001</v>
          </cell>
          <cell r="B2962" t="str">
            <v>CARREGADOR FRONTAL (PA CARREGADEIRA) SOBRE RODAS 105HP CAPACIDADE DA CAÇAMBA 1,4 A 1,7M3 - CHP - INCLUSIVE OPERADOR</v>
          </cell>
          <cell r="C2962" t="str">
            <v>H</v>
          </cell>
          <cell r="D2962">
            <v>103.54</v>
          </cell>
        </row>
        <row r="2963">
          <cell r="A2963">
            <v>74036</v>
          </cell>
          <cell r="B2963" t="str">
            <v>TRATOR</v>
          </cell>
          <cell r="C2963" t="str">
            <v/>
          </cell>
          <cell r="D2963" t="str">
            <v/>
          </cell>
        </row>
        <row r="2964">
          <cell r="A2964" t="str">
            <v>74036/001</v>
          </cell>
          <cell r="B2964" t="str">
            <v>TRATOR DE ESTEIRAS, 153HP - CHI - INCLUSIVE OPERADOR</v>
          </cell>
          <cell r="C2964" t="str">
            <v>H</v>
          </cell>
          <cell r="D2964">
            <v>99.17</v>
          </cell>
        </row>
        <row r="2965">
          <cell r="A2965" t="str">
            <v>74036/002</v>
          </cell>
          <cell r="B2965" t="str">
            <v>TRATOR ESTEIRAS DIESEL 140CV - CHP - INCLUSIVE OPERADOR</v>
          </cell>
          <cell r="C2965" t="str">
            <v>H</v>
          </cell>
          <cell r="D2965">
            <v>226.43</v>
          </cell>
        </row>
        <row r="2966">
          <cell r="A2966">
            <v>74037</v>
          </cell>
          <cell r="B2966" t="str">
            <v>CAMINHÃO</v>
          </cell>
          <cell r="C2966" t="str">
            <v/>
          </cell>
          <cell r="D2966" t="str">
            <v/>
          </cell>
        </row>
        <row r="2967">
          <cell r="A2967" t="str">
            <v>74037/001</v>
          </cell>
          <cell r="B2967" t="str">
            <v>CAMINHÃO BASCULANTE TOCO 4M3, MOTOR DIESEL 160CV COM MOTORISTA</v>
          </cell>
          <cell r="C2967" t="str">
            <v>H</v>
          </cell>
          <cell r="D2967">
            <v>75.17</v>
          </cell>
        </row>
        <row r="2968">
          <cell r="A2968" t="str">
            <v>74037/002</v>
          </cell>
          <cell r="B2968" t="str">
            <v>CAMINHÃO TOCO, CARROCERIA FIXA ABERTA MADEIRA, MOTOR DIESEL - CHI - COM MOTORISTA</v>
          </cell>
          <cell r="C2968" t="str">
            <v>CHI</v>
          </cell>
          <cell r="D2968">
            <v>27.45</v>
          </cell>
        </row>
        <row r="2969">
          <cell r="A2969" t="str">
            <v>74037/003</v>
          </cell>
          <cell r="B2969" t="str">
            <v>CAMINHÃO TOCO, CARROCERIA FIXA ABERTA DE MADEIRA, MOTOR A DIESEL - CHP- COM MOTORISTA</v>
          </cell>
          <cell r="C2969" t="str">
            <v>CHP</v>
          </cell>
          <cell r="D2969">
            <v>76.959999999999994</v>
          </cell>
        </row>
        <row r="2970">
          <cell r="A2970">
            <v>74040</v>
          </cell>
          <cell r="B2970" t="str">
            <v>SOQUETE COMPACTADOR</v>
          </cell>
          <cell r="C2970" t="str">
            <v/>
          </cell>
          <cell r="D2970" t="str">
            <v/>
          </cell>
        </row>
        <row r="2971">
          <cell r="A2971" t="str">
            <v>74040/001</v>
          </cell>
          <cell r="B2971" t="str">
            <v>SOQUETE COMPACTADOR 72KG GASOLINA, 3HP (CHP) EXCLUSIVE OPERADOR.</v>
          </cell>
          <cell r="C2971" t="str">
            <v>H</v>
          </cell>
          <cell r="D2971">
            <v>8.09</v>
          </cell>
        </row>
        <row r="2972">
          <cell r="A2972" t="str">
            <v>74040/002</v>
          </cell>
          <cell r="B2972" t="str">
            <v>SOQUETE COMPACTADOR 72KG, GASOLINA, 3HP, (CHI), EXCLUSIVE OPERADOR.</v>
          </cell>
          <cell r="C2972" t="str">
            <v>H</v>
          </cell>
          <cell r="D2972">
            <v>3.12</v>
          </cell>
        </row>
        <row r="2973">
          <cell r="A2973">
            <v>321</v>
          </cell>
          <cell r="B2973" t="str">
            <v>COMPOSICAO SERVICO MIGRACAO</v>
          </cell>
          <cell r="C2973" t="str">
            <v/>
          </cell>
          <cell r="D2973" t="str">
            <v/>
          </cell>
        </row>
        <row r="2974">
          <cell r="A2974">
            <v>660</v>
          </cell>
          <cell r="B2974" t="str">
            <v>CONCRETO DOSADO 10 MPA SOMENTE MATERIAIS INCL 5% PERDAS</v>
          </cell>
          <cell r="C2974" t="str">
            <v>M3</v>
          </cell>
          <cell r="D2974">
            <v>229.35</v>
          </cell>
        </row>
        <row r="2975">
          <cell r="A2975">
            <v>661</v>
          </cell>
          <cell r="B2975" t="str">
            <v>CONCRETO DOSADO 15 MPA SOMENTE MATERIAIS INCL 5% PERDAS</v>
          </cell>
          <cell r="C2975" t="str">
            <v>M3</v>
          </cell>
          <cell r="D2975">
            <v>246.66</v>
          </cell>
        </row>
        <row r="2976">
          <cell r="A2976">
            <v>1847</v>
          </cell>
          <cell r="B2976" t="str">
            <v>ARGAMASSA CIMENTO/AREIA GROSSA SEM PENEIRAR 1:3 PREPARO MANUAL</v>
          </cell>
          <cell r="C2976" t="str">
            <v>M3</v>
          </cell>
          <cell r="D2976">
            <v>317.95</v>
          </cell>
        </row>
        <row r="2977">
          <cell r="A2977">
            <v>1852</v>
          </cell>
          <cell r="B2977" t="str">
            <v>ARGAMASSA CIMENTO/AREIA GROSSA 1:6 C/PREPARO MANUAL</v>
          </cell>
          <cell r="C2977" t="str">
            <v>M3</v>
          </cell>
          <cell r="D2977">
            <v>233.89</v>
          </cell>
        </row>
        <row r="2978">
          <cell r="A2978">
            <v>1855</v>
          </cell>
          <cell r="B2978" t="str">
            <v>ARGAMASSA MISTA CIMENTO/CAL HIDRATADA/AREIA FINA 1:2:9</v>
          </cell>
          <cell r="C2978" t="str">
            <v>M3</v>
          </cell>
          <cell r="D2978">
            <v>243.61</v>
          </cell>
        </row>
        <row r="2979">
          <cell r="A2979">
            <v>1857</v>
          </cell>
          <cell r="B2979" t="str">
            <v>ABERTURA/ENCHIM RASGO ALVEN P/DUTOS D=1/2" A 1 1/2" ARG CIM/C.HID/AREIA 1:2:9</v>
          </cell>
          <cell r="C2979" t="str">
            <v>M</v>
          </cell>
          <cell r="D2979">
            <v>2.65</v>
          </cell>
        </row>
        <row r="2980">
          <cell r="A2980">
            <v>1980</v>
          </cell>
          <cell r="B2980" t="str">
            <v>FORMA MADEIRA 1,4 VEZES PINHO 3A ESP=2,5CM P/PECAS CONCRETOARMADO INCL FORN MATERIAIS E DESMOLDAGEM EXCL ESCORAMENTO.</v>
          </cell>
          <cell r="C2980" t="str">
            <v>M2</v>
          </cell>
          <cell r="D2980">
            <v>35.54</v>
          </cell>
        </row>
        <row r="2981">
          <cell r="A2981">
            <v>2596</v>
          </cell>
          <cell r="B2981" t="str">
            <v>BARRA DE ACO CA-25 REDONDA DIAM DE 6,3 A 8,00MM (1/4 A 5/16) SEMSALIENCIA OU MOSSA</v>
          </cell>
          <cell r="C2981" t="str">
            <v>KG</v>
          </cell>
          <cell r="D2981">
            <v>4.32</v>
          </cell>
        </row>
        <row r="2982">
          <cell r="A2982">
            <v>2913</v>
          </cell>
          <cell r="B2982" t="str">
            <v>BETONEIRA MOTOR GAS P/320L MIST SECA (CP) CARREG MEC E TAMBOR REVERSI-VEL - EXCL OPERADOR</v>
          </cell>
          <cell r="C2982" t="str">
            <v>H</v>
          </cell>
          <cell r="D2982">
            <v>8.1300000000000008</v>
          </cell>
        </row>
        <row r="2983">
          <cell r="A2983">
            <v>2963</v>
          </cell>
          <cell r="B2983" t="str">
            <v>RETRO-ESCAVADEIRA DIESEL 75CV (CP) INCL OPERADOR-CAPAC CACAMBA 0,76M3</v>
          </cell>
          <cell r="C2983" t="str">
            <v>H</v>
          </cell>
          <cell r="D2983">
            <v>84.83</v>
          </cell>
        </row>
        <row r="2984">
          <cell r="A2984">
            <v>3061</v>
          </cell>
          <cell r="B2984" t="str">
            <v>ESCAVACAO MEC VALA N ESCOR MAT 1A CAT C/RETROESCAV ATE 1,50MEXCL ESGOTAMENTO</v>
          </cell>
          <cell r="C2984" t="str">
            <v>M3</v>
          </cell>
          <cell r="D2984">
            <v>4.6399999999999997</v>
          </cell>
        </row>
        <row r="2985">
          <cell r="A2985">
            <v>3062</v>
          </cell>
          <cell r="B2985" t="str">
            <v>ESCAVACAO MEC DE VALA NAO ESCORADA EM MATERIAL DE 1A CATEGORIA COM PROFUNDIDADE DE 1,5 ATE 3M COM RETROESCAVADEIRA 75HP, SEM ESGOTAMENTO.</v>
          </cell>
          <cell r="C2985" t="str">
            <v>M3</v>
          </cell>
          <cell r="D2985">
            <v>5.62</v>
          </cell>
        </row>
        <row r="2986">
          <cell r="A2986">
            <v>3063</v>
          </cell>
          <cell r="B2986" t="str">
            <v>ESCAV MEC VALA ESCORADA ATE 1,50M C/RETRO MAT 1A COM REDUTOR (C/PEDRAS/ INST PREDIAIS/OUTROS REDUT PRODUTIV) - EXCL. ESGOT/ESCORAM</v>
          </cell>
          <cell r="C2986" t="str">
            <v>M3</v>
          </cell>
          <cell r="D2986">
            <v>14.38</v>
          </cell>
        </row>
        <row r="2987">
          <cell r="A2987">
            <v>3065</v>
          </cell>
          <cell r="B2987" t="str">
            <v>ESCAV MEC.VALA ESCORADA C/RETRO DE 1,5 A 3M PROF MAT 1A COM REDUTOR (PEDRAS/INST PREDIAIS/OUTROS REDUT PRODUTIV) - EXCL. ESGOTAM / ESCORAMENTO.</v>
          </cell>
          <cell r="C2987" t="str">
            <v>M3</v>
          </cell>
          <cell r="D2987">
            <v>18.440000000000001</v>
          </cell>
        </row>
        <row r="2988">
          <cell r="A2988">
            <v>3066</v>
          </cell>
          <cell r="B2988" t="str">
            <v>ESCAVACAO MEC.VALA N ESCOR ATE 1,5M C/RETRO MAT 1A (C/PEDRAS/INST PREDIAIS/OUTROS REDUT PRODUTIV OU CAVAS FUNDACAO) - EXCL ESGOTAMENTO</v>
          </cell>
          <cell r="C2988" t="str">
            <v>M3</v>
          </cell>
          <cell r="D2988">
            <v>11.74</v>
          </cell>
        </row>
        <row r="2989">
          <cell r="A2989">
            <v>3069</v>
          </cell>
          <cell r="B2989" t="str">
            <v>ESCAVACAO MEC. VALA N ESCOR MAT 1A C/RETRO ENTRE 1,5 E 3MC/ REDUTOR(PEDRAS/INST PREDIAIS/OUTROS REDUTORES PRODUTIV OU CAVAS FUNDACAO) EXCL ESGOTAMENTO.</v>
          </cell>
          <cell r="C2989" t="str">
            <v>M3</v>
          </cell>
          <cell r="D2989">
            <v>14.28</v>
          </cell>
        </row>
        <row r="2990">
          <cell r="A2990">
            <v>3070</v>
          </cell>
          <cell r="B2990" t="str">
            <v>ESCAVACAO MEC DE VALA ESCORADA COM RETRO 75 HP, EM MATERIAL DE 1A CATEGORIA ATÉ 1,5M DE PROFUNDIDADE, EXCLUINDO ESGOTAMENTO E ESCORAMENTO.</v>
          </cell>
          <cell r="C2990" t="str">
            <v>M3</v>
          </cell>
          <cell r="D2990">
            <v>5.41</v>
          </cell>
        </row>
        <row r="2991">
          <cell r="A2991">
            <v>3071</v>
          </cell>
          <cell r="B2991" t="str">
            <v>ESCAVACAO MEC.VALA ESCORADA MAT 1A CAT C/RETRO DE 1,5 A 3M- EXCLUSIVEESGOT E ESCORAMENTO</v>
          </cell>
          <cell r="C2991" t="str">
            <v>M3</v>
          </cell>
          <cell r="D2991">
            <v>6.89</v>
          </cell>
        </row>
        <row r="2992">
          <cell r="A2992">
            <v>3496</v>
          </cell>
          <cell r="B2992" t="str">
            <v>ALUGUEL ELEVADOR EQUIPADO P/TRANSP CONCR A 10M ALT-CP-S/OPERADOR COM GUINCHO DE 10CV 16M TORRE DESMONTAVEL CACAMBA AUTOMATICA DE 550L FUNILP/DESCARGA E SILO DE ESPERA DE 1000L</v>
          </cell>
          <cell r="C2992" t="str">
            <v>H</v>
          </cell>
          <cell r="D2992">
            <v>7.6</v>
          </cell>
        </row>
        <row r="2993">
          <cell r="A2993">
            <v>3533</v>
          </cell>
          <cell r="B2993" t="str">
            <v>VIBRADOR DE IMERSAO MOTOR ELETR 2CV (CP) TUBO DE 48X48 C/MANGOTEDE 5M COMP -EXCL OPERADOR</v>
          </cell>
          <cell r="C2993" t="str">
            <v>H</v>
          </cell>
          <cell r="D2993">
            <v>1.22</v>
          </cell>
        </row>
        <row r="2994">
          <cell r="A2994">
            <v>3636</v>
          </cell>
          <cell r="B2994" t="str">
            <v>RETRO-ESCAVADEIRA DIESEL 75CV, INCL OPERADOR-CAPAC CACAMBA 0,76M3 (HORA IMPRODUTIVA)</v>
          </cell>
          <cell r="C2994" t="str">
            <v>H</v>
          </cell>
          <cell r="D2994">
            <v>32.43</v>
          </cell>
        </row>
        <row r="2995">
          <cell r="A2995">
            <v>3732</v>
          </cell>
          <cell r="B2995" t="str">
            <v>ALUGUEL ELEVADOR EQUIPADO P/TRANSP CONCR A 10M ALT-CI-S/OPERADOR COMGUINCHO DE 10CV 16M TORRE DESMONTAVEL CACAMBA AUTOMATICA DE 550L FUNILP/DESCARGA E SILO ESPERA DE 1000L</v>
          </cell>
          <cell r="C2995" t="str">
            <v>H</v>
          </cell>
          <cell r="D2995">
            <v>4.01</v>
          </cell>
        </row>
        <row r="2996">
          <cell r="A2996">
            <v>3775</v>
          </cell>
          <cell r="B2996" t="str">
            <v>BETONEIRA MOTOR GAS P/320L MIST SECA (CI) CARREG MEC E TAMBOR REVERSI-VEL - EXCL OPERADOR</v>
          </cell>
          <cell r="C2996" t="str">
            <v>H</v>
          </cell>
          <cell r="D2996">
            <v>1.2</v>
          </cell>
        </row>
        <row r="2997">
          <cell r="A2997">
            <v>3783</v>
          </cell>
          <cell r="B2997" t="str">
            <v>VIBRADOR DE IMERSAO MOTOR ELETR 2CV (CI) TUBO 48X480MM C/MANGOTEDE 5M COMP - EXCL OPERADOR</v>
          </cell>
          <cell r="C2997" t="str">
            <v>H</v>
          </cell>
          <cell r="D2997">
            <v>0.75</v>
          </cell>
        </row>
        <row r="2998">
          <cell r="A2998">
            <v>4877</v>
          </cell>
          <cell r="B2998" t="str">
            <v>BETONEIRA 320L ELETRICA TRIFASICA C/CARREGADOR MECANICO C/OPERADOR - P</v>
          </cell>
          <cell r="C2998" t="str">
            <v>H</v>
          </cell>
          <cell r="D2998">
            <v>9.7899999999999991</v>
          </cell>
        </row>
        <row r="2999">
          <cell r="A2999">
            <v>4884</v>
          </cell>
          <cell r="B2999" t="str">
            <v>ARGAMASSA TRACO 1:3 (CIMENTO E AREIA), PREPARO MANUAL</v>
          </cell>
          <cell r="C2999" t="str">
            <v>M3</v>
          </cell>
          <cell r="D2999">
            <v>328.62</v>
          </cell>
        </row>
        <row r="3000">
          <cell r="A3000">
            <v>4885</v>
          </cell>
          <cell r="B3000" t="str">
            <v>ARGAMASSA TRACO 1:4 (CIMENTO E AREIA), PREPARO MANUAL</v>
          </cell>
          <cell r="C3000" t="str">
            <v>M3</v>
          </cell>
          <cell r="D3000">
            <v>283.04000000000002</v>
          </cell>
        </row>
        <row r="3001">
          <cell r="A3001">
            <v>4886</v>
          </cell>
          <cell r="B3001" t="str">
            <v>ARGAMASSA TRACO 1:5 (CIMENTO E AREIA), PREPARO MANUAL</v>
          </cell>
          <cell r="C3001" t="str">
            <v>M3</v>
          </cell>
          <cell r="D3001">
            <v>250.96</v>
          </cell>
        </row>
        <row r="3002">
          <cell r="A3002">
            <v>4889</v>
          </cell>
          <cell r="B3002" t="str">
            <v>ARGAMASSA TRACO 1:8 (CIMENTO E AREIA), PREPARO MANUAL</v>
          </cell>
          <cell r="C3002" t="str">
            <v>M3</v>
          </cell>
          <cell r="D3002">
            <v>211.15</v>
          </cell>
        </row>
        <row r="3003">
          <cell r="A3003">
            <v>5089</v>
          </cell>
          <cell r="B3003" t="str">
            <v>ROLO COMPACTADOR VIBRATORIO PE DE CARNEIRO PARA SOLOS, POTENCIA 80HP,PESO MÁXIMO OPERACIONAL 8,8T - MANUTENCAO</v>
          </cell>
          <cell r="C3003" t="str">
            <v>H</v>
          </cell>
          <cell r="D3003">
            <v>15.68</v>
          </cell>
        </row>
        <row r="3004">
          <cell r="A3004">
            <v>5623</v>
          </cell>
          <cell r="B3004" t="str">
            <v>CAMINHAO BASCULANTE 4,0M3 TOCO 162CV PBT=11800KG - JUROS</v>
          </cell>
          <cell r="C3004" t="str">
            <v>H</v>
          </cell>
          <cell r="D3004">
            <v>4.4000000000000004</v>
          </cell>
        </row>
        <row r="3005">
          <cell r="A3005">
            <v>5624</v>
          </cell>
          <cell r="B3005" t="str">
            <v>CAMINHAO BASCULANTE 4,0M3 TOCO 162CV PBT=11800KG - OPERACAO</v>
          </cell>
          <cell r="C3005" t="str">
            <v>H</v>
          </cell>
          <cell r="D3005">
            <v>58.53</v>
          </cell>
        </row>
        <row r="3006">
          <cell r="A3006">
            <v>5627</v>
          </cell>
          <cell r="B3006" t="str">
            <v>ESCAVADEIRA HIDRAULICA SOBRE ESTEIRA 105HP, PESO OPERACIONAL 17T, CAP.0,8M3 - DEPRECIACAO</v>
          </cell>
          <cell r="C3006" t="str">
            <v>H</v>
          </cell>
          <cell r="D3006">
            <v>43.73</v>
          </cell>
        </row>
        <row r="3007">
          <cell r="A3007">
            <v>5628</v>
          </cell>
          <cell r="B3007" t="str">
            <v>ESCAVADEIRA HIDRAULICA SOBRE ESTEIRA 105HP, PESO OPERACIONAL 17T, CAP.0,8M3 - JUROS</v>
          </cell>
          <cell r="C3007" t="str">
            <v>H</v>
          </cell>
          <cell r="D3007">
            <v>16.54</v>
          </cell>
        </row>
        <row r="3008">
          <cell r="A3008">
            <v>5629</v>
          </cell>
          <cell r="B3008" t="str">
            <v>ESCAVADEIRA HIDRAULICA SOBRE ESTEIRA 105HP, PESO OPERACIONAL 17T, CAP.0,8M3 - MANUTENCAO</v>
          </cell>
          <cell r="C3008" t="str">
            <v>H</v>
          </cell>
          <cell r="D3008">
            <v>35.020000000000003</v>
          </cell>
        </row>
        <row r="3009">
          <cell r="A3009">
            <v>5630</v>
          </cell>
          <cell r="B3009" t="str">
            <v>ESCAVADEIRA HIDRAULICA SOBRE ESTEIRA 105HP, PESO OPERACIONAL 17T, CAP.0,8M3 - MATERIAIS NA OPERACAO</v>
          </cell>
          <cell r="C3009" t="str">
            <v>H</v>
          </cell>
          <cell r="D3009">
            <v>57.71</v>
          </cell>
        </row>
        <row r="3010">
          <cell r="A3010">
            <v>5631</v>
          </cell>
          <cell r="B3010" t="str">
            <v>ESCAVADEIRA HIDRAULICA SOBRE ESTEIRA 105HP, PESO OPERACIONAL 17T, CAP.0,8M3 - CHP DIURNO</v>
          </cell>
          <cell r="C3010" t="str">
            <v>CHP</v>
          </cell>
          <cell r="D3010">
            <v>161.22</v>
          </cell>
        </row>
        <row r="3011">
          <cell r="A3011">
            <v>5632</v>
          </cell>
          <cell r="B3011" t="str">
            <v>ESCAVADEIRA HIDRAULICA SOBRE ESTEIRA 105HP, PESO OPERACIONAL 17T, CAP.0,8M3 - CHI DIURNO</v>
          </cell>
          <cell r="C3011" t="str">
            <v>CHI</v>
          </cell>
          <cell r="D3011">
            <v>68.5</v>
          </cell>
        </row>
        <row r="3012">
          <cell r="A3012">
            <v>5653</v>
          </cell>
          <cell r="B3012" t="str">
            <v>PA CARREGADEIRA SOBRE RODAS, POTENCIA 105HP, CAPACIDADE DA CACAMBA 1,4A 1,7M3 - DEPRECIACAO E JUROS</v>
          </cell>
          <cell r="C3012" t="str">
            <v>H</v>
          </cell>
          <cell r="D3012">
            <v>40.03</v>
          </cell>
        </row>
        <row r="3013">
          <cell r="A3013">
            <v>5654</v>
          </cell>
          <cell r="B3013" t="str">
            <v>PA CARREGADEIRA SOBRE RODAS, POTENCIA 105HP, CAPACIDADE DA CACAMBA 1,4A 1,7M3 - MANUTENCAO</v>
          </cell>
          <cell r="C3013" t="str">
            <v>H</v>
          </cell>
          <cell r="D3013">
            <v>30.35</v>
          </cell>
        </row>
        <row r="3014">
          <cell r="A3014">
            <v>5655</v>
          </cell>
          <cell r="B3014" t="str">
            <v>PA CARREGADEIRA SOBRE RODAS, POTENCIA 105HP, CAPACIDADE DA CACAMBA 1,4A 1,7M3 - CUSTO HORARIO DE MATERIAIS NA OPERACAO</v>
          </cell>
          <cell r="C3014" t="str">
            <v>H</v>
          </cell>
          <cell r="D3014">
            <v>46.99</v>
          </cell>
        </row>
        <row r="3015">
          <cell r="A3015">
            <v>5656</v>
          </cell>
          <cell r="B3015" t="str">
            <v>PA CARREGADEIRA SOBRE RODAS, POTENCIA 105HP, CAPACIDADE DA CACAMBA 1,4A 1,7M3 - MAO-DE-OBRA DIURNA NA OPERACAO</v>
          </cell>
          <cell r="C3015" t="str">
            <v>H</v>
          </cell>
          <cell r="D3015">
            <v>8.85</v>
          </cell>
        </row>
        <row r="3016">
          <cell r="A3016">
            <v>5657</v>
          </cell>
          <cell r="B3016" t="str">
            <v>GRADE ARADORA COM 24 DISCOS DE 24” SOBRE PNEUS - DEPRECIACAO/JUROS</v>
          </cell>
          <cell r="C3016" t="str">
            <v>H</v>
          </cell>
          <cell r="D3016">
            <v>4.33</v>
          </cell>
        </row>
        <row r="3017">
          <cell r="A3017">
            <v>5658</v>
          </cell>
          <cell r="B3017" t="str">
            <v>GRADE ARADORA COM 24 DISCOS DE 24" SOBRE PNEUS - MANUTENCAO</v>
          </cell>
          <cell r="C3017" t="str">
            <v>H</v>
          </cell>
          <cell r="D3017">
            <v>1.44</v>
          </cell>
        </row>
        <row r="3018">
          <cell r="A3018">
            <v>5663</v>
          </cell>
          <cell r="B3018" t="str">
            <v>RETRO-ESCAVADEIRA, 4 X 4, 86 CV (VU= 5 ANOS) - DEPRECIAÇÃO E JUROS</v>
          </cell>
          <cell r="C3018" t="str">
            <v>H</v>
          </cell>
          <cell r="D3018">
            <v>25.69</v>
          </cell>
        </row>
        <row r="3019">
          <cell r="A3019">
            <v>5664</v>
          </cell>
          <cell r="B3019" t="str">
            <v>RETRO-ESCAVADEIRA, 4 X 4, 86 CV (VU= 5 ANOS) - MANUTENÇÃO</v>
          </cell>
          <cell r="C3019" t="str">
            <v>H</v>
          </cell>
          <cell r="D3019">
            <v>19.48</v>
          </cell>
        </row>
        <row r="3020">
          <cell r="A3020">
            <v>5665</v>
          </cell>
          <cell r="B3020" t="str">
            <v>RETRO-ESCAVADEIRA, 4 X 4, 86 CV (VU= 5 ANOS) - MÃO DE OBRA/OPERAÇÃO</v>
          </cell>
          <cell r="C3020" t="str">
            <v>H</v>
          </cell>
          <cell r="D3020">
            <v>8.23</v>
          </cell>
        </row>
        <row r="3021">
          <cell r="A3021">
            <v>5666</v>
          </cell>
          <cell r="B3021" t="str">
            <v>RETROESCAVADEIRA SOBRE RODAS 79 HP</v>
          </cell>
          <cell r="C3021" t="str">
            <v>H</v>
          </cell>
          <cell r="D3021">
            <v>23.73</v>
          </cell>
        </row>
        <row r="3022">
          <cell r="A3022">
            <v>5667</v>
          </cell>
          <cell r="B3022" t="str">
            <v>RETROESCAVADEIRA C/ CARREGADEIRA SOBRE PNEUS C/TRANSMISSÃO MECÂNICA 79HP (VU=5ANOS) - MANUTENÇÃO</v>
          </cell>
          <cell r="C3022" t="str">
            <v>H</v>
          </cell>
          <cell r="D3022">
            <v>17.98</v>
          </cell>
        </row>
        <row r="3023">
          <cell r="A3023">
            <v>5668</v>
          </cell>
          <cell r="B3023" t="str">
            <v>RETRO-ESCAVADEIRA, 75CV (VU= 5 ANOS)-CUSTO DE MATERIAIS NA OPERACAO</v>
          </cell>
          <cell r="C3023" t="str">
            <v>H</v>
          </cell>
          <cell r="D3023">
            <v>26.79</v>
          </cell>
        </row>
        <row r="3024">
          <cell r="A3024">
            <v>5669</v>
          </cell>
          <cell r="B3024" t="str">
            <v>RETRO-ESCAVADEIRA, 75CV (VU= 5 ANOS)-MÃO DE OBRA/OPERAÇÃO</v>
          </cell>
          <cell r="C3024" t="str">
            <v>H</v>
          </cell>
          <cell r="D3024">
            <v>8.23</v>
          </cell>
        </row>
        <row r="3025">
          <cell r="A3025">
            <v>5670</v>
          </cell>
          <cell r="B3025" t="str">
            <v>ROLO COMPACTADOR VIBRATORIO, CILINDRO LISO, AUTO-PROPELIDO 80HP, PESOMAXIMO OPERACIONAL 8,1T - CHP DIURNO - JUROS E DEPRECIACAO</v>
          </cell>
          <cell r="C3025" t="str">
            <v>H</v>
          </cell>
          <cell r="D3025">
            <v>27.22</v>
          </cell>
        </row>
        <row r="3026">
          <cell r="A3026">
            <v>5671</v>
          </cell>
          <cell r="B3026" t="str">
            <v>ROLO COMPACTADOR VIBRATORIO DE UM CILINDRO LISO DE ACO, POTENCIA 80HP,PESO MAXIMO OPERACIONAL 8,1T - MANUTENCAO</v>
          </cell>
          <cell r="C3026" t="str">
            <v>H</v>
          </cell>
          <cell r="D3026">
            <v>16.399999999999999</v>
          </cell>
        </row>
        <row r="3027">
          <cell r="A3027">
            <v>5672</v>
          </cell>
          <cell r="B3027" t="str">
            <v>ROLO COMPACTADOR VIBRATÓRIO DE CILINDRO LISO, AUTO-PROP., POTÊNCIA 80HP, PESO MÁXIMO OPERACIONAL 8,1T - CUSTO DA MÃO-DE-OBRA NA OPERAÇÃO</v>
          </cell>
          <cell r="C3027" t="str">
            <v>H</v>
          </cell>
          <cell r="D3027">
            <v>8.23</v>
          </cell>
        </row>
        <row r="3028">
          <cell r="A3028">
            <v>5673</v>
          </cell>
          <cell r="B3028" t="str">
            <v>ROLO COMPACTADOR VIBRATORIO LISO AUTO-PROP, POTÊNCIA 83 CV - 6,6T, IMPACTO DINÂMICO 18,5/11,5T - DEPRECIAÇÃO E JUROS</v>
          </cell>
          <cell r="C3028" t="str">
            <v>H</v>
          </cell>
          <cell r="D3028">
            <v>9.51</v>
          </cell>
        </row>
        <row r="3029">
          <cell r="A3029">
            <v>5674</v>
          </cell>
          <cell r="B3029" t="str">
            <v>ROLO COMPACTADOR VIBRATÓRIO,AUTO-PROPEL., DE CILINDRO LISO, 83 CV, PESO OPERACIONAL 6,6T, IMPACTO DINÂMICO 18,5/11,5T - MANUTENÇÃO.</v>
          </cell>
          <cell r="C3029" t="str">
            <v>H</v>
          </cell>
          <cell r="D3029">
            <v>14.3</v>
          </cell>
        </row>
        <row r="3030">
          <cell r="A3030">
            <v>5675</v>
          </cell>
          <cell r="B3030" t="str">
            <v>ROLO COMPACTADOR VIBRATÓRIO, TANDEM, CILINDRO LISO DE AÇO, AUTO-PROPEL., 40HP - 4,4T, IMPACTO DINÂMICO 3,1T, VU 5 ANOS - DEPRECIAÇÃO E JUROS</v>
          </cell>
          <cell r="C3030" t="str">
            <v>H</v>
          </cell>
          <cell r="D3030">
            <v>8.8800000000000008</v>
          </cell>
        </row>
        <row r="3031">
          <cell r="A3031">
            <v>5676</v>
          </cell>
          <cell r="B3031" t="str">
            <v>ROLO COMPACTADOR VIBRATORIO, TANDEM, CILINDRO LISO, AUTO-PROPEL. 40HP- 4,4T, IMPACTO DINAMICO 3,1T, VU 5 ANOS - MANUTENCAO.</v>
          </cell>
          <cell r="C3031" t="str">
            <v>H</v>
          </cell>
          <cell r="D3031">
            <v>5.34</v>
          </cell>
        </row>
        <row r="3032">
          <cell r="A3032">
            <v>5677</v>
          </cell>
          <cell r="B3032" t="str">
            <v>ROLO COMPACTADOR VIBRATORIO, TANDEM, CILINDRO LISO AUTO-PROPEL. 40HP -4,4T, IMPACTO DINAMICO 3,1T, VU 5 ANOS - CUSTO COM MATERIAIS NA OPERAÇÃO.</v>
          </cell>
          <cell r="C3032" t="str">
            <v>H</v>
          </cell>
          <cell r="D3032">
            <v>17.309999999999999</v>
          </cell>
        </row>
        <row r="3033">
          <cell r="A3033">
            <v>5678</v>
          </cell>
          <cell r="B3033" t="str">
            <v>RETRO-ESCAVADEIRA, 4 X 4, 86 CV (VU= 5 ANOS) - CHP DIURNO</v>
          </cell>
          <cell r="C3033" t="str">
            <v>CHP</v>
          </cell>
          <cell r="D3033">
            <v>84.72</v>
          </cell>
        </row>
        <row r="3034">
          <cell r="A3034">
            <v>5679</v>
          </cell>
          <cell r="B3034" t="str">
            <v>RETRO-ESCAVADEIRA, 4 X 4, 86 CV (VU= 5 ANOS) - CHI DIURNO</v>
          </cell>
          <cell r="C3034" t="str">
            <v>CHI</v>
          </cell>
          <cell r="D3034">
            <v>33.909999999999997</v>
          </cell>
        </row>
        <row r="3035">
          <cell r="A3035">
            <v>5680</v>
          </cell>
          <cell r="B3035" t="str">
            <v>RETRO-ESCAVADEIRA, 75CV (VU= 5 ANOS) -CHP DIURNO</v>
          </cell>
          <cell r="C3035" t="str">
            <v>CHP</v>
          </cell>
          <cell r="D3035">
            <v>76.72</v>
          </cell>
        </row>
        <row r="3036">
          <cell r="A3036">
            <v>5681</v>
          </cell>
          <cell r="B3036" t="str">
            <v>RETRO-ESCAVADEIRA, 75CV (VU= 5 ANOS) -CHI DIURNO</v>
          </cell>
          <cell r="C3036" t="str">
            <v>CHI</v>
          </cell>
          <cell r="D3036">
            <v>31.96</v>
          </cell>
        </row>
        <row r="3037">
          <cell r="A3037">
            <v>5682</v>
          </cell>
          <cell r="B3037" t="str">
            <v>ROLO COMPACTADOR VIBRATÓRIO, CILINDRO LISO, AUTO-PROPEL. 80HP, PESO MÁXIMO OPERACIONAL 8,1T - CHP DIURNO</v>
          </cell>
          <cell r="C3037" t="str">
            <v>CHP</v>
          </cell>
          <cell r="D3037">
            <v>105.43</v>
          </cell>
        </row>
        <row r="3038">
          <cell r="A3038">
            <v>5683</v>
          </cell>
          <cell r="B3038" t="str">
            <v>ROLO COMPACTADOR VIBRATÓRIO DE CILINDRO LISO, AUTO-PROPEL. DE AÇO, 80HP - 8,1T - CHI DIURNO</v>
          </cell>
          <cell r="C3038" t="str">
            <v>CHI</v>
          </cell>
          <cell r="D3038">
            <v>35.450000000000003</v>
          </cell>
        </row>
        <row r="3039">
          <cell r="A3039">
            <v>5684</v>
          </cell>
          <cell r="B3039" t="str">
            <v>ROLO COMPACTADOR VIBRATÓRIO DE CILINDRO LISO, AUTO-PROPEL. 83 CV - 6,6T, IMPACTO DINÂMICO 18,5/11,5T - CHP DIURNO</v>
          </cell>
          <cell r="C3039" t="str">
            <v>CHP</v>
          </cell>
          <cell r="D3039">
            <v>85.62</v>
          </cell>
        </row>
        <row r="3040">
          <cell r="A3040">
            <v>5685</v>
          </cell>
          <cell r="B3040" t="str">
            <v>ROLO COMPACTADOR VIBRATÓRIO DE CILINDRO LISO, 83 HP - 6,6T, IMPACTODINÂMICO 18,5/11,5T - CHI.</v>
          </cell>
          <cell r="C3040" t="str">
            <v>CHI</v>
          </cell>
          <cell r="D3040">
            <v>17.739999999999998</v>
          </cell>
        </row>
        <row r="3041">
          <cell r="A3041">
            <v>5686</v>
          </cell>
          <cell r="B3041" t="str">
            <v>ROLO COMPACTADOR VIBRATÓRIO, TANDEM, AUTO PROPEL., CILINDRO LISO DE AÇO, 40HP - 4,4T, IMPACTO DINÂMICO 3,1T- VU 5 ANOS - CHP DIURNO.</v>
          </cell>
          <cell r="C3041" t="str">
            <v>CHP</v>
          </cell>
          <cell r="D3041">
            <v>39.75</v>
          </cell>
        </row>
        <row r="3042">
          <cell r="A3042">
            <v>5687</v>
          </cell>
          <cell r="B3042" t="str">
            <v>PA CARREGADEIRA SOBRE RODAS, POTENCIA 105HP, CAPACIDADE DA CACAMBA 1,4A 1,7M3 - CUSTO HORARIO PRODUTIVO DIURNO</v>
          </cell>
          <cell r="C3042" t="str">
            <v>CHP</v>
          </cell>
          <cell r="D3042">
            <v>126.21</v>
          </cell>
        </row>
        <row r="3043">
          <cell r="A3043">
            <v>5688</v>
          </cell>
          <cell r="B3043" t="str">
            <v>PA CARREGADEIRA SOBRE RODAS, POTENCIA 105HP, CAPACIDADE DA CACAMBA 1,4A 1,7M3 - CUSTO HORARIO IMPRODUTIVO DIURNO</v>
          </cell>
          <cell r="C3043" t="str">
            <v>CHI</v>
          </cell>
          <cell r="D3043">
            <v>48.88</v>
          </cell>
        </row>
        <row r="3044">
          <cell r="A3044">
            <v>5689</v>
          </cell>
          <cell r="B3044" t="str">
            <v>GRADE ARADORA COM 24 DISCOS DE 24" SOBRE PNEUS - CHP DIURNO</v>
          </cell>
          <cell r="C3044" t="str">
            <v>CHP</v>
          </cell>
          <cell r="D3044">
            <v>5.77</v>
          </cell>
        </row>
        <row r="3045">
          <cell r="A3045">
            <v>5690</v>
          </cell>
          <cell r="B3045" t="str">
            <v>GRADE ARADORA COM 24 DISCOS DE 24 ” SOBRE PNEUS - CHI DIURNO</v>
          </cell>
          <cell r="C3045" t="str">
            <v>CHI</v>
          </cell>
          <cell r="D3045">
            <v>4.33</v>
          </cell>
        </row>
        <row r="3046">
          <cell r="A3046">
            <v>5691</v>
          </cell>
          <cell r="B3046" t="str">
            <v>BOMBA CENTRIFUGA C/ MOTOR A GASOLINA 3,5CV - DEPRECIAÇÃO E JUROS</v>
          </cell>
          <cell r="C3046" t="str">
            <v>H</v>
          </cell>
          <cell r="D3046">
            <v>0.37</v>
          </cell>
        </row>
        <row r="3047">
          <cell r="A3047">
            <v>5692</v>
          </cell>
          <cell r="B3047" t="str">
            <v>BOMBA CENTRIFUGA C/ MOTOR A GASOLINA 3,5CV - MANUTENÇÃO</v>
          </cell>
          <cell r="C3047" t="str">
            <v>H</v>
          </cell>
          <cell r="D3047">
            <v>0.15</v>
          </cell>
        </row>
        <row r="3048">
          <cell r="A3048">
            <v>5693</v>
          </cell>
          <cell r="B3048" t="str">
            <v>BOMBA C/MOTOR A GASOLINA AUTOESCORVANTE PARA AGUA SUJA - 3/4 HPMATERIAIS - OPERACAO</v>
          </cell>
          <cell r="C3048" t="str">
            <v>H</v>
          </cell>
          <cell r="D3048">
            <v>3.33</v>
          </cell>
        </row>
        <row r="3049">
          <cell r="A3049">
            <v>5694</v>
          </cell>
          <cell r="B3049" t="str">
            <v>CAMINHAO BASCULANTE, 162HP- 6M3 (VU=5ANOS) - DEPRECIACAO E JUROS</v>
          </cell>
          <cell r="C3049" t="str">
            <v>H</v>
          </cell>
          <cell r="D3049">
            <v>20.38</v>
          </cell>
        </row>
        <row r="3050">
          <cell r="A3050">
            <v>5695</v>
          </cell>
          <cell r="B3050" t="str">
            <v>CAMINHAO BASCULANTE, 162HP- 6M3 (VU=5ANOS) - MANUTENCAO</v>
          </cell>
          <cell r="C3050" t="str">
            <v>H</v>
          </cell>
          <cell r="D3050">
            <v>17.75</v>
          </cell>
        </row>
        <row r="3051">
          <cell r="A3051">
            <v>5696</v>
          </cell>
          <cell r="B3051" t="str">
            <v>USINA DE ASFALTO A QUENTE FIXA CAP.40/80 TON/H-DEPRECIACA0 E JUROS</v>
          </cell>
          <cell r="C3051" t="str">
            <v>H</v>
          </cell>
          <cell r="D3051">
            <v>216.35</v>
          </cell>
        </row>
        <row r="3052">
          <cell r="A3052">
            <v>5697</v>
          </cell>
          <cell r="B3052" t="str">
            <v>USINA DE ASFALTO A QUENTE FIXA CAP.40/80 TON/H-MANUTENCAO</v>
          </cell>
          <cell r="C3052" t="str">
            <v>H</v>
          </cell>
          <cell r="D3052">
            <v>141.30000000000001</v>
          </cell>
        </row>
        <row r="3053">
          <cell r="A3053">
            <v>5698</v>
          </cell>
          <cell r="B3053" t="str">
            <v>USINA DE ASFALTO A QUENTE FIXA CAP.40/80 TON/H-MATERIAL E OPERACAO</v>
          </cell>
          <cell r="C3053" t="str">
            <v>H</v>
          </cell>
          <cell r="D3053">
            <v>10.56</v>
          </cell>
        </row>
        <row r="3054">
          <cell r="A3054">
            <v>5699</v>
          </cell>
          <cell r="B3054" t="str">
            <v>USINA DA ASFALTO A QUENTE, FIXA, CAPACIDADE 40 A 80TON/H - MÃO-DE-OBRANA OPERAÇÃO DIURNA</v>
          </cell>
          <cell r="C3054" t="str">
            <v>H</v>
          </cell>
          <cell r="D3054">
            <v>33.61</v>
          </cell>
        </row>
        <row r="3055">
          <cell r="A3055">
            <v>5700</v>
          </cell>
          <cell r="B3055" t="str">
            <v>USINA DA ASFALTO A QUENTE, FIXA, CAPACIDADE 40 A 80TON/H - MÃO-DE-OBRANA OPERAÇÃO NOTURNA</v>
          </cell>
          <cell r="C3055" t="str">
            <v>H</v>
          </cell>
          <cell r="D3055">
            <v>40.33</v>
          </cell>
        </row>
        <row r="3056">
          <cell r="A3056">
            <v>5701</v>
          </cell>
          <cell r="B3056" t="str">
            <v>CAMINHAO BASCULANTE, 162HP- 6M3 /MAO-DE-OBRA NA OPERACAO NOTURNA</v>
          </cell>
          <cell r="C3056" t="str">
            <v>H</v>
          </cell>
          <cell r="D3056">
            <v>8.26</v>
          </cell>
        </row>
        <row r="3057">
          <cell r="A3057">
            <v>5702</v>
          </cell>
          <cell r="B3057" t="str">
            <v>USINA DE CONCRETO FIXA CAPACIDADE 90/120 M³, 63HP - DEPRECIAÇÃO E JUROS</v>
          </cell>
          <cell r="C3057" t="str">
            <v>H</v>
          </cell>
          <cell r="D3057">
            <v>24.97</v>
          </cell>
        </row>
        <row r="3058">
          <cell r="A3058">
            <v>5703</v>
          </cell>
          <cell r="B3058" t="str">
            <v>USINA DE CONCRETO FIXA CAPACIDADE 90/120 M³, 63HP - MATERIAIS NA OPERAÇÃO</v>
          </cell>
          <cell r="C3058" t="str">
            <v>H</v>
          </cell>
          <cell r="D3058">
            <v>29.52</v>
          </cell>
        </row>
        <row r="3059">
          <cell r="A3059">
            <v>5704</v>
          </cell>
          <cell r="B3059" t="str">
            <v>USINA DE CONCRETO FIXA CAPACIDADE 90/120 M³, 63HP - MÃO-DE-OBRA NA OPERAÇÃO DIURNA</v>
          </cell>
          <cell r="C3059" t="str">
            <v>H</v>
          </cell>
          <cell r="D3059">
            <v>22.41</v>
          </cell>
        </row>
        <row r="3060">
          <cell r="A3060">
            <v>5705</v>
          </cell>
          <cell r="B3060" t="str">
            <v>CAMINHAO CARROCERIA ABERTA,EM MADEIRA, TOCO, 170CV - 11T (VU=6ANOS) -MANUTENCAO</v>
          </cell>
          <cell r="C3060" t="str">
            <v>H</v>
          </cell>
          <cell r="D3060">
            <v>10.66</v>
          </cell>
        </row>
        <row r="3061">
          <cell r="A3061">
            <v>5706</v>
          </cell>
          <cell r="B3061" t="str">
            <v>USINA MISTURADORA DE SOLOS, DOSADORES TRIPLOS, CALHA VIBRATÓRIA, CAPCIDADE 200/500 TON, 201HP - DEPRECIAÇÃO E JUROS</v>
          </cell>
          <cell r="C3061" t="str">
            <v>H</v>
          </cell>
          <cell r="D3061">
            <v>128.37</v>
          </cell>
        </row>
        <row r="3062">
          <cell r="A3062">
            <v>5707</v>
          </cell>
          <cell r="B3062" t="str">
            <v>USINA MISTURADORA DE SOLOS, DOSADORES TRIPLOS, CALHA VIBRATÓRIA, CAPCIDADE 200/500 TON, 201HP - MANUTENÇÃO</v>
          </cell>
          <cell r="C3062" t="str">
            <v>H</v>
          </cell>
          <cell r="D3062">
            <v>83.75</v>
          </cell>
        </row>
        <row r="3063">
          <cell r="A3063">
            <v>5708</v>
          </cell>
          <cell r="B3063" t="str">
            <v>USINA MISTURADORA DE SOLOS, DOSADORES TRIPLOS, CALHA VIBRATÓRIA, CAPCIDADE 200/500 TON, 201HP - MÃO-DE-OBRA NA OPERAÇÃO NOTURNA</v>
          </cell>
          <cell r="C3063" t="str">
            <v>H</v>
          </cell>
          <cell r="D3063">
            <v>47.06</v>
          </cell>
        </row>
        <row r="3064">
          <cell r="A3064">
            <v>5709</v>
          </cell>
          <cell r="B3064" t="str">
            <v>VIBROACABADORA SOBRE ESTEIRAS POTENCIA MAX. 105CV CAPACIDADE ATE 450 T/H - DEPRECIACAO E JUROS</v>
          </cell>
          <cell r="C3064" t="str">
            <v>H</v>
          </cell>
          <cell r="D3064">
            <v>111.16</v>
          </cell>
        </row>
        <row r="3065">
          <cell r="A3065">
            <v>5710</v>
          </cell>
          <cell r="B3065" t="str">
            <v>VIBROACABADORA SOBRE ESTEIRAS POTENCIA MAX. 105CV CAPACIDADE ATE 450 T/H - MANUTENCAO</v>
          </cell>
          <cell r="C3065" t="str">
            <v>H</v>
          </cell>
          <cell r="D3065">
            <v>66.75</v>
          </cell>
        </row>
        <row r="3066">
          <cell r="A3066">
            <v>5711</v>
          </cell>
          <cell r="B3066" t="str">
            <v>VIBROACABADORA SOBRE ESTEIRAS POTENCIA MAX. 105CV CAPACIDADE ATE 450 T/H - MATERIAS NA OPERACAO</v>
          </cell>
          <cell r="C3066" t="str">
            <v>H</v>
          </cell>
          <cell r="D3066">
            <v>22.46</v>
          </cell>
        </row>
        <row r="3067">
          <cell r="A3067">
            <v>5712</v>
          </cell>
          <cell r="B3067" t="str">
            <v>VASSOURA MECÂNICA REBOCÁVEL C/ ESCOVA CILÍNDRICA LARGURA = 2,44M - DEPRECIAÇÃO E JUROS</v>
          </cell>
          <cell r="C3067" t="str">
            <v>H</v>
          </cell>
          <cell r="D3067">
            <v>3.09</v>
          </cell>
        </row>
        <row r="3068">
          <cell r="A3068">
            <v>5713</v>
          </cell>
          <cell r="B3068" t="str">
            <v>TRATOR PNEUS TRAÇÃO 4X2, 82CV, PESO C/ LASTRO 4,555 T (VU=5ANOS) -DEPRECIAÇÃO E JUROS</v>
          </cell>
          <cell r="C3068" t="str">
            <v>H</v>
          </cell>
          <cell r="D3068">
            <v>13.85</v>
          </cell>
        </row>
        <row r="3069">
          <cell r="A3069">
            <v>5714</v>
          </cell>
          <cell r="B3069" t="str">
            <v>TRATOR PNEUS TRAÇÃO 4X2, 82 CV, PESO C/ LASTRO 4,555 T (VU=5ANOS) - MANUTENÇÃO</v>
          </cell>
          <cell r="C3069" t="str">
            <v>H</v>
          </cell>
          <cell r="D3069">
            <v>8.4</v>
          </cell>
        </row>
        <row r="3070">
          <cell r="A3070">
            <v>5715</v>
          </cell>
          <cell r="B3070" t="str">
            <v>TRATOR PNEUS TRAÇÃO 4X2, 82 CV, PESO C/ LASTRO 4,555 T - MATERIAIS NAOPERAÇÃO</v>
          </cell>
          <cell r="C3070" t="str">
            <v>H</v>
          </cell>
          <cell r="D3070">
            <v>44.52</v>
          </cell>
        </row>
        <row r="3071">
          <cell r="A3071">
            <v>5716</v>
          </cell>
          <cell r="B3071" t="str">
            <v>TRATOR PNEUS TRAÇÃO 4X2, 82 CV, PESO C/ LASTRO 4,555 T - MÃO-DE-OBRA OPERACAO DIURNA</v>
          </cell>
          <cell r="C3071" t="str">
            <v>H</v>
          </cell>
          <cell r="D3071">
            <v>9.0399999999999991</v>
          </cell>
        </row>
        <row r="3072">
          <cell r="A3072">
            <v>5717</v>
          </cell>
          <cell r="B3072" t="str">
            <v>TRATOR DE ESTEIRAS POTENCIA 165 HP, PESO OPERACIONAL 17,1T (VU=5ANOS)- DEPRECIACAO E JUROS</v>
          </cell>
          <cell r="C3072" t="str">
            <v>H</v>
          </cell>
          <cell r="D3072">
            <v>100.33</v>
          </cell>
        </row>
        <row r="3073">
          <cell r="A3073">
            <v>5718</v>
          </cell>
          <cell r="B3073" t="str">
            <v>TRATOR DE ESTEIRAS POTENCIA 165 HP, PESO OPERACIONAL 17,1T - VALOR MATERIAIS NA OPERACAO</v>
          </cell>
          <cell r="C3073" t="str">
            <v>H</v>
          </cell>
          <cell r="D3073">
            <v>65.95</v>
          </cell>
        </row>
        <row r="3074">
          <cell r="A3074">
            <v>5720</v>
          </cell>
          <cell r="B3074" t="str">
            <v>TRATOR DE ESTEIRAS 153HP PESO OPERACIONAL 15T, COM RODA MOTRIZ ELEVADA(VU=5ANOS) -DEPRECIACAO E JUROS</v>
          </cell>
          <cell r="C3074" t="str">
            <v>H</v>
          </cell>
          <cell r="D3074">
            <v>102.93</v>
          </cell>
        </row>
        <row r="3075">
          <cell r="A3075">
            <v>5721</v>
          </cell>
          <cell r="B3075" t="str">
            <v>TRATOR DE ESTEIRAS 153HP PESO OPERACIONAL 15T, COM RODA MOTRIZ ELEVADA- MATERIAIS NA OPERACAO</v>
          </cell>
          <cell r="C3075" t="str">
            <v>H</v>
          </cell>
          <cell r="D3075">
            <v>63.07</v>
          </cell>
        </row>
        <row r="3076">
          <cell r="A3076">
            <v>5722</v>
          </cell>
          <cell r="B3076" t="str">
            <v>TRATOR DE ESTEIRAS COM LAMINA - POTENCIA 305 HP - PESO OPERACIONAL 37T - MATERIAIS NA OPERACAO</v>
          </cell>
          <cell r="C3076" t="str">
            <v>H</v>
          </cell>
          <cell r="D3076">
            <v>125.72</v>
          </cell>
        </row>
        <row r="3077">
          <cell r="A3077">
            <v>5723</v>
          </cell>
          <cell r="B3077" t="str">
            <v>TRATOR DE ESTEIRAS 99HP, PESO OPERACIONAL 8,5T (VU=5ANOS) - DEPRECIAOE JUROS</v>
          </cell>
          <cell r="C3077" t="str">
            <v>H</v>
          </cell>
          <cell r="D3077">
            <v>56.67</v>
          </cell>
        </row>
        <row r="3078">
          <cell r="A3078">
            <v>5724</v>
          </cell>
          <cell r="B3078" t="str">
            <v>TRATOR DE ESTEIRAS 99HP, PESO OPERACIONAL 8,5T (VU=5ANOS) - MANUTENCAO</v>
          </cell>
          <cell r="C3078" t="str">
            <v>H</v>
          </cell>
          <cell r="D3078">
            <v>42.96</v>
          </cell>
        </row>
        <row r="3079">
          <cell r="A3079">
            <v>5725</v>
          </cell>
          <cell r="B3079" t="str">
            <v>TRATOR DE ESTEIRAS 99HP, PESO OPERACIONAL 8,5T - MAO-DE-OBRA NA OPERACAO DIURNA</v>
          </cell>
          <cell r="C3079" t="str">
            <v>H</v>
          </cell>
          <cell r="D3079">
            <v>9.0399999999999991</v>
          </cell>
        </row>
        <row r="3080">
          <cell r="A3080">
            <v>5726</v>
          </cell>
          <cell r="B3080" t="str">
            <v>TRATOR DE ESTEIRAS 99HP, PESO OPERACIONAL 8,5T - MAO-DE-OBRA NA OPERACAO NOTURNA</v>
          </cell>
          <cell r="C3080" t="str">
            <v>H</v>
          </cell>
          <cell r="D3080">
            <v>10.85</v>
          </cell>
        </row>
        <row r="3081">
          <cell r="A3081">
            <v>5727</v>
          </cell>
          <cell r="B3081" t="str">
            <v>ROLO COMPACTADOR VIBRATÓRIO REBOCÁVEL CILINDRO LISO, 4,7T, IMPACTO DINÂMICO 18,3T - MANUTENÇÃO.</v>
          </cell>
          <cell r="C3081" t="str">
            <v>H</v>
          </cell>
          <cell r="D3081">
            <v>2.62</v>
          </cell>
        </row>
        <row r="3082">
          <cell r="A3082">
            <v>5728</v>
          </cell>
          <cell r="B3082" t="str">
            <v>ROLO COMPACTADOR VIBRATÓRIO, TANDEM, AUTO-PROPEL.,CILINDRO LISO, 58CV- 6,5/9,4 T, SEM OU COM LASTRO - DEPRECIAÇÃO E JUROS.</v>
          </cell>
          <cell r="C3082" t="str">
            <v>H</v>
          </cell>
          <cell r="D3082">
            <v>20.29</v>
          </cell>
        </row>
        <row r="3083">
          <cell r="A3083">
            <v>5729</v>
          </cell>
          <cell r="B3083" t="str">
            <v>ROLO COMPACTADOR VIBRATÓRIO, TANDEM, AUTO-PROPEL.,CILINDRO LISO, 58CV- 6,5/9,4 T, SEM OU COM LASTRO - MANUTENÇÃO.</v>
          </cell>
          <cell r="C3083" t="str">
            <v>H</v>
          </cell>
          <cell r="D3083">
            <v>12.18</v>
          </cell>
        </row>
        <row r="3084">
          <cell r="A3084">
            <v>5730</v>
          </cell>
          <cell r="B3084" t="str">
            <v>ROLO COMPACTADOR VIBRATÓRIO, TANDEM, AUTO-PROPEL.,CILINDRO LISO, 58CV- 6,5/9,4 T, SEM OU COM LASTRO - CUSTOS COM MATERIAIS NA OPERAÇÃO.</v>
          </cell>
          <cell r="C3084" t="str">
            <v>H</v>
          </cell>
          <cell r="D3084">
            <v>31.33</v>
          </cell>
        </row>
        <row r="3085">
          <cell r="A3085">
            <v>5731</v>
          </cell>
          <cell r="B3085" t="str">
            <v>ROLO COMPACTADOR VIBRATÓRIO, TANDEM, AUTO-PROPEL.,CILINDRO LISO, 58CV- 6,5/9,4 T, SEM OU COM LASTRO - CUSTOS COM MÃO DE OBRA NA OPERAÇÃONOTURNA.</v>
          </cell>
          <cell r="C3085" t="str">
            <v>H</v>
          </cell>
          <cell r="D3085">
            <v>9.8699999999999992</v>
          </cell>
        </row>
        <row r="3086">
          <cell r="A3086">
            <v>5732</v>
          </cell>
          <cell r="B3086" t="str">
            <v>ROLO COMPACTADOR PNEUMÁTICO, AUTO-PROPEL., PRESSÃO VARIÁVEL, 99HP, PESO OPERACIONAL SEM OU COM LASTRO 8,3/21,0 T - MANUTENÇÃO.</v>
          </cell>
          <cell r="C3086" t="str">
            <v>H</v>
          </cell>
          <cell r="D3086">
            <v>22.18</v>
          </cell>
        </row>
        <row r="3087">
          <cell r="A3087">
            <v>5733</v>
          </cell>
          <cell r="B3087" t="str">
            <v>ROLO COMPACTADOR PNEUMÁTICO, AUTO-PROPEL., PRESSÃO VARIÁVEL, 99HP, PESO OPERACIONAL SEM OU COM LASTRO 8,3/21,0 T - CUSTO COM MATERIAIS NA OPERAÇÃO</v>
          </cell>
          <cell r="C3087" t="str">
            <v>H</v>
          </cell>
          <cell r="D3087">
            <v>59.77</v>
          </cell>
        </row>
        <row r="3088">
          <cell r="A3088">
            <v>5734</v>
          </cell>
          <cell r="B3088" t="str">
            <v>RETRO-ESCAVADEIRA, 74HP (VU=6 ANOS)- DEPRECIAÇÃO E JUROS</v>
          </cell>
          <cell r="C3088" t="str">
            <v>H</v>
          </cell>
          <cell r="D3088">
            <v>23.53</v>
          </cell>
        </row>
        <row r="3089">
          <cell r="A3089">
            <v>5735</v>
          </cell>
          <cell r="B3089" t="str">
            <v>RETRO-ESCAVADEIRA, 74HP (VU= 6 ANOS) - MANUTENÇÃO</v>
          </cell>
          <cell r="C3089" t="str">
            <v>H</v>
          </cell>
          <cell r="D3089">
            <v>13.67</v>
          </cell>
        </row>
        <row r="3090">
          <cell r="A3090">
            <v>5736</v>
          </cell>
          <cell r="B3090" t="str">
            <v>RETRO-ESCAVADEIRA, 74HP (VU= 5 ANOS) - MATERIAIS OPERAÇÃO</v>
          </cell>
          <cell r="C3090" t="str">
            <v>H</v>
          </cell>
          <cell r="D3090">
            <v>34.619999999999997</v>
          </cell>
        </row>
        <row r="3091">
          <cell r="A3091">
            <v>5737</v>
          </cell>
          <cell r="B3091" t="str">
            <v>RETRO-ESCAVADEIRA, 74HP (VU=6 ANOS) - MÃO-DE-OBRA/OPERAÇÃO</v>
          </cell>
          <cell r="C3091" t="str">
            <v>H</v>
          </cell>
          <cell r="D3091">
            <v>8.23</v>
          </cell>
        </row>
        <row r="3092">
          <cell r="A3092">
            <v>5738</v>
          </cell>
          <cell r="B3092" t="str">
            <v>ROLO COMPACTADOR VIBRATÓRIO PÉ DE CARNEIRO, OPERADO POR CONTROLE REMOTO, POTÊNCIA 17HP, PESO OPERACIONAL 1,65T - DEPRECIAÇÃO E JUROS</v>
          </cell>
          <cell r="C3092" t="str">
            <v>H</v>
          </cell>
          <cell r="D3092">
            <v>5.66</v>
          </cell>
        </row>
        <row r="3093">
          <cell r="A3093">
            <v>5739</v>
          </cell>
          <cell r="B3093" t="str">
            <v>ROLO COMPACTADOR VIBRATÓRIO PÉ DE CARNEIRO, OPERADO POR CONTROLE REMOTO, 17HP - 1,65T - MANUTENÇÃO.</v>
          </cell>
          <cell r="C3093" t="str">
            <v>H</v>
          </cell>
          <cell r="D3093">
            <v>1.89</v>
          </cell>
        </row>
        <row r="3094">
          <cell r="A3094">
            <v>5740</v>
          </cell>
          <cell r="B3094" t="str">
            <v>EQUIPAMENTO PARA LAMA ASFALTICA COM SILO DE AGREGADO 6M3, DOSADOR DE CIMENTO, MONTADO SOBRE CAMINHÃO - DEPRECIACAO E JUROS</v>
          </cell>
          <cell r="C3094" t="str">
            <v>H</v>
          </cell>
          <cell r="D3094">
            <v>41.72</v>
          </cell>
        </row>
        <row r="3095">
          <cell r="A3095">
            <v>5741</v>
          </cell>
          <cell r="B3095" t="str">
            <v>EQUIPAMENTO PARA LAMA ASFALTICA COM SILO DE AGREGADO 6M3, DOSADOR DE CIMENTO, A SER MONTADO SOBRE CAMINHÃO (NAO INCLUI O CAMINHAO) - CUSTO HORARIO DE MANUTENCAO</v>
          </cell>
          <cell r="C3095" t="str">
            <v>H</v>
          </cell>
          <cell r="D3095">
            <v>18.8</v>
          </cell>
        </row>
        <row r="3096">
          <cell r="A3096">
            <v>5742</v>
          </cell>
          <cell r="B3096" t="str">
            <v>EQUIPAMENTO PARA LAMA ASFALTICA COM SILO DE AGREGADO 6M3, DOSADOR DE CIMENTO, A SER MONTADO SOBRE CAMINHÃO (NAO INCLUI O CAMINHAO) - CUSTO HORARIO DE MATERIAIS NA OPERACAO</v>
          </cell>
          <cell r="C3096" t="str">
            <v>H</v>
          </cell>
          <cell r="D3096">
            <v>52.76</v>
          </cell>
        </row>
        <row r="3097">
          <cell r="A3097">
            <v>5743</v>
          </cell>
          <cell r="B3097" t="str">
            <v>EQUIPAMENTO PARA LAMA ASFALTICA COM SILO DE AGREGADO 6M3, DOSADOR DE CIMENTO, A SER MONTADO SOBRE CAMINHÃO (NAO INCLUI O CAMINHAO) - MAO-DE-OBRA DIURNA NA OPERACAO</v>
          </cell>
          <cell r="C3097" t="str">
            <v>H</v>
          </cell>
          <cell r="D3097">
            <v>8.43</v>
          </cell>
        </row>
        <row r="3098">
          <cell r="A3098">
            <v>5744</v>
          </cell>
          <cell r="B3098" t="str">
            <v>EQUIPAMENTO PARA LAMA ASFALTICA COM SILO DE AGREGADO 6M3, DOSADOR DE CIMENTO, MONTADO SOBRE CAMINHÃO - MAO-DE-OBRA NOTURNA NA OPERACAO</v>
          </cell>
          <cell r="C3098" t="str">
            <v>H</v>
          </cell>
          <cell r="D3098">
            <v>10.11</v>
          </cell>
        </row>
        <row r="3099">
          <cell r="A3099">
            <v>5745</v>
          </cell>
          <cell r="B3099" t="str">
            <v>CAMINHAO PIPA 6.000L TOCO 162CV - PBT=11800KG C/BOMBA GASOLINA - DEPRECIACAO E JUROS</v>
          </cell>
          <cell r="C3099" t="str">
            <v>H</v>
          </cell>
          <cell r="D3099">
            <v>16.899999999999999</v>
          </cell>
        </row>
        <row r="3100">
          <cell r="A3100">
            <v>5746</v>
          </cell>
          <cell r="B3100" t="str">
            <v>CAMINHAO PIPA 6.000L TOCO 162CV - PBT=11800KG C/BOMBA GASOLINA -MANUTENCAO</v>
          </cell>
          <cell r="C3100" t="str">
            <v>H</v>
          </cell>
          <cell r="D3100">
            <v>10.17</v>
          </cell>
        </row>
        <row r="3101">
          <cell r="A3101">
            <v>5747</v>
          </cell>
          <cell r="B3101" t="str">
            <v>CAMINHAO PIPA 6000L TOCO, 162CV - 7,5T (VU=6ANOS) (INCLUI TANQUE DE ACO PARA TRANSPORTE DE AGUA) - CUSTO HORARIO DE MATERIAIS NA OPERACAO</v>
          </cell>
          <cell r="C3101" t="str">
            <v>H</v>
          </cell>
          <cell r="D3101">
            <v>38.33</v>
          </cell>
        </row>
        <row r="3102">
          <cell r="A3102">
            <v>5748</v>
          </cell>
          <cell r="B3102" t="str">
            <v>CAMINHAO PIPA 6000L TOCO, 162CV - 7,5T (VU=6ANOS) (INCLUI TANQUE DE ACO PARA TRANSPORTE DE AGUA E MOTOBOMBA CENTRIFUGA A GASOLINA 3,5CV) - MAO-DE-OBRA DIURNA NA OPERACAO</v>
          </cell>
          <cell r="C3102" t="str">
            <v>H</v>
          </cell>
          <cell r="D3102">
            <v>8.43</v>
          </cell>
        </row>
        <row r="3103">
          <cell r="A3103">
            <v>5750</v>
          </cell>
          <cell r="B3103" t="str">
            <v>CAMINHAO TOCO, 177CV - 14T (VU=6ANOS) (NAO INCLUI CARROCERIA) - DEPRECIACAO E JUROS</v>
          </cell>
          <cell r="C3103" t="str">
            <v>H</v>
          </cell>
          <cell r="D3103">
            <v>17.91</v>
          </cell>
        </row>
        <row r="3104">
          <cell r="A3104">
            <v>5751</v>
          </cell>
          <cell r="B3104" t="str">
            <v>CAMINHAO TOCO, 177CV - 14T (VU=6ANOS) (NAO INCLUI CARROCERIA) - MANUTENCAO</v>
          </cell>
          <cell r="C3104" t="str">
            <v>H</v>
          </cell>
          <cell r="D3104">
            <v>12.99</v>
          </cell>
        </row>
        <row r="3105">
          <cell r="A3105">
            <v>5752</v>
          </cell>
          <cell r="B3105" t="str">
            <v>CAMINHAO TOCO, 177CV - 14T (VU=6ANOS) (NAO INCLUI CARROCERIA) - MAO-DE-OBRA NOTURNA NA OPERACAO</v>
          </cell>
          <cell r="C3105" t="str">
            <v>H</v>
          </cell>
          <cell r="D3105">
            <v>10.11</v>
          </cell>
        </row>
        <row r="3106">
          <cell r="A3106">
            <v>5753</v>
          </cell>
          <cell r="B3106" t="str">
            <v>CAMINHAO TOCO, 170CV - 11T (VU=6ANOS) (NAO INCLUI CARROCERIA) - DEPRECIACAO E JUROS</v>
          </cell>
          <cell r="C3106" t="str">
            <v>H</v>
          </cell>
          <cell r="D3106">
            <v>17.57</v>
          </cell>
        </row>
        <row r="3107">
          <cell r="A3107">
            <v>5754</v>
          </cell>
          <cell r="B3107" t="str">
            <v>CAMINHAO TOCO, 170CV - 11T (VU=6ANOS) (NAO INCLUI CARROCERIA) - MANUTENCAO</v>
          </cell>
          <cell r="C3107" t="str">
            <v>H</v>
          </cell>
          <cell r="D3107">
            <v>10.210000000000001</v>
          </cell>
        </row>
        <row r="3108">
          <cell r="A3108">
            <v>5755</v>
          </cell>
          <cell r="B3108" t="str">
            <v>CAMINHAO TOCO, 170CV - 11T (VU=6ANOS) (NAO INCLUI CARROCERIA) - MAO-DE-OBRA DIURNA NA OPERACAO</v>
          </cell>
          <cell r="C3108" t="str">
            <v>H</v>
          </cell>
          <cell r="D3108">
            <v>8.43</v>
          </cell>
        </row>
        <row r="3109">
          <cell r="A3109">
            <v>5756</v>
          </cell>
          <cell r="B3109" t="str">
            <v>CAMINHAO PIPA 6000L TOCO, 162CV - 7,5T (VU=6ANOS) (INCLUI TANQUE DE ACO PARA TRANSPORTE DE AGUA E MOTOBOMBA CENTRIFUGA A GASOLINA 3,5CV) - DEPRECIACAO E JUROS</v>
          </cell>
          <cell r="C3109" t="str">
            <v>H</v>
          </cell>
          <cell r="D3109">
            <v>14.75</v>
          </cell>
        </row>
        <row r="3110">
          <cell r="A3110">
            <v>5757</v>
          </cell>
          <cell r="B3110" t="str">
            <v>CAMINHAO PIPA 6000L TOCO, 162CV - 7,5T (VU=6ANOS) (INCLUI TANQUE DE ACO PARA TRANSPORTE DE AGUA E MOTOBOMBA CENTRIFUGA A GASOLINA 3,5CV) - MANUTENCAO</v>
          </cell>
          <cell r="C3110" t="str">
            <v>H</v>
          </cell>
          <cell r="D3110">
            <v>8.5</v>
          </cell>
        </row>
        <row r="3111">
          <cell r="A3111">
            <v>5758</v>
          </cell>
          <cell r="B3111" t="str">
            <v>CAMINHAO PIPA 6000L TOCO, 162CV - 7,5T (VU=6ANOS) (INCLUI TANQUE DE ACO PARA TRANSPORTE DE AGUA E MOTOBOMBA CENTRIFUGA A GASOLINA 3,5CV) - CUSTO HORARIO DE MATERIAIS NA OPERACAO</v>
          </cell>
          <cell r="C3111" t="str">
            <v>H</v>
          </cell>
          <cell r="D3111">
            <v>61.86</v>
          </cell>
        </row>
        <row r="3112">
          <cell r="A3112">
            <v>5759</v>
          </cell>
          <cell r="B3112" t="str">
            <v>CAMINHAO PIPA F12000 142HP TANQUE 6000L/MAO-DE-OBRA NA OPERACAO DIURNA</v>
          </cell>
          <cell r="C3112" t="str">
            <v>H</v>
          </cell>
          <cell r="D3112">
            <v>6.88</v>
          </cell>
        </row>
        <row r="3113">
          <cell r="A3113">
            <v>5760</v>
          </cell>
          <cell r="B3113" t="str">
            <v>CAMINHAO PIPA 6000L TOCO, 162CV - 7,5T (VU=6ANOS) (INCLUI TANQUE DE ACO PARA TRANSPORTE DE AGUA) - MAO-DE-OBRA NOTURNA NA OPERACAO</v>
          </cell>
          <cell r="C3113" t="str">
            <v>H</v>
          </cell>
          <cell r="D3113">
            <v>10.11</v>
          </cell>
        </row>
        <row r="3114">
          <cell r="A3114">
            <v>5761</v>
          </cell>
          <cell r="B3114" t="str">
            <v>CAMINHAO PIPA 6000L TOCO, 162CV - 7,5T (VU=6ANOS) (INCLUI TANQUE DE ACO PARA TRANSPORTE DE AGUA E MOTOBOMBA CENTRIFUGA A GASOLINA 3,5CV) - CUSTO HORARIO PRODUTIVO DIURNO</v>
          </cell>
          <cell r="C3114" t="str">
            <v>CHP</v>
          </cell>
          <cell r="D3114">
            <v>93.54</v>
          </cell>
        </row>
        <row r="3115">
          <cell r="A3115">
            <v>5762</v>
          </cell>
          <cell r="B3115" t="str">
            <v>CAMINHAO PIPA 10000L TRUCADO, 208CV - 21,1T (VU=6ANOS) (INCLUI TANQUEDE ACO PARA TRANSPORTE DE AGUA E MOTOBOMBA CENTRIFUGA A GASOLINA 3,5CV) - DEPRECIACAO E JUROS</v>
          </cell>
          <cell r="C3115" t="str">
            <v>H</v>
          </cell>
          <cell r="D3115">
            <v>16.239999999999998</v>
          </cell>
        </row>
        <row r="3116">
          <cell r="A3116">
            <v>5763</v>
          </cell>
          <cell r="B3116" t="str">
            <v>CAMINHAO PIPA 10000L TRUCADO, 208CV - 21,1T (VU=6ANOS) (INCLUI TANQUEDE ACO PARA TRANSPORTE DE AGUA E MOTOBOMBA CENTRIFUGA A GASOLINA 3,5CV) - MANUTENCAO</v>
          </cell>
          <cell r="C3116" t="str">
            <v>H</v>
          </cell>
          <cell r="D3116">
            <v>9.3699999999999992</v>
          </cell>
        </row>
        <row r="3117">
          <cell r="A3117">
            <v>5764</v>
          </cell>
          <cell r="B3117" t="str">
            <v>CAMINHAO PIPA 10000L TRUCADO, 208CV - 21,1T (VU=6ANOS) (INCLUI TANQUEDE ACO PARA TRANSPORTE DE AGUA E MOTOBOMBA CENTRIFUGA A GASOLINA 3,5CV) - MAO-DE-OBRA NOTURNA NA OPERACAO</v>
          </cell>
          <cell r="C3117" t="str">
            <v>H</v>
          </cell>
          <cell r="D3117">
            <v>10.11</v>
          </cell>
        </row>
        <row r="3118">
          <cell r="A3118">
            <v>5765</v>
          </cell>
          <cell r="B3118" t="str">
            <v>DISTRIBUIDOR DE BETUME COM TANQUE DE 2500L, REBOCAVEL, PNEUMATICO COMMOTOR A GASOLINA 3,4HP - MANUTENCAO</v>
          </cell>
          <cell r="C3118" t="str">
            <v>H</v>
          </cell>
          <cell r="D3118">
            <v>6.08</v>
          </cell>
        </row>
        <row r="3119">
          <cell r="A3119">
            <v>5766</v>
          </cell>
          <cell r="B3119" t="str">
            <v>DISTRIBUIDOR DE BETUME COM TANQUE DE 2500L, REBOCAVEL, PNEUMATICO COMMOTOR A GASOLINA 3,4HP - CUSTO COM MATERIAIS NA OPERACAO</v>
          </cell>
          <cell r="C3119" t="str">
            <v>H</v>
          </cell>
          <cell r="D3119">
            <v>34.33</v>
          </cell>
        </row>
        <row r="3120">
          <cell r="A3120">
            <v>5767</v>
          </cell>
          <cell r="B3120" t="str">
            <v>DISTRIBUIDOR DE BETUME COM TANQUE DE 2500L, REBOCAVEL, PNEUMATICO COMMOTOR A GASOLINA 3,4HP - CUSTO COM MAO-DE-OBRA NA OPERACAO DIURNA</v>
          </cell>
          <cell r="C3120" t="str">
            <v>H</v>
          </cell>
          <cell r="D3120">
            <v>0.06</v>
          </cell>
        </row>
        <row r="3121">
          <cell r="A3121">
            <v>5768</v>
          </cell>
          <cell r="B3121" t="str">
            <v>DISTRIBUIDOR DE BETUME COM TANQUE DE 2500L, REBOCAVEL, PNEUMATICO COMMOTOR A GASOLINA 3,4HP - CUSTO COM MAO-DE-OBRA NA OPERACAO NOTURNA</v>
          </cell>
          <cell r="C3121" t="str">
            <v>H</v>
          </cell>
          <cell r="D3121">
            <v>7.0000000000000007E-2</v>
          </cell>
        </row>
        <row r="3122">
          <cell r="A3122">
            <v>5769</v>
          </cell>
          <cell r="B3122" t="str">
            <v>DISTRIBUIDOR DE ASFALTO MONTADO SOBRE CAMINHAO TOCO 162 HP, COM TANQUEISOLADO 6 M3 COM BARRA ESPARGIDORA DE 3,66 M - MANUTENCAO</v>
          </cell>
          <cell r="C3122" t="str">
            <v>H</v>
          </cell>
          <cell r="D3122">
            <v>27.41</v>
          </cell>
        </row>
        <row r="3123">
          <cell r="A3123">
            <v>5770</v>
          </cell>
          <cell r="B3123" t="str">
            <v>DISTRIBUIDOR DE ASFALTO MONTADO SOBRE CAMINHAO TOCO 162 HP, COM TANQUEISOLADO 6 M3 COM BARRA ESPARGIDORA DE 3,66 M - CUSTO C/ MAO-DE-OBRANA OPERACAO DIURNA.</v>
          </cell>
          <cell r="C3123" t="str">
            <v>H</v>
          </cell>
          <cell r="D3123">
            <v>16.850000000000001</v>
          </cell>
        </row>
        <row r="3124">
          <cell r="A3124">
            <v>5771</v>
          </cell>
          <cell r="B3124" t="str">
            <v>DISTRIBUIDOR DE ASFALTO CAP 5.000L SOBRE CAMINHAO TOCO 142HP - CUSTO C/ MAO-DE-OBRA NA OPERACAO NOTURNA</v>
          </cell>
          <cell r="C3124" t="str">
            <v>H</v>
          </cell>
          <cell r="D3124">
            <v>20.22</v>
          </cell>
        </row>
        <row r="3125">
          <cell r="A3125">
            <v>5775</v>
          </cell>
          <cell r="B3125" t="str">
            <v>LANCA ELEVATORIA TELESCOPICA DE ACIONAMENTO HIDRAULICO, CAPACIDADE DECARGA 30.000 KG, COM CESTO, MONTADA SOBRE CAMINHAO TRUCADO - MANUTENCAO</v>
          </cell>
          <cell r="C3125" t="str">
            <v>H</v>
          </cell>
          <cell r="D3125">
            <v>71.260000000000005</v>
          </cell>
        </row>
        <row r="3126">
          <cell r="A3126">
            <v>5776</v>
          </cell>
          <cell r="B3126" t="str">
            <v>LANCA ELEVATORIA TELESCOPICA DE ACIONAMENTO HIDRAULICO, CAPACIDADE DECARGA 30.000 KG, COM CESTO, MONTADA SOBRE CAMINHAO TRUCADO - CUSTO COM MATERIAIS NA OPERACAO</v>
          </cell>
          <cell r="C3126" t="str">
            <v>H</v>
          </cell>
          <cell r="D3126">
            <v>54.41</v>
          </cell>
        </row>
        <row r="3127">
          <cell r="A3127">
            <v>5777</v>
          </cell>
          <cell r="B3127" t="str">
            <v>GUINDASTE MUNK COM CESTO, CARGA MAXIMA 5,75T (A 2M) E 2,3T ( A 5M), ALTURA MAXIMA = 7,9M, MONTADO SOBRE CAMINHAO DE CARROCERIA FORD 162HP -MANUTENCAO</v>
          </cell>
          <cell r="C3127" t="str">
            <v>H</v>
          </cell>
          <cell r="D3127">
            <v>13.98</v>
          </cell>
        </row>
        <row r="3128">
          <cell r="A3128">
            <v>5778</v>
          </cell>
          <cell r="B3128" t="str">
            <v>MOTONIVELADORA 140HP (VU=6ANOS) - DEPRECIACAO E JUROS</v>
          </cell>
          <cell r="C3128" t="str">
            <v>H</v>
          </cell>
          <cell r="D3128">
            <v>70.709999999999994</v>
          </cell>
        </row>
        <row r="3129">
          <cell r="A3129">
            <v>5779</v>
          </cell>
          <cell r="B3129" t="str">
            <v>MOTONIVELADORA 140HP (VU=6ANOS) - MANUTENCAO</v>
          </cell>
          <cell r="C3129" t="str">
            <v>H</v>
          </cell>
          <cell r="D3129">
            <v>41.09</v>
          </cell>
        </row>
        <row r="3130">
          <cell r="A3130">
            <v>5782</v>
          </cell>
          <cell r="B3130" t="str">
            <v>MOTOSCRAPER 270HP - CUSTO COM MATERIAIS NA OPERACAO</v>
          </cell>
          <cell r="C3130" t="str">
            <v>H</v>
          </cell>
          <cell r="D3130">
            <v>111.29</v>
          </cell>
        </row>
        <row r="3131">
          <cell r="A3131">
            <v>5783</v>
          </cell>
          <cell r="B3131" t="str">
            <v>MOTOSCRAPER 270HP -CUSTO COM MA0-DE-0BRA NA OPERACAO DIURNA</v>
          </cell>
          <cell r="C3131" t="str">
            <v>H</v>
          </cell>
          <cell r="D3131">
            <v>8.23</v>
          </cell>
        </row>
        <row r="3132">
          <cell r="A3132">
            <v>5786</v>
          </cell>
          <cell r="B3132" t="str">
            <v>PA CARREGADEIRA SOBRE RODAS 180 HP - CAPACIDADE DA CACAMBA. 2,5 A 3,3M3 - PESO OPERACIONAL 17.428 - (VU=5ANOS) - DEPRECIACAO E JUROS</v>
          </cell>
          <cell r="C3132" t="str">
            <v>H</v>
          </cell>
          <cell r="D3132">
            <v>75.19</v>
          </cell>
        </row>
        <row r="3133">
          <cell r="A3133">
            <v>5787</v>
          </cell>
          <cell r="B3133" t="str">
            <v>PA CARREGADEIRA SOBRE RODAS 180 HP - CAPACIDADE DA CACAMBA. 2,5 A 3,3M3 - PESO OPERACIONAL 17.428 - CUSTO C/MATERIAIS NA OPERACAO</v>
          </cell>
          <cell r="C3133" t="str">
            <v>H</v>
          </cell>
          <cell r="D3133">
            <v>70.069999999999993</v>
          </cell>
        </row>
        <row r="3134">
          <cell r="A3134">
            <v>5788</v>
          </cell>
          <cell r="B3134" t="str">
            <v>PA CARREGADEIRA SOBRE RODAS 180 HP - CAPACIDADE DA CACAMBA. 2,5 A 3,3M3 - PESO OPERACIONAL 17.428 - CUSTO C/ MAO-DE-OBRA NA OPERACAO DIURNA</v>
          </cell>
          <cell r="C3134" t="str">
            <v>H</v>
          </cell>
          <cell r="D3134">
            <v>8.85</v>
          </cell>
        </row>
        <row r="3135">
          <cell r="A3135">
            <v>5789</v>
          </cell>
          <cell r="B3135" t="str">
            <v>PA CARREGADEIRA SOBRE RODAS 180 HP - CAPACIDADE DA CACAMBA. 2,5 A 3,3M3 - PESO OPERACIONAL 17.428 - CUSTO C/ MAO-DE-OBRA NA OPERACAO NOTURNA</v>
          </cell>
          <cell r="C3135" t="str">
            <v>H</v>
          </cell>
          <cell r="D3135">
            <v>10.62</v>
          </cell>
        </row>
        <row r="3136">
          <cell r="A3136">
            <v>5790</v>
          </cell>
          <cell r="B3136" t="str">
            <v>ROLO COMPACTADOR VIBRATÓRIO DE UM CILINDRO AÇO LISO, POTÊNCIA 80HP, PESO OPERACIONAL 8,1T - DEPRECIAÇÃO E JUROS</v>
          </cell>
          <cell r="C3136" t="str">
            <v>H</v>
          </cell>
          <cell r="D3136">
            <v>27.35</v>
          </cell>
        </row>
        <row r="3137">
          <cell r="A3137">
            <v>5791</v>
          </cell>
          <cell r="B3137" t="str">
            <v>ROLO COMPACTADOR VIBRATÓRIO, AUTO-PREOPEL.,CILINDRO LISO, 80HP - 8,1T- MANUTENÇÃO.</v>
          </cell>
          <cell r="C3137" t="str">
            <v>H</v>
          </cell>
          <cell r="D3137">
            <v>16.420000000000002</v>
          </cell>
        </row>
        <row r="3138">
          <cell r="A3138">
            <v>5792</v>
          </cell>
          <cell r="B3138" t="str">
            <v>ROLO COMPACTADOR VIBRATÓRIO, AUTO-PREOPEL.,CILINDRO LISO, 80HP - 8,1T- CUSTOS COM MATERIAIS NAOPERAÇÃO.</v>
          </cell>
          <cell r="C3138" t="str">
            <v>H</v>
          </cell>
          <cell r="D3138">
            <v>31.33</v>
          </cell>
        </row>
        <row r="3139">
          <cell r="A3139">
            <v>5793</v>
          </cell>
          <cell r="B3139" t="str">
            <v>ROLO COMPACTADOR VIBRATÓRIO DE UM CILINDRO LISO, POTÊNCIA 80HP, PESO OPERACIONAL 8,1T - MÃO-DE-OBRA NA OPERAÇÃO NOTURNA</v>
          </cell>
          <cell r="C3139" t="str">
            <v>H</v>
          </cell>
          <cell r="D3139">
            <v>9.8699999999999992</v>
          </cell>
        </row>
        <row r="3140">
          <cell r="A3140">
            <v>5794</v>
          </cell>
          <cell r="B3140" t="str">
            <v>MARTELETE OU ROMPEDOR PNEUMÁTICO MANUAL 28KG, FREQUENCIA DE IMPACTO 1230/MINUTO - DEPRECIAÇÃO E JUROS</v>
          </cell>
          <cell r="C3140" t="str">
            <v>H</v>
          </cell>
          <cell r="D3140">
            <v>1.56</v>
          </cell>
        </row>
        <row r="3141">
          <cell r="A3141">
            <v>5795</v>
          </cell>
          <cell r="B3141" t="str">
            <v>MARTELETE OU ROMPEDOR PNEUMÁTICO MANUAL 28KG, FREQUENCIA DE IMPACTO 1230/MINUTO - CHP DIURNO</v>
          </cell>
          <cell r="C3141" t="str">
            <v>CHP</v>
          </cell>
          <cell r="D3141">
            <v>13.14</v>
          </cell>
        </row>
        <row r="3142">
          <cell r="A3142">
            <v>5796</v>
          </cell>
          <cell r="B3142" t="str">
            <v>MARTELETE OU ROMPEDOR PNEUMÁTICO MANUAL 28KG, FREQUENCIA DE IMPACTO 1230/MINUTO - MÃO DE OBRA NA OPERAÇÃO DIURNA</v>
          </cell>
          <cell r="C3142" t="str">
            <v>H</v>
          </cell>
          <cell r="D3142">
            <v>9.52</v>
          </cell>
        </row>
        <row r="3143">
          <cell r="A3143">
            <v>5797</v>
          </cell>
          <cell r="B3143" t="str">
            <v>COMPRESSOR DE AR REBOCAVEL, DESCARGA LIVRE EFETIVA 180PCM, PRESSAO DETRABALHO 102 PSI, MOTOR A DIESEL 89CV - MANUTENCAO</v>
          </cell>
          <cell r="C3143" t="str">
            <v>H</v>
          </cell>
          <cell r="D3143">
            <v>2.41</v>
          </cell>
        </row>
        <row r="3144">
          <cell r="A3144">
            <v>5798</v>
          </cell>
          <cell r="B3144" t="str">
            <v>COMPRESSOR DE AR REBOCAVEL, DESCARGA LIVRE EFETIVA 180PCM, PRESSAO DETRABALHO 102 PSI, MOTOR A DIESEL 89CV - MAO-DE-OBRA DIURNA NA OPERACAO</v>
          </cell>
          <cell r="C3144" t="str">
            <v>H</v>
          </cell>
          <cell r="D3144">
            <v>6.86</v>
          </cell>
        </row>
        <row r="3145">
          <cell r="A3145">
            <v>5799</v>
          </cell>
          <cell r="B3145" t="str">
            <v>BOMBA ELETRICA TRIFASICA SUBMERSA 3CV PARA DRENAGEM - JUROS E DEPRECIACAO</v>
          </cell>
          <cell r="C3145" t="str">
            <v>H</v>
          </cell>
          <cell r="D3145">
            <v>0.49</v>
          </cell>
        </row>
        <row r="3146">
          <cell r="A3146">
            <v>5800</v>
          </cell>
          <cell r="B3146" t="str">
            <v>BOMBA ELETRICA SUBMERSA MONOFASICA 3CV - MANUTENCAO</v>
          </cell>
          <cell r="C3146" t="str">
            <v>H</v>
          </cell>
          <cell r="D3146">
            <v>0.2</v>
          </cell>
        </row>
        <row r="3147">
          <cell r="A3147">
            <v>5801</v>
          </cell>
          <cell r="B3147" t="str">
            <v>COMPACTADOR DE SOLOS COM PLACA VIBRATORIA, 46X51CM, 5HP, 156KG, DIESEL, IMPACTO DINAMICO 1700KG - DEPRECIACAO E JUROS</v>
          </cell>
          <cell r="C3147" t="str">
            <v>H</v>
          </cell>
          <cell r="D3147">
            <v>4.41</v>
          </cell>
        </row>
        <row r="3148">
          <cell r="A3148">
            <v>5802</v>
          </cell>
          <cell r="B3148" t="str">
            <v>COMPACTADOR DE SOLOS COM PLACA VIBRATORIA, 46X51CM, 5HP, 156KG, DIESEL, IMPACTO DINAMICO 1700KG - MANUTENCAO</v>
          </cell>
          <cell r="C3148" t="str">
            <v>H</v>
          </cell>
          <cell r="D3148">
            <v>1.75</v>
          </cell>
        </row>
        <row r="3149">
          <cell r="A3149">
            <v>5803</v>
          </cell>
          <cell r="B3149" t="str">
            <v>COMPACTADOR DE SOLOS COM PLACA VIBRATORIA, 46X51CM, 5HP, 156KG, DIESEL, IMPACTO DINAMICO 1700KG - CUSTO HORARIO DE MATERIAIS NA OPERACAO</v>
          </cell>
          <cell r="C3149" t="str">
            <v>H</v>
          </cell>
          <cell r="D3149">
            <v>1.65</v>
          </cell>
        </row>
        <row r="3150">
          <cell r="A3150">
            <v>5804</v>
          </cell>
          <cell r="B3150" t="str">
            <v>COMPACTADOR DE SOLOS COM PLACA VIBRATORIA, 46X51CM, 5HP, 156KG, DIESEL, IMPACTO DINAMICO 1700KG - MAO-DE-OBRA DIURNA NA OPERACAO</v>
          </cell>
          <cell r="C3150" t="str">
            <v>H</v>
          </cell>
          <cell r="D3150">
            <v>6.86</v>
          </cell>
        </row>
        <row r="3151">
          <cell r="A3151">
            <v>5806</v>
          </cell>
          <cell r="B3151" t="str">
            <v>BOMBA C/MOTOR A GASOLINA AUTOESCORVANTE P/AGUA SUJA 3/4HP -CHI DIURNA</v>
          </cell>
          <cell r="C3151" t="str">
            <v>CHI</v>
          </cell>
          <cell r="D3151">
            <v>0.37</v>
          </cell>
        </row>
        <row r="3152">
          <cell r="A3152">
            <v>5808</v>
          </cell>
          <cell r="B3152" t="str">
            <v>USINA DE ASFALTO A QUENTE FIXA CAP.40/80 TON/H - CHP DIURNO</v>
          </cell>
          <cell r="C3152" t="str">
            <v>CHP</v>
          </cell>
          <cell r="D3152">
            <v>401.81</v>
          </cell>
        </row>
        <row r="3153">
          <cell r="A3153">
            <v>5809</v>
          </cell>
          <cell r="B3153" t="str">
            <v>USINA DE ASFALTO A QUENTE FIXA CAP.40/80 TON/H - CHP NOTURNO</v>
          </cell>
          <cell r="C3153" t="str">
            <v>CHP-N</v>
          </cell>
          <cell r="D3153">
            <v>408.54</v>
          </cell>
        </row>
        <row r="3154">
          <cell r="A3154">
            <v>5811</v>
          </cell>
          <cell r="B3154" t="str">
            <v>CAMINHAO BASCULANTE, 6M3,12T - 162HP (VU=5ANOS) - CHP DIURNO</v>
          </cell>
          <cell r="C3154" t="str">
            <v>CHP</v>
          </cell>
          <cell r="D3154">
            <v>98.6</v>
          </cell>
        </row>
        <row r="3155">
          <cell r="A3155">
            <v>5812</v>
          </cell>
          <cell r="B3155" t="str">
            <v>CAMINHAO BASCULANTE, 6M3,12T - 162HP (VU=5ANOS) - CHP NOTURNO</v>
          </cell>
          <cell r="C3155" t="str">
            <v>CHP-N</v>
          </cell>
          <cell r="D3155">
            <v>99.98</v>
          </cell>
        </row>
        <row r="3156">
          <cell r="A3156">
            <v>5822</v>
          </cell>
          <cell r="B3156" t="str">
            <v>CAMINHAO BASCULANTE, 6M3, 12T - 162HP (VU=5ANOS) - CHI NOTURNO</v>
          </cell>
          <cell r="C3156" t="str">
            <v>CHI-N</v>
          </cell>
          <cell r="D3156">
            <v>28.64</v>
          </cell>
        </row>
        <row r="3157">
          <cell r="A3157">
            <v>5823</v>
          </cell>
          <cell r="B3157" t="str">
            <v>USINA DE CONCRETO FIXA CAPACIDADE 90/120 M³, 63HP - CHP DIURNO</v>
          </cell>
          <cell r="C3157" t="str">
            <v>CHP</v>
          </cell>
          <cell r="D3157">
            <v>95.46</v>
          </cell>
        </row>
        <row r="3158">
          <cell r="A3158">
            <v>5824</v>
          </cell>
          <cell r="B3158" t="str">
            <v>CAMINHAO CARROCERIA ABERTA,EM MADEIRA, TOCO, 170CV - 11T (VU=6ANOS) -CUSTO HORÁRIO DE PRODUÇÃO DIURNA</v>
          </cell>
          <cell r="C3158" t="str">
            <v>CHP</v>
          </cell>
          <cell r="D3158">
            <v>91.01</v>
          </cell>
        </row>
        <row r="3159">
          <cell r="A3159">
            <v>5825</v>
          </cell>
          <cell r="B3159" t="str">
            <v>CAMINHAO CARROCERIA ABERTA,EM MADEIRA, TOCO, 170CV - 11T (VU=6ANOS) -CHP NOTURNO</v>
          </cell>
          <cell r="C3159" t="str">
            <v>CHP-N</v>
          </cell>
          <cell r="D3159">
            <v>90.85</v>
          </cell>
        </row>
        <row r="3160">
          <cell r="A3160">
            <v>5826</v>
          </cell>
          <cell r="B3160" t="str">
            <v>CAMINHAO CARROCERIA ABERTA,EM MADEIRA, TOCO, 170CV - 11T (VU=6ANOS) -CHI DIURNO</v>
          </cell>
          <cell r="C3160" t="str">
            <v>CHI</v>
          </cell>
          <cell r="D3160">
            <v>26.77</v>
          </cell>
        </row>
        <row r="3161">
          <cell r="A3161">
            <v>5827</v>
          </cell>
          <cell r="B3161" t="str">
            <v>CAMINHAO CARROCERIA ABERTA,EM MADEIRA, TOCO, 170CV - 11T (VU=6ANOS) -CHI NOTURNO</v>
          </cell>
          <cell r="C3161" t="str">
            <v>CHI-N</v>
          </cell>
          <cell r="D3161">
            <v>26.6</v>
          </cell>
        </row>
        <row r="3162">
          <cell r="A3162">
            <v>5828</v>
          </cell>
          <cell r="B3162" t="str">
            <v>USINA DE CONCRETO FIXA CAPACIDADE 90/120 M³, 63HP - CHP NOTURNO</v>
          </cell>
          <cell r="C3162" t="str">
            <v>CHP-N</v>
          </cell>
          <cell r="D3162">
            <v>99.95</v>
          </cell>
        </row>
        <row r="3163">
          <cell r="A3163">
            <v>5829</v>
          </cell>
          <cell r="B3163" t="str">
            <v>USINA DE CONCRETO FIXA CAPACIDADE 90/120 M³, 63HP - CHI DIURNO</v>
          </cell>
          <cell r="C3163" t="str">
            <v>CHI</v>
          </cell>
          <cell r="D3163">
            <v>47.38</v>
          </cell>
        </row>
        <row r="3164">
          <cell r="A3164">
            <v>5830</v>
          </cell>
          <cell r="B3164" t="str">
            <v>USINA DE CONCRETO FIXA CAPACIDADE 90/120 M³, 63HP - CHI NOTURNO</v>
          </cell>
          <cell r="C3164" t="str">
            <v>CHI-N</v>
          </cell>
          <cell r="D3164">
            <v>51.86</v>
          </cell>
        </row>
        <row r="3165">
          <cell r="A3165">
            <v>5831</v>
          </cell>
          <cell r="B3165" t="str">
            <v>USINA MISTURADORA DE SOLOS CAPCIDADE DE 100/200 T, 110HP - CHP DIURNO</v>
          </cell>
          <cell r="C3165" t="str">
            <v>CHP</v>
          </cell>
          <cell r="D3165">
            <v>286.49</v>
          </cell>
        </row>
        <row r="3166">
          <cell r="A3166">
            <v>5832</v>
          </cell>
          <cell r="B3166" t="str">
            <v>USINA MISTURADORA DE SOLOS CAPCIDADE DE 100/200 T, 110HP - CHP NOTURNO</v>
          </cell>
          <cell r="C3166" t="str">
            <v>CHP-N</v>
          </cell>
          <cell r="D3166">
            <v>294.33</v>
          </cell>
        </row>
        <row r="3167">
          <cell r="A3167">
            <v>5834</v>
          </cell>
          <cell r="B3167" t="str">
            <v>USINA MISTURADORA DE SOLOS, DOSADORES TRIPLOS, CALHA VIBRATÓRIA, CAPCIDADE 200/500 TON, 201HP - CHI NOTURNO</v>
          </cell>
          <cell r="C3167" t="str">
            <v>CHI-N</v>
          </cell>
          <cell r="D3167">
            <v>175.43</v>
          </cell>
        </row>
        <row r="3168">
          <cell r="A3168">
            <v>5835</v>
          </cell>
          <cell r="B3168" t="str">
            <v>VIBROACABADORA SOBRE ESTEIRAS POTENCIA MAX. 105CV CAPACIDADE ATE 450 T/H - CHP DIURNO</v>
          </cell>
          <cell r="C3168" t="str">
            <v>CHP</v>
          </cell>
          <cell r="D3168">
            <v>208.6</v>
          </cell>
        </row>
        <row r="3169">
          <cell r="A3169">
            <v>5836</v>
          </cell>
          <cell r="B3169" t="str">
            <v>VIBROACABADORA SOBRE ESTEIRAS POTENCIA MAX. 105CV CAPACIDADE ATE 450 T/H - CHP NOTURNO</v>
          </cell>
          <cell r="C3169" t="str">
            <v>CHP-N</v>
          </cell>
          <cell r="D3169">
            <v>210.25</v>
          </cell>
        </row>
        <row r="3170">
          <cell r="A3170">
            <v>5837</v>
          </cell>
          <cell r="B3170" t="str">
            <v>VIBROACABADORA SOBRE ESTEIRAS POTENCIA MAX. 105CV CAPACIDADE ATE 450 T/H - CHI DIURNO</v>
          </cell>
          <cell r="C3170" t="str">
            <v>CHI</v>
          </cell>
          <cell r="D3170">
            <v>119.39</v>
          </cell>
        </row>
        <row r="3171">
          <cell r="A3171">
            <v>5838</v>
          </cell>
          <cell r="B3171" t="str">
            <v>VIBROACABADORA SOBRE ESTEIRAS POTENCIA MAX. 105CV CAPACIDADE ATE 450 T/H - CHI NOTURNO</v>
          </cell>
          <cell r="C3171" t="str">
            <v>CHI-N</v>
          </cell>
          <cell r="D3171">
            <v>121.03</v>
          </cell>
        </row>
        <row r="3172">
          <cell r="A3172">
            <v>5839</v>
          </cell>
          <cell r="B3172" t="str">
            <v>VASSOURA MECÂNICA REBOCÁVEL C/ ESCOVA CILÍNDRICA LARGURA = 2,44M - CHPDIURNO</v>
          </cell>
          <cell r="C3172" t="str">
            <v>CHP</v>
          </cell>
          <cell r="D3172">
            <v>4.1100000000000003</v>
          </cell>
        </row>
        <row r="3173">
          <cell r="A3173">
            <v>5841</v>
          </cell>
          <cell r="B3173" t="str">
            <v>VASSOURA MECÂNICA REBOCÁVEL C/ ESCOVA CILÍNDRICA LARGURA = 2,44M - CHIDIURNO</v>
          </cell>
          <cell r="C3173" t="str">
            <v>CHI</v>
          </cell>
          <cell r="D3173">
            <v>3.09</v>
          </cell>
        </row>
        <row r="3174">
          <cell r="A3174">
            <v>5843</v>
          </cell>
          <cell r="B3174" t="str">
            <v>TRATOR DE PNEUS 110 A 126 HP - CHP DIURNO</v>
          </cell>
          <cell r="C3174" t="str">
            <v>CHP</v>
          </cell>
          <cell r="D3174">
            <v>102.7</v>
          </cell>
        </row>
        <row r="3175">
          <cell r="A3175">
            <v>5844</v>
          </cell>
          <cell r="B3175" t="str">
            <v>TRATOR DE PNEUS 110 A 126 HP - CHP NOTURNO</v>
          </cell>
          <cell r="C3175" t="str">
            <v>CHP-N</v>
          </cell>
          <cell r="D3175">
            <v>113.82</v>
          </cell>
        </row>
        <row r="3176">
          <cell r="A3176">
            <v>5845</v>
          </cell>
          <cell r="B3176" t="str">
            <v>TRATOR DE PNEUS 110 A 126 HP - CHI DIURNO</v>
          </cell>
          <cell r="C3176" t="str">
            <v>CHI</v>
          </cell>
          <cell r="D3176">
            <v>35.01</v>
          </cell>
        </row>
        <row r="3177">
          <cell r="A3177">
            <v>5846</v>
          </cell>
          <cell r="B3177" t="str">
            <v>TRATOR DE PNEUS 110 A 126 HP - CHI NOTURNO</v>
          </cell>
          <cell r="C3177" t="str">
            <v>CHI-N</v>
          </cell>
          <cell r="D3177">
            <v>46.14</v>
          </cell>
        </row>
        <row r="3178">
          <cell r="A3178">
            <v>5847</v>
          </cell>
          <cell r="B3178" t="str">
            <v>TRATOR DE ESTEIRAS POTENCIA 165 HP, PESO OPERACIONAL 17,1T - CHP DIURNO</v>
          </cell>
          <cell r="C3178" t="str">
            <v>CHP</v>
          </cell>
          <cell r="D3178">
            <v>259.16000000000003</v>
          </cell>
        </row>
        <row r="3179">
          <cell r="A3179">
            <v>5848</v>
          </cell>
          <cell r="B3179" t="str">
            <v>TRATOR DE ESTEIRAS POTENCIA 165 HP, PESO OPERACIONAL 17,1T - CHP NOTURNO</v>
          </cell>
          <cell r="C3179" t="str">
            <v>CHP-N</v>
          </cell>
          <cell r="D3179">
            <v>253.21</v>
          </cell>
        </row>
        <row r="3180">
          <cell r="A3180">
            <v>5849</v>
          </cell>
          <cell r="B3180" t="str">
            <v>TRATOR DE ESTEIRAS POTENCIA 165 HP, PESO OPERACIONAL 17,1T - CHI DIURNO</v>
          </cell>
          <cell r="C3180" t="str">
            <v>CHI</v>
          </cell>
          <cell r="D3180">
            <v>117.14</v>
          </cell>
        </row>
        <row r="3181">
          <cell r="A3181">
            <v>5850</v>
          </cell>
          <cell r="B3181" t="str">
            <v>TRATOR DE ESTEIRAS POTENCIA 165 HP, PESO OPERACIONAL 17,1 - CHI NOTURNO</v>
          </cell>
          <cell r="C3181" t="str">
            <v>CHI-N</v>
          </cell>
          <cell r="D3181">
            <v>111.19</v>
          </cell>
        </row>
        <row r="3182">
          <cell r="A3182">
            <v>5851</v>
          </cell>
          <cell r="B3182" t="str">
            <v>TRATOR DE ESTEIRAS 153HP PESO OPERACIONAL 15T, COM RODA MOTRIZ ELEVADA- CHP DIURNO</v>
          </cell>
          <cell r="C3182" t="str">
            <v>CHP</v>
          </cell>
          <cell r="D3182">
            <v>253.08</v>
          </cell>
        </row>
        <row r="3183">
          <cell r="A3183">
            <v>5852</v>
          </cell>
          <cell r="B3183" t="str">
            <v>TRATOR DE ESTEIRAS 153HP PESO OPERACIONAL 15T, COM RODA MOTRIZ ELEVADA- CHP NOTURNO</v>
          </cell>
          <cell r="C3183" t="str">
            <v>CHP-N</v>
          </cell>
          <cell r="D3183">
            <v>254.88</v>
          </cell>
        </row>
        <row r="3184">
          <cell r="A3184">
            <v>5853</v>
          </cell>
          <cell r="B3184" t="str">
            <v>TRATOR DE ESTEIRAS 153HP PESO OPERACIONAL 15T, COM RODA MOTRIZ ELEVADA- CHI DIURNO</v>
          </cell>
          <cell r="C3184" t="str">
            <v>CHI</v>
          </cell>
          <cell r="D3184">
            <v>111.97</v>
          </cell>
        </row>
        <row r="3185">
          <cell r="A3185">
            <v>5854</v>
          </cell>
          <cell r="B3185" t="str">
            <v>TRATOR DE ESTEIRAS 153HP PESO OPERACIONAL 15T, COM RODA MOTRIZ ELEVADA- CHI NOTURNO</v>
          </cell>
          <cell r="C3185" t="str">
            <v>CHI-N</v>
          </cell>
          <cell r="D3185">
            <v>113.78</v>
          </cell>
        </row>
        <row r="3186">
          <cell r="A3186">
            <v>5855</v>
          </cell>
          <cell r="B3186" t="str">
            <v>TRATOR DE ESTEIRAS COM LAMINA - POTENCIA 305 HP - PESO OPERACIONAL 37T - CHP DIURNO</v>
          </cell>
          <cell r="C3186" t="str">
            <v>CHP</v>
          </cell>
          <cell r="D3186">
            <v>593.49</v>
          </cell>
        </row>
        <row r="3187">
          <cell r="A3187">
            <v>5856</v>
          </cell>
          <cell r="B3187" t="str">
            <v>TRATOR DE ESTEIRAS COM LAMINA - POTENCIA 305 HP - PESO OPERACIONAL 37T - CHP NOTURNO</v>
          </cell>
          <cell r="C3187" t="str">
            <v>CHP-N</v>
          </cell>
          <cell r="D3187">
            <v>595.29999999999995</v>
          </cell>
        </row>
        <row r="3188">
          <cell r="A3188">
            <v>5857</v>
          </cell>
          <cell r="B3188" t="str">
            <v>TRATOR DE ESTEIRAS COM LAMINA - POTENCIA 305 HP - PESO OPERACIONAL 37T - CHI DIURNO</v>
          </cell>
          <cell r="C3188" t="str">
            <v>CHI</v>
          </cell>
          <cell r="D3188">
            <v>269.95999999999998</v>
          </cell>
        </row>
        <row r="3189">
          <cell r="A3189">
            <v>5858</v>
          </cell>
          <cell r="B3189" t="str">
            <v>TRATOR DE ESTEIRAS COM LAMINA - POTENCIA 305 HP - PESO OPERACIONAL 37T - CHI NOTURNO</v>
          </cell>
          <cell r="C3189" t="str">
            <v>CHI-N</v>
          </cell>
          <cell r="D3189">
            <v>271.77</v>
          </cell>
        </row>
        <row r="3190">
          <cell r="A3190">
            <v>5860</v>
          </cell>
          <cell r="B3190" t="str">
            <v>TRATOR DE ESTEIRAS 99HP, PESO OPERACIONAL 8,5T - CHP NOTURNO</v>
          </cell>
          <cell r="C3190" t="str">
            <v>CHP-N</v>
          </cell>
          <cell r="D3190">
            <v>143.46</v>
          </cell>
        </row>
        <row r="3191">
          <cell r="A3191">
            <v>5861</v>
          </cell>
          <cell r="B3191" t="str">
            <v>TRATOR DE ESTEIRAS 99HP, PESO OPERACIONAL 8,5T - CHI DIURNO</v>
          </cell>
          <cell r="C3191" t="str">
            <v>CHI</v>
          </cell>
          <cell r="D3191">
            <v>65.709999999999994</v>
          </cell>
        </row>
        <row r="3192">
          <cell r="A3192">
            <v>5862</v>
          </cell>
          <cell r="B3192" t="str">
            <v>TRATOR DE ESTEIRAS 99HP, PESO OPERACIONAL 8,5T - CHI NOTURNO</v>
          </cell>
          <cell r="C3192" t="str">
            <v>CHI-N</v>
          </cell>
          <cell r="D3192">
            <v>67.52</v>
          </cell>
        </row>
        <row r="3193">
          <cell r="A3193">
            <v>5863</v>
          </cell>
          <cell r="B3193" t="str">
            <v>ROLO COMPACTADOR VIBRATÓRIO REBOCÁVEL AÇO LISO, PESO 4,7T, IMPACTO DINÂMICO 18,3T - CHP DIURNO</v>
          </cell>
          <cell r="C3193" t="str">
            <v>CHP</v>
          </cell>
          <cell r="D3193">
            <v>50.04</v>
          </cell>
        </row>
        <row r="3194">
          <cell r="A3194">
            <v>5864</v>
          </cell>
          <cell r="B3194" t="str">
            <v>ROLO COMPACTADOR VIBRATÓRIO REBOCÁVEL AÇO LISO, PESO 4,7T, IMPACTO DINÂMICO 18,3T - CHP NOTURNO</v>
          </cell>
          <cell r="C3194" t="str">
            <v>CHP-N</v>
          </cell>
          <cell r="D3194">
            <v>51.68</v>
          </cell>
        </row>
        <row r="3195">
          <cell r="A3195">
            <v>5865</v>
          </cell>
          <cell r="B3195" t="str">
            <v>ROLO COMPACTADOR VIBRATÓRIO REBOCÁVEL AÇO LISO, PESO 4,7T, IMPACTO DINÂMICO 18,3T - CHI DIURNO</v>
          </cell>
          <cell r="C3195" t="str">
            <v>CHI</v>
          </cell>
          <cell r="D3195">
            <v>16.09</v>
          </cell>
        </row>
        <row r="3196">
          <cell r="A3196">
            <v>5866</v>
          </cell>
          <cell r="B3196" t="str">
            <v>ROLO COMPACTADOR VIBRATÓRIO REBOCÁVEL AÇO LISO, PESO 4,7T, IMPACTO DINÂMICO 18,3T - CHI NOTURNO</v>
          </cell>
          <cell r="C3196" t="str">
            <v>CHI-N</v>
          </cell>
          <cell r="D3196">
            <v>17.73</v>
          </cell>
        </row>
        <row r="3197">
          <cell r="A3197">
            <v>5867</v>
          </cell>
          <cell r="B3197" t="str">
            <v>ROLO COMPACTADOR VIBRATÓRIO TANDEM AÇO LISO, POTÊNCIA 58CV, PESO SEM/COM LASTRO 6,5/9,4 T - CHP DIURNO</v>
          </cell>
          <cell r="C3197" t="str">
            <v>CHP</v>
          </cell>
          <cell r="D3197">
            <v>80.61</v>
          </cell>
        </row>
        <row r="3198">
          <cell r="A3198">
            <v>5868</v>
          </cell>
          <cell r="B3198" t="str">
            <v>ROLO COMPACTADOR VIBRATÓRIO TANDEM AÇO LISO, POTÊNCIA 58CV, PESO SEM/COM LASTRO 6,5/9,4 T - CHP NOTURNO</v>
          </cell>
          <cell r="C3198" t="str">
            <v>CHP-N</v>
          </cell>
          <cell r="D3198">
            <v>73.680000000000007</v>
          </cell>
        </row>
        <row r="3199">
          <cell r="A3199">
            <v>5869</v>
          </cell>
          <cell r="B3199" t="str">
            <v>ROLO COMPACTADOR VIBRATÓRIO TANDEM AÇO LISO, POTÊNCIA 58CV, PESO SEM/COM LASTRO 6,5/9,4 T - CHI DIURNO</v>
          </cell>
          <cell r="C3199" t="str">
            <v>CHI</v>
          </cell>
          <cell r="D3199">
            <v>37.1</v>
          </cell>
        </row>
        <row r="3200">
          <cell r="A3200">
            <v>5870</v>
          </cell>
          <cell r="B3200" t="str">
            <v>ROLO COMPACTADOR VIBRATÓRIO TANDEM AÇO LISO, POTÊNCIA 58CV, PESO SEM/COM LASTRO 6,5/9,4 T - CHI NOTURNO</v>
          </cell>
          <cell r="C3200" t="str">
            <v>CHI-N</v>
          </cell>
          <cell r="D3200">
            <v>30.17</v>
          </cell>
        </row>
        <row r="3201">
          <cell r="A3201">
            <v>5871</v>
          </cell>
          <cell r="B3201" t="str">
            <v>ROLO COMPACTADOR DE PNEUS ESTÁTICO PARA ASFALTO, PRESSÃO VARIÁVEL, POTÊNCIA 99HP, PESO OPERACIONAL SEM/COM LASTRO 8,3/21,0 T - CHP DIURNO</v>
          </cell>
          <cell r="C3201" t="str">
            <v>CHP</v>
          </cell>
          <cell r="D3201">
            <v>127.13</v>
          </cell>
        </row>
        <row r="3202">
          <cell r="A3202">
            <v>5872</v>
          </cell>
          <cell r="B3202" t="str">
            <v>ROLO COMPACTADOR DE PNEUS ESTÁTICO PARA ASFALTO, PRESSÃO VARIÁVEL, POTÊNCIA 99HP, PESO OPERACIONAL SEM/COM LASTRO 8,3/21,0 T - CHP NOTURNO</v>
          </cell>
          <cell r="C3202" t="str">
            <v>CHP-N</v>
          </cell>
          <cell r="D3202">
            <v>139.07</v>
          </cell>
        </row>
        <row r="3203">
          <cell r="A3203">
            <v>5873</v>
          </cell>
          <cell r="B3203" t="str">
            <v>ROLO COMPACTADOR DE PNEUS ESTÁTICO PARA ASFALTO, PRESSÃO VARIÁVEL, POTÊNCIA 99HP, PESO OPERACIONAL SEM/COM LASTRO 8,3/21,0 T - CHI DIURNO</v>
          </cell>
          <cell r="C3203" t="str">
            <v>CHI</v>
          </cell>
          <cell r="D3203">
            <v>45.18</v>
          </cell>
        </row>
        <row r="3204">
          <cell r="A3204">
            <v>5874</v>
          </cell>
          <cell r="B3204" t="str">
            <v>ROLO COMPACTADOR DE PNEUS ESTÁTICO PARA ASFALTO, PRESSÃO VARIÁVEL, POTÊNCIA 99HP, PESO OPERACIONAL SEM/COM LASTRO 8,3/21,0 T - CHI NOTURNO</v>
          </cell>
          <cell r="C3204" t="str">
            <v>CHI-N</v>
          </cell>
          <cell r="D3204">
            <v>57.12</v>
          </cell>
        </row>
        <row r="3205">
          <cell r="A3205">
            <v>5875</v>
          </cell>
          <cell r="B3205" t="str">
            <v>RETRO-ESCAVADEIRA, 74HP - (VU = 6 ANOS) - CHP DIURNO</v>
          </cell>
          <cell r="C3205" t="str">
            <v>CHP</v>
          </cell>
          <cell r="D3205">
            <v>79.3</v>
          </cell>
        </row>
        <row r="3206">
          <cell r="A3206">
            <v>5876</v>
          </cell>
          <cell r="B3206" t="str">
            <v>RETRO-ESCAVADEIRA, 74HP (VU = 6 ANOS) - CHP NOTURNO</v>
          </cell>
          <cell r="C3206" t="str">
            <v>CHP-N</v>
          </cell>
          <cell r="D3206">
            <v>80.06</v>
          </cell>
        </row>
        <row r="3207">
          <cell r="A3207">
            <v>5877</v>
          </cell>
          <cell r="B3207" t="str">
            <v>RETRO-ESCAVADEIRA, 74HP (VU = 6 ANOS) - CHI DIURNO</v>
          </cell>
          <cell r="C3207" t="str">
            <v>CHI</v>
          </cell>
          <cell r="D3207">
            <v>31</v>
          </cell>
        </row>
        <row r="3208">
          <cell r="A3208">
            <v>5878</v>
          </cell>
          <cell r="B3208" t="str">
            <v>RETRO-ESCAVADEIRA, 74HP (VU = 6 ANOS) - CHI NOTURNO</v>
          </cell>
          <cell r="C3208" t="str">
            <v>CHI-N</v>
          </cell>
          <cell r="D3208">
            <v>31.76</v>
          </cell>
        </row>
        <row r="3209">
          <cell r="A3209">
            <v>5879</v>
          </cell>
          <cell r="B3209" t="str">
            <v>ROLO COMPACTADOR VIBRATÓRIO PÉ DE CARNEIRO, OPERADO POR CONTROLE REMOTO, POTÊNCIA 17HP, PESO OPERACIONAL 1,65T - CHP DIURNO</v>
          </cell>
          <cell r="C3209" t="str">
            <v>CHP</v>
          </cell>
          <cell r="D3209">
            <v>7.54</v>
          </cell>
        </row>
        <row r="3210">
          <cell r="A3210">
            <v>5880</v>
          </cell>
          <cell r="B3210" t="str">
            <v>ROLO COMPACTADOR VIBRATÓRIO PÉ DE CARNEIRO, OPERADO POR CONTROLE REMOTO, POTÊNCIA 17HP, PESO OPERACIONAL 1,65T - CHP NOTURNO</v>
          </cell>
          <cell r="C3210" t="str">
            <v>CHP-N</v>
          </cell>
          <cell r="D3210">
            <v>7.54</v>
          </cell>
        </row>
        <row r="3211">
          <cell r="A3211">
            <v>5881</v>
          </cell>
          <cell r="B3211" t="str">
            <v>ROLO COMPACTADOR VIBRATÓRIO PÉ DE CARNEIRO, OPERADO POR CONTROLE REMOTO, POTÊNCIA 17HP, PESO OPERACIONAL 1,65T - CHI</v>
          </cell>
          <cell r="C3211" t="str">
            <v>CHI</v>
          </cell>
          <cell r="D3211">
            <v>5.66</v>
          </cell>
        </row>
        <row r="3212">
          <cell r="A3212">
            <v>5882</v>
          </cell>
          <cell r="B3212" t="str">
            <v>EQUIPAMENTO PARA LAMA ASFALTICA COM SILO DE AGREGADO 6M3, DOSADOR DE CIMENTO, A SER MONTADO SOBRE CAMINHÃO (NAO INCLUI O CAMINHAO) - CUSTO HORARIO PRODUTIVO DIURNO</v>
          </cell>
          <cell r="C3212" t="str">
            <v>CHP</v>
          </cell>
          <cell r="D3212">
            <v>121.71</v>
          </cell>
        </row>
        <row r="3213">
          <cell r="A3213">
            <v>5883</v>
          </cell>
          <cell r="B3213" t="str">
            <v>EQUIPAMENTO PARA LAMA ASFALTICA COM SILO DE AGREGADO 6M3, DOSADOR DE CIMENTO, A SER MONTADO SOBRE CAMINHÃO (NAO INCLUI O CAMINHAO) - CUSTO HORARIO PRODUTIVO NOTURNO</v>
          </cell>
          <cell r="C3213" t="str">
            <v>CHP-N</v>
          </cell>
          <cell r="D3213">
            <v>123.39</v>
          </cell>
        </row>
        <row r="3214">
          <cell r="A3214">
            <v>5884</v>
          </cell>
          <cell r="B3214" t="str">
            <v>EQUIPAMENTO PARA LAMA ASFALTICA COM SILO DE AGREGADO 6M3, DOSADOR DE CIMENTO, A SER MONTADO SOBRE CAMINHÃO (NAO INCLUI O CAMINHAO) - CUSTO HORARIO IMPRODUTIVO DIURNO</v>
          </cell>
          <cell r="C3214" t="str">
            <v>CHI</v>
          </cell>
          <cell r="D3214">
            <v>50.14</v>
          </cell>
        </row>
        <row r="3215">
          <cell r="A3215">
            <v>5885</v>
          </cell>
          <cell r="B3215" t="str">
            <v>EQUIPAMENTO PARA LAMA ASFALTICA COM SILO DE AGREGADO 6M3, DOSADOR DE CIMENTO, MONTADO SOBRE CAMINHÃO - CHI NOTURNO</v>
          </cell>
          <cell r="C3215" t="str">
            <v>CHI-N</v>
          </cell>
          <cell r="D3215">
            <v>51.83</v>
          </cell>
        </row>
        <row r="3216">
          <cell r="A3216">
            <v>5886</v>
          </cell>
          <cell r="B3216" t="str">
            <v>CAMINHAO PIPA FORD F12000 6000L 162HP C/BOMBA GASOLINA - CHP DIURNO</v>
          </cell>
          <cell r="C3216" t="str">
            <v>CHP</v>
          </cell>
          <cell r="D3216">
            <v>73.83</v>
          </cell>
        </row>
        <row r="3217">
          <cell r="A3217">
            <v>5888</v>
          </cell>
          <cell r="B3217" t="str">
            <v>CAMINHAO PIPA FORD F12000 6000L 162HP C/BOMBA GASOLINA - CHI DIURNO</v>
          </cell>
          <cell r="C3217" t="str">
            <v>CHI</v>
          </cell>
          <cell r="D3217">
            <v>25.32</v>
          </cell>
        </row>
        <row r="3218">
          <cell r="A3218">
            <v>5890</v>
          </cell>
          <cell r="B3218" t="str">
            <v>CAMINHAO TOCO, 177CV - 14T (VU=6ANOS) (NAO INCLUI CARROCERIA) - CUSTOHORARIO PRODUTIVO DIURNO</v>
          </cell>
          <cell r="C3218" t="str">
            <v>CHP</v>
          </cell>
          <cell r="D3218">
            <v>93.74</v>
          </cell>
        </row>
        <row r="3219">
          <cell r="A3219">
            <v>5891</v>
          </cell>
          <cell r="B3219" t="str">
            <v>CAMINHAO TOCO, 177CV - 14T (VU=6ANOS) (NAO INCLUI CARROCERIA) - CUSTOHORARIO PRODUTIVO NOTURNO</v>
          </cell>
          <cell r="C3219" t="str">
            <v>CHP-N</v>
          </cell>
          <cell r="D3219">
            <v>95.42</v>
          </cell>
        </row>
        <row r="3220">
          <cell r="A3220">
            <v>5892</v>
          </cell>
          <cell r="B3220" t="str">
            <v>CAMINHAO TOCO, 177CV - 14T (VU=6ANOS) (NAO INCLUI CARROCERIA) - CUSTOHORARIO IMPRODUTIVO DIURNO</v>
          </cell>
          <cell r="C3220" t="str">
            <v>CHI</v>
          </cell>
          <cell r="D3220">
            <v>26.33</v>
          </cell>
        </row>
        <row r="3221">
          <cell r="A3221">
            <v>5893</v>
          </cell>
          <cell r="B3221" t="str">
            <v>CAMINHAO TOCO, 177CV - 14T (VU=6ANOS) (NAO INCLUI CARROCERIA) - CUSTOHORARIO IMPRODUTIVO NOTURNO</v>
          </cell>
          <cell r="C3221" t="str">
            <v>CHI-N</v>
          </cell>
          <cell r="D3221">
            <v>28.02</v>
          </cell>
        </row>
        <row r="3222">
          <cell r="A3222">
            <v>5894</v>
          </cell>
          <cell r="B3222" t="str">
            <v>CAMINHAO TOCO, 170CV - 11T (VU=6ANOS) (NAO INCLUI CARROCERIA) - CUSTOHORARIO PRODUTIVO DIURNO</v>
          </cell>
          <cell r="C3222" t="str">
            <v>CHP</v>
          </cell>
          <cell r="D3222">
            <v>89.79</v>
          </cell>
        </row>
        <row r="3223">
          <cell r="A3223">
            <v>5895</v>
          </cell>
          <cell r="B3223" t="str">
            <v>CAMINHAO TOCO, 170CV - 11T (VU=6ANOS) (NAO INCLUI CARROCERIA) - CUSTOHORARIO PRODUTIVO NOTURNO</v>
          </cell>
          <cell r="C3223" t="str">
            <v>CHP-N</v>
          </cell>
          <cell r="D3223">
            <v>91.47</v>
          </cell>
        </row>
        <row r="3224">
          <cell r="A3224">
            <v>5896</v>
          </cell>
          <cell r="B3224" t="str">
            <v>CAMINHAO TOCO, 170CV - 11T (VU=6ANOS) (NAO INCLUI CARROCERIA) - CUSTOHORARIO IMPRODUTIVO DIURNO</v>
          </cell>
          <cell r="C3224" t="str">
            <v>CHI</v>
          </cell>
          <cell r="D3224">
            <v>25.99</v>
          </cell>
        </row>
        <row r="3225">
          <cell r="A3225">
            <v>5897</v>
          </cell>
          <cell r="B3225" t="str">
            <v>CAMINHAO TOCO, 170CV - 11T (VU=6ANOS) (NAO INCLUI CARROCERIA) - CUSTOHORARIO IMPRODUTIVO NOTURNO</v>
          </cell>
          <cell r="C3225" t="str">
            <v>CHI-N</v>
          </cell>
          <cell r="D3225">
            <v>27.68</v>
          </cell>
        </row>
        <row r="3226">
          <cell r="A3226">
            <v>5898</v>
          </cell>
          <cell r="B3226" t="str">
            <v>CAMINHAO PIPA 6000L TOCO, 162CV - 7,5T (VU=6ANOS) (INCLUI TANQUE DE ACO PARA TRANSPORTE DE AGUA E MOTOBOMBA CENTRIFUGA A GASOLINA 3,5CV) - CUSTO HORARIO PRODUTIVO NOTURNO</v>
          </cell>
          <cell r="C3226" t="str">
            <v>CHP-N</v>
          </cell>
          <cell r="D3226">
            <v>95.23</v>
          </cell>
        </row>
        <row r="3227">
          <cell r="A3227">
            <v>5900</v>
          </cell>
          <cell r="B3227" t="str">
            <v>CAMINHAO PIPA 6000L TOCO, 162CV - 7,5T (VU=6ANOS) (INCLUI TANQUE DE ACO PARA TRANSPORTE DE AGUA E MOTOBOMBA CENTRIFUGA A GASOLINA 3,5CV) - CUSTO HORARIO IMPRODUTIVO NOTURNO</v>
          </cell>
          <cell r="C3227" t="str">
            <v>CHI-N</v>
          </cell>
          <cell r="D3227">
            <v>24.87</v>
          </cell>
        </row>
        <row r="3228">
          <cell r="A3228">
            <v>5901</v>
          </cell>
          <cell r="B3228" t="str">
            <v>CAMINHAO PIPA 10000L TRUCADO, 208CV - 21,1T (VU=6ANOS) (INCLUI TANQUEDE ACO PARA TRANSPORTE DE AGUA E MOTOBOMBA CENTRIFUGA A GASOLINA 3,5CV) - CUSTO HORARIO PRODUTIVO DIURNO</v>
          </cell>
          <cell r="C3228" t="str">
            <v>CHP</v>
          </cell>
          <cell r="D3228">
            <v>88.89</v>
          </cell>
        </row>
        <row r="3229">
          <cell r="A3229">
            <v>5902</v>
          </cell>
          <cell r="B3229" t="str">
            <v>CAMINHAO PIPA 10000L TRUCADO, 208CV - 21,1T (VU=6ANOS) (INCLUI TANQUEDE ACO PARA TRANSPORTE DE AGUA E MOTOBOMBA CENTRIFUGA A GASOLINA 3,5CV) - CUSTO HORARIO PRODUTIVO NOTURNO</v>
          </cell>
          <cell r="C3229" t="str">
            <v>CHP-N</v>
          </cell>
          <cell r="D3229">
            <v>90.57</v>
          </cell>
        </row>
        <row r="3230">
          <cell r="A3230">
            <v>5903</v>
          </cell>
          <cell r="B3230" t="str">
            <v>CAMINHAO PIPA 10000L TRUCADO, 208CV - 21,1T (VU=6ANOS) (INCLUI TANQUEDE ACO PARA TRANSPORTE DE AGUA E MOTOBOMBA CENTRIFUGA A GASOLINA 3,5CV) - CUSTO HORARIO IMPRODUTIVO DIURNO</v>
          </cell>
          <cell r="C3230" t="str">
            <v>CHI</v>
          </cell>
          <cell r="D3230">
            <v>24.67</v>
          </cell>
        </row>
        <row r="3231">
          <cell r="A3231">
            <v>5904</v>
          </cell>
          <cell r="B3231" t="str">
            <v>CAMINHAO PIPA 10000L TRUCADO, 208CV - 21,1T (VU=6ANOS) (INCLUI TANQUEDE ACO PARA TRANSPORTE DE AGUA E MOTOBOMBA CENTRIFUGA A GASOLINA 3,5CV) - CUSTO HORARIO IMPRODUTIVO NOTURNO</v>
          </cell>
          <cell r="C3231" t="str">
            <v>CHI-N</v>
          </cell>
          <cell r="D3231">
            <v>26.35</v>
          </cell>
        </row>
        <row r="3232">
          <cell r="A3232">
            <v>5905</v>
          </cell>
          <cell r="B3232" t="str">
            <v>DISTRIBUIDOR DE AGREGADO TIPO DOSADOR REBOCAVEL COM 4 PNEUS COM LARGURA 3,66 M - CHP DIURNO</v>
          </cell>
          <cell r="C3232" t="str">
            <v>CHP</v>
          </cell>
          <cell r="D3232">
            <v>12.24</v>
          </cell>
        </row>
        <row r="3233">
          <cell r="A3233">
            <v>5906</v>
          </cell>
          <cell r="B3233" t="str">
            <v>DISTRIBUIDOR DE AGREGADO TIPO DOSADOR REBOCAVEL COM 4 PNEUS COM LARGURA 3,66 M - CHP NOTURNO</v>
          </cell>
          <cell r="C3233" t="str">
            <v>CHP-N</v>
          </cell>
          <cell r="D3233">
            <v>12.24</v>
          </cell>
        </row>
        <row r="3234">
          <cell r="A3234">
            <v>5907</v>
          </cell>
          <cell r="B3234" t="str">
            <v>DISTRIBUIDOR DE AGREGADO TIPO DOSADOR REBOCAVEL COM 4 PNEUS COM LARGURA 3,66 M - CHI DIURNO</v>
          </cell>
          <cell r="C3234" t="str">
            <v>CHI</v>
          </cell>
          <cell r="D3234">
            <v>8.98</v>
          </cell>
        </row>
        <row r="3235">
          <cell r="A3235">
            <v>5908</v>
          </cell>
          <cell r="B3235" t="str">
            <v>DISTRIBUIDOR DE AGREGADO TIPO DOSADOR REBOCAVEL COM 4 PNEUS COM LARGURA 3,66 M - CHI NOTURNO</v>
          </cell>
          <cell r="C3235" t="str">
            <v>CHI-N</v>
          </cell>
          <cell r="D3235">
            <v>8.98</v>
          </cell>
        </row>
        <row r="3236">
          <cell r="A3236">
            <v>5909</v>
          </cell>
          <cell r="B3236" t="str">
            <v>DISTRIBUIDOR DE BETUME COM TANQUE DE 2500L, REBOCAVEL, PNEUMATICO COMMOTOR A GASOLINA 3,4HP - CHP DIURNO</v>
          </cell>
          <cell r="C3236" t="str">
            <v>CHP</v>
          </cell>
          <cell r="D3236">
            <v>50.95</v>
          </cell>
        </row>
        <row r="3237">
          <cell r="A3237">
            <v>5910</v>
          </cell>
          <cell r="B3237" t="str">
            <v>DISTRIBUIDOR DE BETUME COM TANQUE DE 2500L, REBOCAVEL, PNEUMATICO COMMOTOR A GASOLINA 3,4HP - CHP NOTURNO</v>
          </cell>
          <cell r="C3237" t="str">
            <v>CHP-N</v>
          </cell>
          <cell r="D3237">
            <v>50.96</v>
          </cell>
        </row>
        <row r="3238">
          <cell r="A3238">
            <v>5911</v>
          </cell>
          <cell r="B3238" t="str">
            <v>DISTRIBUIDOR DE BETUME COM TANQUE DE 2500L, REBOCAVEL, PNEUMATICO COMMOTOR A GASOLINA 3,4HP - CHI DIURNO</v>
          </cell>
          <cell r="C3238" t="str">
            <v>CHI</v>
          </cell>
          <cell r="D3238">
            <v>10.54</v>
          </cell>
        </row>
        <row r="3239">
          <cell r="A3239">
            <v>5912</v>
          </cell>
          <cell r="B3239" t="str">
            <v>DISTRIBUIDOR DE BETUME COM TANQUE DE 2500L, REBOCAVEL, PNEUMATICO COMMOTOR A GASOLINA 3,4HP - CHI NOTURNO</v>
          </cell>
          <cell r="C3239" t="str">
            <v>CHI-N</v>
          </cell>
          <cell r="D3239">
            <v>10.56</v>
          </cell>
        </row>
        <row r="3240">
          <cell r="A3240">
            <v>5913</v>
          </cell>
          <cell r="B3240" t="str">
            <v>DISTRIBUIDOR DE ASFALTO MONTADO SOBRE CAMINHAO TOCO 162 HP, COM TANQUEISOLADO 6 M3 COM BARRA ESPARGIDORA DE 3,66 M - CHP DIURNO</v>
          </cell>
          <cell r="C3240" t="str">
            <v>CHP</v>
          </cell>
          <cell r="D3240">
            <v>170.86</v>
          </cell>
        </row>
        <row r="3241">
          <cell r="A3241">
            <v>5914</v>
          </cell>
          <cell r="B3241" t="str">
            <v>DISTRIBUIDOR DE ASFALTO MONTADO SOBRE CAMINHAO TOCO 162 HP, COM TANQUEISOLADO 6 M3 COM BARRA ESPARGIDORA DE 3,66 M - CHP NOTURNO</v>
          </cell>
          <cell r="C3241" t="str">
            <v>CHP-N</v>
          </cell>
          <cell r="D3241">
            <v>174.23</v>
          </cell>
        </row>
        <row r="3242">
          <cell r="A3242">
            <v>5915</v>
          </cell>
          <cell r="B3242" t="str">
            <v>DISTRIBUIDOR DE ASFALTO MONTADO SOBRE CAMINHAO TOCO 162 HP, COM TANQUEISOLADO 6 M3 COM BARRA ESPARGIDORA DE 3,66 M - CHI DIURNO</v>
          </cell>
          <cell r="C3242" t="str">
            <v>CHI</v>
          </cell>
          <cell r="D3242">
            <v>63.07</v>
          </cell>
        </row>
        <row r="3243">
          <cell r="A3243">
            <v>5916</v>
          </cell>
          <cell r="B3243" t="str">
            <v>DISTRIBUIDOR DE ASFALTO MONTADO SOBRE CAMINHAO TOCO 162 HP, COM TANQUEISOLADO 6 M3 COM BARRA ESPARGIDORA DE 3,66 M - CHI NOTURNO</v>
          </cell>
          <cell r="C3243" t="str">
            <v>CHI-N</v>
          </cell>
          <cell r="D3243">
            <v>66.44</v>
          </cell>
        </row>
        <row r="3244">
          <cell r="A3244">
            <v>5921</v>
          </cell>
          <cell r="B3244" t="str">
            <v>GRADE ARADORA COM 20 DISCOS DE 24 " SOBRE PNEUS - CHP DIURNO</v>
          </cell>
          <cell r="C3244" t="str">
            <v>CHP</v>
          </cell>
          <cell r="D3244">
            <v>4.8499999999999996</v>
          </cell>
        </row>
        <row r="3245">
          <cell r="A3245">
            <v>5922</v>
          </cell>
          <cell r="B3245" t="str">
            <v>GRADE ARADORA COM 20 DISCOS DE 24 " SOBRE PNEUS - CHP NOTURNO</v>
          </cell>
          <cell r="C3245" t="str">
            <v>CHP-N</v>
          </cell>
          <cell r="D3245">
            <v>4.8499999999999996</v>
          </cell>
        </row>
        <row r="3246">
          <cell r="A3246">
            <v>5923</v>
          </cell>
          <cell r="B3246" t="str">
            <v>GRADE ARADORA COM 20 DISCOS DE 24" SOBRE PNEUS - CHI DIURNO</v>
          </cell>
          <cell r="C3246" t="str">
            <v>CHI</v>
          </cell>
          <cell r="D3246">
            <v>3.64</v>
          </cell>
        </row>
        <row r="3247">
          <cell r="A3247">
            <v>5924</v>
          </cell>
          <cell r="B3247" t="str">
            <v>LANCA ELEVATORIA TELESCOPICA DE ACIONAMENTO HIDRAULICO, CAPACIDADE DECARGA 30.000 KG, COM CESTO, MONTADA SOBRE CAMINHAO TRUCADO - CHP DIURNO</v>
          </cell>
          <cell r="C3247" t="str">
            <v>CHP</v>
          </cell>
          <cell r="D3247">
            <v>277.68</v>
          </cell>
        </row>
        <row r="3248">
          <cell r="A3248">
            <v>5925</v>
          </cell>
          <cell r="B3248" t="str">
            <v>LANCA ELEVATORIA TELESCOPICA DE ACIONAMENTO HIDRAULICO, CAPACIDADE DECARGA 30.000 KG, COM CESTO, MONTADA SOBRE CAMINHAO TRUCADO - CHP NOTURNO</v>
          </cell>
          <cell r="C3248" t="str">
            <v>CHP-N</v>
          </cell>
          <cell r="D3248">
            <v>279.36</v>
          </cell>
        </row>
        <row r="3249">
          <cell r="A3249">
            <v>5926</v>
          </cell>
          <cell r="B3249" t="str">
            <v>LANCA ELEVATORIA TELESCOPICA DE ACIONAMENTO HIDRAULICO, CAPACIDADE DECARGA 30.000 KG, COM CESTO, MONTADA SOBRE CAMINHAO TRUCADO - CHI DIURNO</v>
          </cell>
          <cell r="C3249" t="str">
            <v>CHI</v>
          </cell>
          <cell r="D3249">
            <v>152</v>
          </cell>
        </row>
        <row r="3250">
          <cell r="A3250">
            <v>5927</v>
          </cell>
          <cell r="B3250" t="str">
            <v>LANCA ELEVATORIA TELESCOPICA DE ACIONAMENTO HIDRAULICO, CAPACIDADE DECARGA 30.000 KG, COM CESTO, MONTADA SOBRE CAMINHAO TRUCADO - CHI NOTURNO</v>
          </cell>
          <cell r="C3250" t="str">
            <v>CHI-N</v>
          </cell>
          <cell r="D3250">
            <v>153.69</v>
          </cell>
        </row>
        <row r="3251">
          <cell r="A3251">
            <v>5928</v>
          </cell>
          <cell r="B3251" t="str">
            <v>GUINDASTE MUNK COM CESTO, CARGA MAXIMA 5,75T (A 2M) E 2,3T ( A 5M), ALT URA MAXIMA = 7,9M, MONTADO SOBRE CAMINHAO DE CARROCERIA 162HP - CHP DIURNO</v>
          </cell>
          <cell r="C3251" t="str">
            <v>CHP</v>
          </cell>
          <cell r="D3251">
            <v>101.5</v>
          </cell>
        </row>
        <row r="3252">
          <cell r="A3252">
            <v>5929</v>
          </cell>
          <cell r="B3252" t="str">
            <v>GUINDASTE MUNK COM CESTO, CARGA MAXIMA 5,75T (A 2M) E 2,3T ( A 5M), ALTURA MAXIMA = 7,9M, MONTADO SOBRE CAMINHAO DE CARROCERIA 162HP - CHPNOTURNO</v>
          </cell>
          <cell r="C3252" t="str">
            <v>CHP-N</v>
          </cell>
          <cell r="D3252">
            <v>103.19</v>
          </cell>
        </row>
        <row r="3253">
          <cell r="A3253">
            <v>5930</v>
          </cell>
          <cell r="B3253" t="str">
            <v>GUINDASTE MUNK COM CESTO, CARGA MAXIMA 5,75T (A 2M) E 2,3T ( A 5M), ALT URA MAXIMA = 7,9M, MONTADO SOBRE CAMINHAO DE CARROCERIA 162HP - CHIDIURNO</v>
          </cell>
          <cell r="C3253" t="str">
            <v>CHI</v>
          </cell>
          <cell r="D3253">
            <v>33.94</v>
          </cell>
        </row>
        <row r="3254">
          <cell r="A3254">
            <v>5931</v>
          </cell>
          <cell r="B3254" t="str">
            <v>GUINDASTE MUNK COM CESTO, CARGA MAXIMA 5,75T (A 2M) E 2,3T ( A 5M), ALT URA MAXIMA = 7,9M, MONTADO SOBRE CAMINHAO DE CARROCERIA 162HP - CHINOTURNO</v>
          </cell>
          <cell r="C3254" t="str">
            <v>CHI-N</v>
          </cell>
          <cell r="D3254">
            <v>35.619999999999997</v>
          </cell>
        </row>
        <row r="3255">
          <cell r="A3255">
            <v>5932</v>
          </cell>
          <cell r="B3255" t="str">
            <v>MOTONIVELADORA CATERPILLAR 120 140HP (VU=6ANOS) - CHP DIURNO</v>
          </cell>
          <cell r="C3255" t="str">
            <v>CHP</v>
          </cell>
          <cell r="D3255">
            <v>178.53</v>
          </cell>
        </row>
        <row r="3256">
          <cell r="A3256">
            <v>5933</v>
          </cell>
          <cell r="B3256" t="str">
            <v>MOTONIVELADORA 140HP (VU=6ANOS) - CHP NOTURNO</v>
          </cell>
          <cell r="C3256" t="str">
            <v>CHP-N</v>
          </cell>
          <cell r="D3256">
            <v>180.33</v>
          </cell>
        </row>
        <row r="3257">
          <cell r="A3257">
            <v>5934</v>
          </cell>
          <cell r="B3257" t="str">
            <v>MOTONIVELADORA 140HP (VU=6ANOS) - CHI DIURNO</v>
          </cell>
          <cell r="C3257" t="str">
            <v>CHI</v>
          </cell>
          <cell r="D3257">
            <v>79.73</v>
          </cell>
        </row>
        <row r="3258">
          <cell r="A3258">
            <v>5935</v>
          </cell>
          <cell r="B3258" t="str">
            <v>MOTONIVELADORA 140HP (VU=6ANOS) - CHI NOTURNO</v>
          </cell>
          <cell r="C3258" t="str">
            <v>CHI-N</v>
          </cell>
          <cell r="D3258">
            <v>81.540000000000006</v>
          </cell>
        </row>
        <row r="3259">
          <cell r="A3259">
            <v>5940</v>
          </cell>
          <cell r="B3259" t="str">
            <v>PA CARREGADEIRA SOBRE RODAS 105 HP - CAPACIDADE DA CACAMBA 1,4 A 1,7 M3 - PESO OPERACIONAL 9.100 KG - CHP DIURNO</v>
          </cell>
          <cell r="C3259" t="str">
            <v>CHP</v>
          </cell>
          <cell r="D3259">
            <v>120.44</v>
          </cell>
        </row>
        <row r="3260">
          <cell r="A3260">
            <v>5941</v>
          </cell>
          <cell r="B3260" t="str">
            <v>PA CARREGADEIRA SOBRE RODAS 105 HP - CAPACIDADE DA CACAMBA 1,4 A 1,7 M3 - PESO OPERACIONAL 9.100 KG - CHP NOTURNO</v>
          </cell>
          <cell r="C3260" t="str">
            <v>CHP-N</v>
          </cell>
          <cell r="D3260">
            <v>122.21</v>
          </cell>
        </row>
        <row r="3261">
          <cell r="A3261">
            <v>5942</v>
          </cell>
          <cell r="B3261" t="str">
            <v>PA CARREGADEIRA SOBRE RODAS 105 HP - CAPACIDADE DA CACAMBA 1,4 A 1,7 M3 - PESO OPERACIONAL 9.100 KG - CHI DIURNO</v>
          </cell>
          <cell r="C3261" t="str">
            <v>CHI</v>
          </cell>
          <cell r="D3261">
            <v>48.88</v>
          </cell>
        </row>
        <row r="3262">
          <cell r="A3262">
            <v>5943</v>
          </cell>
          <cell r="B3262" t="str">
            <v>PA CARREGADEIRA SOBRE RODAS 105 HP - CAPACIDADE DA CACAMBA 1,4 A 1,7 M3 - PESO OPERACIONAL 9.100 KG - CHI NOTURNO</v>
          </cell>
          <cell r="C3262" t="str">
            <v>CHI-N</v>
          </cell>
          <cell r="D3262">
            <v>50.65</v>
          </cell>
        </row>
        <row r="3263">
          <cell r="A3263">
            <v>5944</v>
          </cell>
          <cell r="B3263" t="str">
            <v>PA CARREGADEIRA SOBRE RODAS 180 HP - CAPACIDADE DA CACAMBA. 2,5 A 3,3M3 - PESO OPERACIONAL 17.428 - CHP DIURNO</v>
          </cell>
          <cell r="C3263" t="str">
            <v>CHP</v>
          </cell>
          <cell r="D3263">
            <v>211.11</v>
          </cell>
        </row>
        <row r="3264">
          <cell r="A3264">
            <v>5945</v>
          </cell>
          <cell r="B3264" t="str">
            <v>PA CARREGADEIRA SOBRE RODAS 180 HP - CAPACIDADE DA CACAMBA. 2,5 A 3,3M3 - PESO OPERACIONAL 17.428 - CHP NOTURNO</v>
          </cell>
          <cell r="C3264" t="str">
            <v>CHP-N</v>
          </cell>
          <cell r="D3264">
            <v>212.88</v>
          </cell>
        </row>
        <row r="3265">
          <cell r="A3265">
            <v>5946</v>
          </cell>
          <cell r="B3265" t="str">
            <v>PA CARREGADEIRA SOBRE RODAS 180 HP - CAPACIDADE DA CACAMBA. 2,5 A 3,3M3 - PESO OPERACIONAL 17.428 - CHI DIURNO</v>
          </cell>
          <cell r="C3265" t="str">
            <v>CHI</v>
          </cell>
          <cell r="D3265">
            <v>84.04</v>
          </cell>
        </row>
        <row r="3266">
          <cell r="A3266">
            <v>5947</v>
          </cell>
          <cell r="B3266" t="str">
            <v>PA CARREGADEIRA SOBRE RODAS 180 HP - CAPACIDADE DA CACAMBA. 2,5 A 3,3M3 - PESO OPERACIONAL 17.428 - CHI NOTURNO</v>
          </cell>
          <cell r="C3266" t="str">
            <v>CHI-N</v>
          </cell>
          <cell r="D3266">
            <v>85.81</v>
          </cell>
        </row>
        <row r="3267">
          <cell r="A3267">
            <v>5948</v>
          </cell>
          <cell r="B3267" t="str">
            <v>ROLO COMPACTADOR VIBRATÓRIO DE UM CILINDRO AÇO LISO, POTÊNCIA 80HP, PESO OPERACIONAL 8,1T - CHP DIURNO</v>
          </cell>
          <cell r="C3267" t="str">
            <v>CHP</v>
          </cell>
          <cell r="D3267">
            <v>95.75</v>
          </cell>
        </row>
        <row r="3268">
          <cell r="A3268">
            <v>5949</v>
          </cell>
          <cell r="B3268" t="str">
            <v>ROLO COMPACTADOR VIBRATÓRIO DE UM CILINDRO AÇO LISO, POTÊNCIA 80HP, PESO OPERACIONAL 8,1T - CHP NOTURNO</v>
          </cell>
          <cell r="C3268" t="str">
            <v>CHP-N</v>
          </cell>
          <cell r="D3268">
            <v>84.97</v>
          </cell>
        </row>
        <row r="3269">
          <cell r="A3269">
            <v>5951</v>
          </cell>
          <cell r="B3269" t="str">
            <v>ROLO COMPACTADOR VIBRATÓRIO DE UM CILINDRO AÇO LISO, POTÊNCIA 80HP, PESO OPERACIONAL 8,1T - CHI NOTURNO</v>
          </cell>
          <cell r="C3269" t="str">
            <v>CHI-N</v>
          </cell>
          <cell r="D3269">
            <v>37.22</v>
          </cell>
        </row>
        <row r="3270">
          <cell r="A3270">
            <v>5952</v>
          </cell>
          <cell r="B3270" t="str">
            <v>MARTELETE OU ROMPEDOR PNEUMÁTICO MANUAL 28KG, FREQUENCIA DE IMPACTO 1230/MINUTO - CHI DIURNO</v>
          </cell>
          <cell r="C3270" t="str">
            <v>CHI</v>
          </cell>
          <cell r="D3270">
            <v>11.08</v>
          </cell>
        </row>
        <row r="3271">
          <cell r="A3271">
            <v>5953</v>
          </cell>
          <cell r="B3271" t="str">
            <v>COMPRESSOR DE AR REBOCAVEL, DESCARGA LIVRE EFETIVA 180PCM, PRESSAO DETRABALHO 102 PSI, MOTOR A DIESEL 89CV - CUSTO HORARIO PRODUTIVO DIURNO</v>
          </cell>
          <cell r="C3271" t="str">
            <v>CHP</v>
          </cell>
          <cell r="D3271">
            <v>54.11</v>
          </cell>
        </row>
        <row r="3272">
          <cell r="A3272">
            <v>5954</v>
          </cell>
          <cell r="B3272" t="str">
            <v>COMPRESSOR DE AR REBOCAVEL, DESCARGA LIVRE EFETIVA 180PCM, PRESSAO DETRABALHO 102 PSI, MOTOR A DIESEL 89CV - CUSTO HORARIO IMPRODUTIVO DIURNO</v>
          </cell>
          <cell r="C3272" t="str">
            <v>CHI</v>
          </cell>
          <cell r="D3272">
            <v>18.72</v>
          </cell>
        </row>
        <row r="3273">
          <cell r="A3273">
            <v>5955</v>
          </cell>
          <cell r="B3273" t="str">
            <v>BOMBA ELETRICA SUBMERSA MONOFASICA 3CV - CHP DIURNO</v>
          </cell>
          <cell r="C3273" t="str">
            <v>CHP</v>
          </cell>
          <cell r="D3273">
            <v>1.73</v>
          </cell>
        </row>
        <row r="3274">
          <cell r="A3274">
            <v>5957</v>
          </cell>
          <cell r="B3274" t="str">
            <v>COMPACTADOR DE SOLOS COM PLACA VIBRATORIA, 46X51CM, 5HP, 156KG, DIESEL, IMPACTO DINAMICO 1700KG - CUSTO HORARIO PRODUTIVO DIURNO</v>
          </cell>
          <cell r="C3274" t="str">
            <v>CHP</v>
          </cell>
          <cell r="D3274">
            <v>14.66</v>
          </cell>
        </row>
        <row r="3275">
          <cell r="A3275">
            <v>5958</v>
          </cell>
          <cell r="B3275" t="str">
            <v>COMPACTADOR DE SOLOS COM PLACA VIBRATORIA, 46X51CM, 5HP, 156KG, DIESEL, IMPACTO DINAMICO 1700KG - CUSTO HORARIO PRODUTIVO NOTURNO</v>
          </cell>
          <cell r="C3275" t="str">
            <v>CHP-N</v>
          </cell>
          <cell r="D3275">
            <v>16.03</v>
          </cell>
        </row>
        <row r="3276">
          <cell r="A3276">
            <v>5959</v>
          </cell>
          <cell r="B3276" t="str">
            <v>COMPACTADOR DE SOLOS COM PLACA VIBRATORIA, 46X51CM, 5HP, 156KG, DIESEL, IMPACTO DINAMICO 1700KG - CUSTO HORARIO IMPRODUTIVO DIURNO</v>
          </cell>
          <cell r="C3276" t="str">
            <v>CHI</v>
          </cell>
          <cell r="D3276">
            <v>11.27</v>
          </cell>
        </row>
        <row r="3277">
          <cell r="A3277">
            <v>5960</v>
          </cell>
          <cell r="B3277" t="str">
            <v>COMPACTADOR DE SOLOS COM PLACA VIBRATORIA, 46X51CM, 5HP, 156KG, DIESEL, IMPACTO DINAMICO 1700KG - CUSTO HORARIO IMPRODUTIVO NOTURNO</v>
          </cell>
          <cell r="C3277" t="str">
            <v>CHI-N</v>
          </cell>
          <cell r="D3277">
            <v>12.64</v>
          </cell>
        </row>
        <row r="3278">
          <cell r="A3278">
            <v>5961</v>
          </cell>
          <cell r="B3278" t="str">
            <v>CAMINHAO BASCULANTE, 162HP, 6M3 - 12T (VU=5ANOS) - CHI DIURNO</v>
          </cell>
          <cell r="C3278" t="str">
            <v>CHI</v>
          </cell>
          <cell r="D3278">
            <v>27.26</v>
          </cell>
        </row>
        <row r="3279">
          <cell r="A3279">
            <v>5965</v>
          </cell>
          <cell r="B3279" t="str">
            <v>TANQUE ESTACIONARIO TAA -MACARICO CAP 20 000 L - CHI DIURNO</v>
          </cell>
          <cell r="C3279" t="str">
            <v>CHI</v>
          </cell>
          <cell r="D3279">
            <v>6.62</v>
          </cell>
        </row>
        <row r="3280">
          <cell r="A3280">
            <v>6156</v>
          </cell>
          <cell r="B3280" t="str">
            <v>CAMINHAO BASCULANTE 4,0M3 TOCO 162CV PBT=11800KG - CHI DIURNO</v>
          </cell>
          <cell r="C3280" t="str">
            <v>CHI</v>
          </cell>
          <cell r="D3280">
            <v>25.96</v>
          </cell>
        </row>
        <row r="3281">
          <cell r="A3281">
            <v>6174</v>
          </cell>
          <cell r="B3281" t="str">
            <v>CAMINHAO BASCULANTE - 5,0M3 - 170HP,11,24T (VU=5ANOS) - CHP DIURNO</v>
          </cell>
          <cell r="C3281" t="str">
            <v>CHP</v>
          </cell>
          <cell r="D3281">
            <v>112.72</v>
          </cell>
        </row>
        <row r="3282">
          <cell r="A3282">
            <v>6175</v>
          </cell>
          <cell r="B3282" t="str">
            <v>CAMINHAO BASCULANTE - 5,0M3 - 170HP,11,24T (VU=5ANOS)/DEPRECIACAO E JUROS</v>
          </cell>
          <cell r="C3282" t="str">
            <v>CHI</v>
          </cell>
          <cell r="D3282">
            <v>32.93</v>
          </cell>
        </row>
        <row r="3283">
          <cell r="A3283">
            <v>6176</v>
          </cell>
          <cell r="B3283" t="str">
            <v>CAMINHAO BASCULANTE,5,0 M3 - 11,24T - 170HP (VU=5ANOS) - DEPRECIACAO</v>
          </cell>
          <cell r="C3283" t="str">
            <v>H</v>
          </cell>
          <cell r="D3283">
            <v>24.97</v>
          </cell>
        </row>
        <row r="3284">
          <cell r="A3284">
            <v>6177</v>
          </cell>
          <cell r="B3284" t="str">
            <v>CAMINHAO BASCULANTE, 5,0 M3 - 170HP -11,24T (VU=5ANOS) - JUROS</v>
          </cell>
          <cell r="C3284" t="str">
            <v>H</v>
          </cell>
          <cell r="D3284">
            <v>7.96</v>
          </cell>
        </row>
        <row r="3285">
          <cell r="A3285">
            <v>6178</v>
          </cell>
          <cell r="B3285" t="str">
            <v>CAMINHAO BASCULANTE,TOCO 5,0 M3 - 170HP -11,24T (VU=5ANOS) -CUSTOS C/MATERIAL NA OPERACAO.</v>
          </cell>
          <cell r="C3285" t="str">
            <v>H</v>
          </cell>
          <cell r="D3285">
            <v>54.82</v>
          </cell>
        </row>
        <row r="3286">
          <cell r="A3286">
            <v>6179</v>
          </cell>
          <cell r="B3286" t="str">
            <v>CAMINHAO BASCULANTE - 4,0M3 - 8,5T -152HP / MAO-DE-OBRA NA OPERACAO DIURNA</v>
          </cell>
          <cell r="C3286" t="str">
            <v>H</v>
          </cell>
          <cell r="D3286">
            <v>8.43</v>
          </cell>
        </row>
        <row r="3287">
          <cell r="A3287">
            <v>6225</v>
          </cell>
          <cell r="B3287" t="str">
            <v>IMPERMEABILIZACAO CALHAS/LAJES DESCOBERTA C/3 DEMAOS VEDAPREN PRETO</v>
          </cell>
          <cell r="C3287" t="str">
            <v>M2</v>
          </cell>
          <cell r="D3287">
            <v>18.309999999999999</v>
          </cell>
        </row>
        <row r="3288">
          <cell r="A3288">
            <v>6236</v>
          </cell>
          <cell r="B3288" t="str">
            <v>TRATOR DE ESTEIRAS COM LAMINA - POTENCIA 305 HP - PESO OPERACIONAL 37T (VU=10ANOS) - CHP DIURNO</v>
          </cell>
          <cell r="C3288" t="str">
            <v>CHP</v>
          </cell>
          <cell r="D3288">
            <v>408.74</v>
          </cell>
        </row>
        <row r="3289">
          <cell r="A3289">
            <v>6237</v>
          </cell>
          <cell r="B3289" t="str">
            <v>TRATOR DE ESTEIRAS COM LAMINA - POTENCIA 305 HP - PESO OPERACIONAL 37T (VU=10ANOS) - DEPRECIACAO E JUROS</v>
          </cell>
          <cell r="C3289" t="str">
            <v>H</v>
          </cell>
          <cell r="D3289">
            <v>175.06</v>
          </cell>
        </row>
        <row r="3290">
          <cell r="A3290">
            <v>6238</v>
          </cell>
          <cell r="B3290" t="str">
            <v>TRATOR DE ESTEIRAS COM LAMINA - POTENCIA 305 HP - PESO OPERACIONAL 37T (VU=10ANOS) - MANUTENCAO</v>
          </cell>
          <cell r="C3290" t="str">
            <v>H</v>
          </cell>
          <cell r="D3290">
            <v>98.91</v>
          </cell>
        </row>
        <row r="3291">
          <cell r="A3291">
            <v>6239</v>
          </cell>
          <cell r="B3291" t="str">
            <v>TRATOR DE ESTEIRAS COM LAMINA - POTENCIA 305 HP - PESO OPERACIONAL 37T (VU=10ANOS) -CHI DIURNO</v>
          </cell>
          <cell r="C3291" t="str">
            <v>CHI</v>
          </cell>
          <cell r="D3291">
            <v>184.11</v>
          </cell>
        </row>
        <row r="3292">
          <cell r="A3292">
            <v>6240</v>
          </cell>
          <cell r="B3292" t="str">
            <v>PA CARREGADEIRA SOBRE RODAS 180 HP - CAPACIDADE DA CACAMBA. 2,5 A 3,3M3 - PESO OPERACIONAL 17.428 (VU=8A) - DEPRECIACAO E JUROS</v>
          </cell>
          <cell r="C3292" t="str">
            <v>H</v>
          </cell>
          <cell r="D3292">
            <v>57.4</v>
          </cell>
        </row>
        <row r="3293">
          <cell r="A3293">
            <v>6241</v>
          </cell>
          <cell r="B3293" t="str">
            <v>PA CARREGADEIRA SOBRE RODAS 180 HP - CAPACIDADE DA CACAMBA. 2,5 A 3,3M3 - PESO OPERACIONAL 17.428 (VU=8ANOS) - MANUTENCAO</v>
          </cell>
          <cell r="C3293" t="str">
            <v>H</v>
          </cell>
          <cell r="D3293">
            <v>30.27</v>
          </cell>
        </row>
        <row r="3294">
          <cell r="A3294">
            <v>6242</v>
          </cell>
          <cell r="B3294" t="str">
            <v>PA CARREGADEIRA SOBRE RODAS 180 HP - CAPACIDADE DA CACAMBA. 2,5 A 3,3M3 - PESO OPERACIONAL 17.428 - CHP DIURNO</v>
          </cell>
          <cell r="C3294" t="str">
            <v>CHP</v>
          </cell>
          <cell r="D3294">
            <v>166.59</v>
          </cell>
        </row>
        <row r="3295">
          <cell r="A3295">
            <v>6243</v>
          </cell>
          <cell r="B3295" t="str">
            <v>PA CARREGADEIRA SOBRE RODAS 180 HP - CAPACIDADE DA CACAMBA. 2,5 A 3,3M3 - PESO OPERACIONAL 17.428 - CHI DIURNO</v>
          </cell>
          <cell r="C3295" t="str">
            <v>CHI</v>
          </cell>
          <cell r="D3295">
            <v>66.25</v>
          </cell>
        </row>
        <row r="3296">
          <cell r="A3296">
            <v>6244</v>
          </cell>
          <cell r="B3296" t="str">
            <v>MOTONIVELADORA 140HP PESO OPERACIONAL 12,5T - DEPRECIACAO E JUROS</v>
          </cell>
          <cell r="C3296" t="str">
            <v>H</v>
          </cell>
          <cell r="D3296">
            <v>62.03</v>
          </cell>
        </row>
        <row r="3297">
          <cell r="A3297">
            <v>6245</v>
          </cell>
          <cell r="B3297" t="str">
            <v>MOTONIVELADORA 140HP PESO OPERACIONAL 12,5T - MANUTENCAO</v>
          </cell>
          <cell r="C3297" t="str">
            <v>H</v>
          </cell>
          <cell r="D3297">
            <v>30.8</v>
          </cell>
        </row>
        <row r="3298">
          <cell r="A3298">
            <v>6246</v>
          </cell>
          <cell r="B3298" t="str">
            <v>MOTONIVELADORA 140HP PESO OPERACIONAL 12,5T - CHP DIURNO</v>
          </cell>
          <cell r="C3298" t="str">
            <v>CHP</v>
          </cell>
          <cell r="D3298">
            <v>159.56</v>
          </cell>
        </row>
        <row r="3299">
          <cell r="A3299">
            <v>6247</v>
          </cell>
          <cell r="B3299" t="str">
            <v>MOTONIVELADORA CATERPILLAR 140HP (VU=8ANOS/16.000H) - CHI DIURNO</v>
          </cell>
          <cell r="C3299" t="str">
            <v>CHI</v>
          </cell>
          <cell r="D3299">
            <v>71.05</v>
          </cell>
        </row>
        <row r="3300">
          <cell r="A3300">
            <v>6248</v>
          </cell>
          <cell r="B3300" t="str">
            <v>TRATOR DE ESTEIRAS 153HP PESO OPERACIONAL 15T, COM RODA MOTRIZ ELEVADA(VU=10AN0S) -DEPRECIAO E JUROS</v>
          </cell>
          <cell r="C3300" t="str">
            <v>H</v>
          </cell>
          <cell r="D3300">
            <v>69.06</v>
          </cell>
        </row>
        <row r="3301">
          <cell r="A3301">
            <v>6249</v>
          </cell>
          <cell r="B3301" t="str">
            <v>TRATOR DE ESTEIRAS CATERPILLAR D6 153HP (VU=10AN0S) - MANUTENCAO</v>
          </cell>
          <cell r="C3301" t="str">
            <v>H</v>
          </cell>
          <cell r="D3301">
            <v>39.020000000000003</v>
          </cell>
        </row>
        <row r="3302">
          <cell r="A3302">
            <v>6250</v>
          </cell>
          <cell r="B3302" t="str">
            <v>TRATOR DE ESTEIRAS CATERPILLAR D6 153HP (VU=10AN0S) - CHP DIURNO</v>
          </cell>
          <cell r="C3302" t="str">
            <v>CHP</v>
          </cell>
          <cell r="D3302">
            <v>180.19</v>
          </cell>
        </row>
        <row r="3303">
          <cell r="A3303">
            <v>6252</v>
          </cell>
          <cell r="B3303" t="str">
            <v>CAMINHAO BASCULANTE,6,0 M3 - 211CV - 11,24T,(VU=7ANOS) - DEPRECIACAOE JUROS</v>
          </cell>
          <cell r="C3303" t="str">
            <v>H</v>
          </cell>
          <cell r="D3303">
            <v>23.49</v>
          </cell>
        </row>
        <row r="3304">
          <cell r="A3304">
            <v>6253</v>
          </cell>
          <cell r="B3304" t="str">
            <v>CAMINHAO BASCULANTE 204CV (VU=7ANOS) - MANUTENCAO</v>
          </cell>
          <cell r="C3304" t="str">
            <v>H</v>
          </cell>
          <cell r="D3304">
            <v>13.78</v>
          </cell>
        </row>
        <row r="3305">
          <cell r="A3305">
            <v>6254</v>
          </cell>
          <cell r="B3305" t="str">
            <v>CAMINHAO BASCULANTE 204CV - CUSTO COM MATERIAL NA OPERACAO</v>
          </cell>
          <cell r="C3305" t="str">
            <v>H</v>
          </cell>
          <cell r="D3305">
            <v>84.09</v>
          </cell>
        </row>
        <row r="3306">
          <cell r="A3306">
            <v>6255</v>
          </cell>
          <cell r="B3306" t="str">
            <v>CAMINHAO BASCULANTE 204CV / VALOR DA MAO-DE-OBRA NA OPERACAO</v>
          </cell>
          <cell r="C3306" t="str">
            <v>H</v>
          </cell>
          <cell r="D3306">
            <v>7.77</v>
          </cell>
        </row>
        <row r="3307">
          <cell r="A3307">
            <v>6256</v>
          </cell>
          <cell r="B3307" t="str">
            <v>CAMINHAO BASCULANTE 204CV (VU=7ANOS/14.000H) - CHP DIURNO</v>
          </cell>
          <cell r="C3307" t="str">
            <v>CHP</v>
          </cell>
          <cell r="D3307">
            <v>129.13</v>
          </cell>
        </row>
        <row r="3308">
          <cell r="A3308">
            <v>6257</v>
          </cell>
          <cell r="B3308" t="str">
            <v>CAMINHAO BASCULANTE 204CV (VU=7ANOS/14.000H) - CHI DIURNO</v>
          </cell>
          <cell r="C3308" t="str">
            <v>CHI</v>
          </cell>
          <cell r="D3308">
            <v>31.26</v>
          </cell>
        </row>
        <row r="3309">
          <cell r="A3309">
            <v>6258</v>
          </cell>
          <cell r="B3309" t="str">
            <v>CAMINHAO PIPA 6000L TOCO, 162CV - 7,5T (VU=6ANOS) (INCLUI TANQUE DE ACO PARA TRANSPORTE DE AGUA) - DEPRECIACAO E JUROS</v>
          </cell>
          <cell r="C3309" t="str">
            <v>H</v>
          </cell>
          <cell r="D3309">
            <v>12.61</v>
          </cell>
        </row>
        <row r="3310">
          <cell r="A3310">
            <v>6259</v>
          </cell>
          <cell r="B3310" t="str">
            <v>CAMINHAO PIPA 6000L TOCO, 162CV - 7,5T (VU=6ANOS) (INCLUI TANQUE DE ACO PARA TRANSPORTE DE AGUA) - CUSTO HORARIO PRODUTIVO DIURNO</v>
          </cell>
          <cell r="C3310" t="str">
            <v>CHP</v>
          </cell>
          <cell r="D3310">
            <v>64.099999999999994</v>
          </cell>
        </row>
        <row r="3311">
          <cell r="A3311">
            <v>6260</v>
          </cell>
          <cell r="B3311" t="str">
            <v>CAMINHAO PIPA 6000L TOCO, 162CV - 7,5T (VU=6ANOS) (INCLUI TANQUE DE ACO PARA TRANSPORTE DE AGUA) - CUSTO HORARIO IMPRODUTIVO DIURNO</v>
          </cell>
          <cell r="C3311" t="str">
            <v>CHI</v>
          </cell>
          <cell r="D3311">
            <v>21.04</v>
          </cell>
        </row>
        <row r="3312">
          <cell r="A3312">
            <v>6275</v>
          </cell>
          <cell r="B3312" t="str">
            <v>BLOCO CONCR PREMOLD TP CANALETA 14X19X19CM ASSENT C/ARG 1:6 CIM/AREIA.</v>
          </cell>
          <cell r="C3312" t="str">
            <v>M</v>
          </cell>
          <cell r="D3312">
            <v>6.33</v>
          </cell>
        </row>
        <row r="3313">
          <cell r="A3313">
            <v>6388</v>
          </cell>
          <cell r="B3313" t="str">
            <v>MAQUINA SOLDA ARCO 375A DIESEL 33CV CHP DIURNO EXCLUSIVE OPERADOR</v>
          </cell>
          <cell r="C3313" t="str">
            <v>H</v>
          </cell>
          <cell r="D3313">
            <v>33.21</v>
          </cell>
        </row>
        <row r="3314">
          <cell r="A3314">
            <v>6389</v>
          </cell>
          <cell r="B3314" t="str">
            <v>MAQUINA SOLDA ARCO 375A DIESEL 33CV CHI DIURNO EXCLUSIVE OPERADOR</v>
          </cell>
          <cell r="C3314" t="str">
            <v>H</v>
          </cell>
          <cell r="D3314">
            <v>9.99</v>
          </cell>
        </row>
        <row r="3315">
          <cell r="A3315">
            <v>6390</v>
          </cell>
          <cell r="B3315" t="str">
            <v>MAQUINA SOLDA ARCO 375A DIESEL 33CV CHI NOTURNO EXCLUSIVE OPERADOR</v>
          </cell>
          <cell r="C3315" t="str">
            <v>H</v>
          </cell>
          <cell r="D3315">
            <v>7.2</v>
          </cell>
        </row>
        <row r="3316">
          <cell r="A3316">
            <v>6538</v>
          </cell>
          <cell r="B3316" t="str">
            <v>TRATOR DE ESTEIRAS - D6 - DEPRECIACAO</v>
          </cell>
          <cell r="C3316" t="str">
            <v>H</v>
          </cell>
          <cell r="D3316">
            <v>78.040000000000006</v>
          </cell>
        </row>
        <row r="3317">
          <cell r="A3317">
            <v>6539</v>
          </cell>
          <cell r="B3317" t="str">
            <v>TRATOR DE ESTEIRAS - D6 - JUROS</v>
          </cell>
          <cell r="C3317" t="str">
            <v>H</v>
          </cell>
          <cell r="D3317">
            <v>24.89</v>
          </cell>
        </row>
        <row r="3318">
          <cell r="A3318">
            <v>6540</v>
          </cell>
          <cell r="B3318" t="str">
            <v>TRATOR DE ESTEIRAS - D6 - MANUTENCAO</v>
          </cell>
          <cell r="C3318" t="str">
            <v>H</v>
          </cell>
          <cell r="D3318">
            <v>78.040000000000006</v>
          </cell>
        </row>
        <row r="3319">
          <cell r="A3319">
            <v>6541</v>
          </cell>
          <cell r="B3319" t="str">
            <v>TRATOR DE ESTEIRAS - D6 - CUSTOS C/ MAT. NA OPERACAO</v>
          </cell>
          <cell r="C3319" t="str">
            <v>H</v>
          </cell>
          <cell r="D3319">
            <v>57.71</v>
          </cell>
        </row>
        <row r="3320">
          <cell r="A3320">
            <v>6542</v>
          </cell>
          <cell r="B3320" t="str">
            <v>TRATOR DE ESTEIRAS - D6 - MAO DE OBRA NA OPERACAO</v>
          </cell>
          <cell r="C3320" t="str">
            <v>H</v>
          </cell>
          <cell r="D3320">
            <v>8.65</v>
          </cell>
        </row>
        <row r="3321">
          <cell r="A3321">
            <v>6543</v>
          </cell>
          <cell r="B3321" t="str">
            <v>TRATOR DE ESTEIRAS CATERPILLAR - D6 - LIMPEZA DE AREA</v>
          </cell>
          <cell r="C3321" t="str">
            <v>CHP</v>
          </cell>
          <cell r="D3321">
            <v>247.32</v>
          </cell>
        </row>
        <row r="3322">
          <cell r="A3322">
            <v>6554</v>
          </cell>
          <cell r="B3322" t="str">
            <v>TRATOR DE PNEUS 110 A 126 HP - CHP DIURNO</v>
          </cell>
          <cell r="C3322" t="str">
            <v>CHP</v>
          </cell>
          <cell r="D3322">
            <v>75.81</v>
          </cell>
        </row>
        <row r="3323">
          <cell r="A3323">
            <v>6878</v>
          </cell>
          <cell r="B3323" t="str">
            <v>CAMINHAO BASCULANTE 4,0M3 TOCO 162CV PBT=11800KG - CHP DIURNO</v>
          </cell>
          <cell r="C3323" t="str">
            <v>CHP</v>
          </cell>
          <cell r="D3323">
            <v>97.41</v>
          </cell>
        </row>
        <row r="3324">
          <cell r="A3324">
            <v>6879</v>
          </cell>
          <cell r="B3324" t="str">
            <v>ROLO COMPACTADOR DE PNEUS ESTATICO, PRESSAO VARIAVEL, POTENCIA 111HP -PESO SEM/COM LASTRO 9,5/22,4T. - CHP</v>
          </cell>
          <cell r="C3324" t="str">
            <v>CHP</v>
          </cell>
          <cell r="D3324">
            <v>128.11000000000001</v>
          </cell>
        </row>
        <row r="3325">
          <cell r="A3325">
            <v>6880</v>
          </cell>
          <cell r="B3325" t="str">
            <v>ROLO COMPACTADOR DE PNEUS ESTATICO, PRESSAO VARIAVEL, POTENCIA 111HP -PESO SEM/COM LASTRO 9,5/22,4T - CHI</v>
          </cell>
          <cell r="C3325" t="str">
            <v>CHI</v>
          </cell>
          <cell r="D3325">
            <v>60.71</v>
          </cell>
        </row>
        <row r="3326">
          <cell r="A3326">
            <v>7006</v>
          </cell>
          <cell r="B3326" t="str">
            <v>EXTRUSORA DE GUIAS E SARJETAS 14HP - CHP</v>
          </cell>
          <cell r="C3326" t="str">
            <v>CHP</v>
          </cell>
          <cell r="D3326">
            <v>13.26</v>
          </cell>
        </row>
        <row r="3327">
          <cell r="A3327">
            <v>7008</v>
          </cell>
          <cell r="B3327" t="str">
            <v>EXTRUSORA DE GUIAS E SARJETAS 14HP - DEPRECIACAO</v>
          </cell>
          <cell r="C3327" t="str">
            <v>H</v>
          </cell>
          <cell r="D3327">
            <v>4.5999999999999996</v>
          </cell>
        </row>
        <row r="3328">
          <cell r="A3328">
            <v>7009</v>
          </cell>
          <cell r="B3328" t="str">
            <v>EXTRUSORA DE GUIAS E SARJETAS 14HP - JUROS</v>
          </cell>
          <cell r="C3328" t="str">
            <v>H</v>
          </cell>
          <cell r="D3328">
            <v>1.74</v>
          </cell>
        </row>
        <row r="3329">
          <cell r="A3329">
            <v>7010</v>
          </cell>
          <cell r="B3329" t="str">
            <v>EXTRUSORA DE GUIAS E SARJETAS 14HP - MANUTENCAO</v>
          </cell>
          <cell r="C3329" t="str">
            <v>H</v>
          </cell>
          <cell r="D3329">
            <v>2.2999999999999998</v>
          </cell>
        </row>
        <row r="3330">
          <cell r="A3330">
            <v>7012</v>
          </cell>
          <cell r="B3330" t="str">
            <v>VEICULO UTILITARIO TIPO PICK-UP A GASOLINA COM 56,8CV - CHP</v>
          </cell>
          <cell r="C3330" t="str">
            <v>CHP</v>
          </cell>
          <cell r="D3330">
            <v>75.36</v>
          </cell>
        </row>
        <row r="3331">
          <cell r="A3331">
            <v>7013</v>
          </cell>
          <cell r="B3331" t="str">
            <v>VEICULO UTILITARIO TIPO PICK-UP A GASOLINA COM 56,8CV - DEPRECIACAO</v>
          </cell>
          <cell r="C3331" t="str">
            <v>H</v>
          </cell>
          <cell r="D3331">
            <v>4.99</v>
          </cell>
        </row>
        <row r="3332">
          <cell r="A3332">
            <v>7014</v>
          </cell>
          <cell r="B3332" t="str">
            <v>VEICULO UTILITARIO TIPO PICK-UP A GASOLINA COM 56,8CV - JUROS</v>
          </cell>
          <cell r="C3332" t="str">
            <v>H</v>
          </cell>
          <cell r="D3332">
            <v>2.11</v>
          </cell>
        </row>
        <row r="3333">
          <cell r="A3333">
            <v>7015</v>
          </cell>
          <cell r="B3333" t="str">
            <v>VEICULO UTILITARIO TIPO PICK-UP A GASOLINA COM 56,8CV - MANUTENCAO</v>
          </cell>
          <cell r="C3333" t="str">
            <v>H</v>
          </cell>
          <cell r="D3333">
            <v>4.1100000000000003</v>
          </cell>
        </row>
        <row r="3334">
          <cell r="A3334">
            <v>7016</v>
          </cell>
          <cell r="B3334" t="str">
            <v>VEICULO UTILITARIO TIPO PICK-UP A GASOLINA COM 56,8CV - CUSTOS C/MATERIAL NA OPERACAO</v>
          </cell>
          <cell r="C3334" t="str">
            <v>H</v>
          </cell>
          <cell r="D3334">
            <v>55.77</v>
          </cell>
        </row>
        <row r="3335">
          <cell r="A3335">
            <v>7017</v>
          </cell>
          <cell r="B3335" t="str">
            <v>MÃO-DE-OBRA OPERAÇÃO DIURNA - VEÍCULO LEVE</v>
          </cell>
          <cell r="C3335" t="str">
            <v>H</v>
          </cell>
          <cell r="D3335">
            <v>8.3800000000000008</v>
          </cell>
        </row>
        <row r="3336">
          <cell r="A3336">
            <v>7018</v>
          </cell>
          <cell r="B3336" t="str">
            <v>DISTRIBUIDOR DE BETUME 6000L 56CV SOB PRESSAO MONTADO SOBRE CHASSIS DECAMINHAO - CHP</v>
          </cell>
          <cell r="C3336" t="str">
            <v>CHP</v>
          </cell>
          <cell r="D3336">
            <v>160.02000000000001</v>
          </cell>
        </row>
        <row r="3337">
          <cell r="A3337">
            <v>7019</v>
          </cell>
          <cell r="B3337" t="str">
            <v>DISTRIBUIDOR DE BETUME 6000L 56CV SOB PRESSAO MONTADO SOBRE CHASSIS DECAMINHAO - DEPRECIACAO</v>
          </cell>
          <cell r="C3337" t="str">
            <v>H</v>
          </cell>
          <cell r="D3337">
            <v>20.61</v>
          </cell>
        </row>
        <row r="3338">
          <cell r="A3338">
            <v>7020</v>
          </cell>
          <cell r="B3338" t="str">
            <v>DISTRIBUIDOR DE BETUME 6000L 56CV SOB PRESSAO MONTADO SOBRE CHASSIS DECAMINHAO - JUROS</v>
          </cell>
          <cell r="C3338" t="str">
            <v>H</v>
          </cell>
          <cell r="D3338">
            <v>10.3</v>
          </cell>
        </row>
        <row r="3339">
          <cell r="A3339">
            <v>7021</v>
          </cell>
          <cell r="B3339" t="str">
            <v>DISTRIBUIDOR DE BETUME 6000L 56CV SOB PRESSAO MONTADO SOBRE CHASSIS DECAMINHAO - MANUTENCAO</v>
          </cell>
          <cell r="C3339" t="str">
            <v>H</v>
          </cell>
          <cell r="D3339">
            <v>18.55</v>
          </cell>
        </row>
        <row r="3340">
          <cell r="A3340">
            <v>7022</v>
          </cell>
          <cell r="B3340" t="str">
            <v>DISTRIBUIDOR DE BETUME 6000L, 56CV SOB PRESSAO MONTADO SOBRE CHASSIS DE CAMINHAO - CUSTOS COM MATERIAL OPERACAO DIURNA</v>
          </cell>
          <cell r="C3340" t="str">
            <v>H</v>
          </cell>
          <cell r="D3340">
            <v>110.56</v>
          </cell>
        </row>
        <row r="3341">
          <cell r="A3341">
            <v>7023</v>
          </cell>
          <cell r="B3341" t="str">
            <v>DISTRIBUIDOR DE BETUME 6000L 56CV SOB PRESSAO MONTADO SOBRE CHASSIS DECAMINHÃO - CHI</v>
          </cell>
          <cell r="C3341" t="str">
            <v>CHI</v>
          </cell>
          <cell r="D3341">
            <v>30.91</v>
          </cell>
        </row>
        <row r="3342">
          <cell r="A3342">
            <v>7024</v>
          </cell>
          <cell r="B3342" t="str">
            <v>ROLO COMPACTADOR DE PNEUS 111HP 11TON - CHP</v>
          </cell>
          <cell r="C3342" t="str">
            <v>CHP</v>
          </cell>
          <cell r="D3342">
            <v>111.65</v>
          </cell>
        </row>
        <row r="3343">
          <cell r="A3343">
            <v>7025</v>
          </cell>
          <cell r="B3343" t="str">
            <v>ROLO COMPACTADOR DE PNEUS 111HP 11TON - CHI</v>
          </cell>
          <cell r="C3343" t="str">
            <v>CHI</v>
          </cell>
          <cell r="D3343">
            <v>44.26</v>
          </cell>
        </row>
        <row r="3344">
          <cell r="A3344">
            <v>7026</v>
          </cell>
          <cell r="B3344" t="str">
            <v>ROLO COMPACTADOR DE PNEUS 111HP 11TON - DEPRECIACAO</v>
          </cell>
          <cell r="C3344" t="str">
            <v>H</v>
          </cell>
          <cell r="D3344">
            <v>24.03</v>
          </cell>
        </row>
        <row r="3345">
          <cell r="A3345">
            <v>7027</v>
          </cell>
          <cell r="B3345" t="str">
            <v>ROLO COMPACTADOR DE PNEUS 111HP 11TON - JUROS</v>
          </cell>
          <cell r="C3345" t="str">
            <v>H</v>
          </cell>
          <cell r="D3345">
            <v>12.01</v>
          </cell>
        </row>
        <row r="3346">
          <cell r="A3346">
            <v>7028</v>
          </cell>
          <cell r="B3346" t="str">
            <v>ROLO COMPACTADOR DE PNEUS 111HP 11TON - MANUTENCAO</v>
          </cell>
          <cell r="C3346" t="str">
            <v>H</v>
          </cell>
          <cell r="D3346">
            <v>21.64</v>
          </cell>
        </row>
        <row r="3347">
          <cell r="A3347">
            <v>7029</v>
          </cell>
          <cell r="B3347" t="str">
            <v>ROLO COMPACTADOR DE PNEUS 111HP 11TON - CUSTOS COM MAO-DE-OBRA NA OPERACAO DIURNA</v>
          </cell>
          <cell r="C3347" t="str">
            <v>H</v>
          </cell>
          <cell r="D3347">
            <v>8.23</v>
          </cell>
        </row>
        <row r="3348">
          <cell r="A3348">
            <v>7030</v>
          </cell>
          <cell r="B3348" t="str">
            <v>TANQUE ESTACINARIO TAA COM SERPENTINA E CAPACIDADE PARA 30.000L - CHP</v>
          </cell>
          <cell r="C3348" t="str">
            <v>CHP</v>
          </cell>
          <cell r="D3348">
            <v>401.92</v>
          </cell>
        </row>
        <row r="3349">
          <cell r="A3349">
            <v>7031</v>
          </cell>
          <cell r="B3349" t="str">
            <v>TANQUE ESTACINARIO TAA COM SERPENTINA E CAPACIDADE PARA 30.000L - CHI</v>
          </cell>
          <cell r="C3349" t="str">
            <v>CHI</v>
          </cell>
          <cell r="D3349">
            <v>7.19</v>
          </cell>
        </row>
        <row r="3350">
          <cell r="A3350">
            <v>7032</v>
          </cell>
          <cell r="B3350" t="str">
            <v>TANQUE ESTACINARIO TAA COM SERPENTINA E CAPACIDADE PARA 30.000L - DEPRECIACAO</v>
          </cell>
          <cell r="C3350" t="str">
            <v>H</v>
          </cell>
          <cell r="D3350">
            <v>5.22</v>
          </cell>
        </row>
        <row r="3351">
          <cell r="A3351">
            <v>7033</v>
          </cell>
          <cell r="B3351" t="str">
            <v>TANQUE ESTACINARIO TAA COM SERPENTINA E CAPACIDADE PARA 30.000L - JUROS</v>
          </cell>
          <cell r="C3351" t="str">
            <v>H</v>
          </cell>
          <cell r="D3351">
            <v>1.97</v>
          </cell>
        </row>
        <row r="3352">
          <cell r="A3352">
            <v>7034</v>
          </cell>
          <cell r="B3352" t="str">
            <v>TANQUE ESTACINARIO TAA COM SERPENTINA E CAPACIDADE PARA 30.000L - MANUTENCAO</v>
          </cell>
          <cell r="C3352" t="str">
            <v>H</v>
          </cell>
          <cell r="D3352">
            <v>2.61</v>
          </cell>
        </row>
        <row r="3353">
          <cell r="A3353">
            <v>7035</v>
          </cell>
          <cell r="B3353" t="str">
            <v>TANQUE ESTACINARIO TAA COM SERPENTINA CAPACIDADE DE 30.000L - CUSTOS COM MATERIAL</v>
          </cell>
          <cell r="C3353" t="str">
            <v>H</v>
          </cell>
          <cell r="D3353">
            <v>392.12</v>
          </cell>
        </row>
        <row r="3354">
          <cell r="A3354">
            <v>7036</v>
          </cell>
          <cell r="B3354" t="str">
            <v>ROLO COMPACTADOR DE PNEUS ESTÁTICO PRESSÃO VARIÁVEL AUTO-PROPELIDO, POTÊNCIA 111HP, PESO OPERACIONAL SEM/COM LASTRO 8/23 T - CHP</v>
          </cell>
          <cell r="C3354" t="str">
            <v>CHP</v>
          </cell>
          <cell r="D3354">
            <v>111.65</v>
          </cell>
        </row>
        <row r="3355">
          <cell r="A3355">
            <v>7037</v>
          </cell>
          <cell r="B3355" t="str">
            <v>ROLO COMPACTADOR DE PNEUS ESTÁTICO PRESSÃO VARIÁVEL AUTO-PROPELIDO, POTÊNCIA 111HP, PESO OPERACIONAL SEM/COM LASTRO 8/23 T - CHI</v>
          </cell>
          <cell r="C3355" t="str">
            <v>CHI</v>
          </cell>
          <cell r="D3355">
            <v>44.26</v>
          </cell>
        </row>
        <row r="3356">
          <cell r="A3356">
            <v>7038</v>
          </cell>
          <cell r="B3356" t="str">
            <v>ROLO COMPACTADOR DE PNEUS ESTATICO, PRESSAO VARIAVEL, POTENCIA 111HP -PESO SEM/COM LASTRO 9,5/22,4T - DEPRECIACAO</v>
          </cell>
          <cell r="C3356" t="str">
            <v>H</v>
          </cell>
          <cell r="D3356">
            <v>24.03</v>
          </cell>
        </row>
        <row r="3357">
          <cell r="A3357">
            <v>7039</v>
          </cell>
          <cell r="B3357" t="str">
            <v>ROLO COMPACTADOR DE PNEUS ESTATICO, PRESSAO VARIAVEL, POTENCIA 111HP -PESO SEM/COM LASTRO 9,5/22,4T - JUROS</v>
          </cell>
          <cell r="C3357" t="str">
            <v>H</v>
          </cell>
          <cell r="D3357">
            <v>12.01</v>
          </cell>
        </row>
        <row r="3358">
          <cell r="A3358">
            <v>7040</v>
          </cell>
          <cell r="B3358" t="str">
            <v>ROLO COMPACTADOR DE PNEUS ESTATICO, PRESSAO VARIAVEL, POTENCIA 111HP -PESO SEM/COM LASTRO 9,5/22,4T - MANUTENCAO</v>
          </cell>
          <cell r="C3358" t="str">
            <v>H</v>
          </cell>
          <cell r="D3358">
            <v>21.64</v>
          </cell>
        </row>
        <row r="3359">
          <cell r="A3359">
            <v>7041</v>
          </cell>
          <cell r="B3359" t="str">
            <v>ROLO COMPACTADOR DE PNEUS ESTATICO, PRESSAO VARIAVEL, POTENCIA 111HP -PESO SEM/COM LASTRO 9,5/22,4T - CUSTOS COM MAO-DE-OBRA NA OPERACAO</v>
          </cell>
          <cell r="C3359" t="str">
            <v>H</v>
          </cell>
          <cell r="D3359">
            <v>8.23</v>
          </cell>
        </row>
        <row r="3360">
          <cell r="A3360">
            <v>7042</v>
          </cell>
          <cell r="B3360" t="str">
            <v>CONJUNTO MOTOR-BOMBA DIESEL PARA DRENAGEM DE AGUA SUJA - 6HP - CHP</v>
          </cell>
          <cell r="C3360" t="str">
            <v>CHP</v>
          </cell>
          <cell r="D3360">
            <v>12.88</v>
          </cell>
        </row>
        <row r="3361">
          <cell r="A3361">
            <v>7043</v>
          </cell>
          <cell r="B3361" t="str">
            <v>CONJUNTO MOTOR-BOMBA DIESEL PARA DRENAGEM DE AGUA SUJA - 6HP - CHI</v>
          </cell>
          <cell r="C3361" t="str">
            <v>CHI</v>
          </cell>
          <cell r="D3361">
            <v>9.1</v>
          </cell>
        </row>
        <row r="3362">
          <cell r="A3362">
            <v>7044</v>
          </cell>
          <cell r="B3362" t="str">
            <v>CONJUNTO MOTOR-BOMBA DIESEL PARA DRENAGEM DE AGUA SUJA - 6HP - DEPRECIACAO</v>
          </cell>
          <cell r="C3362" t="str">
            <v>H</v>
          </cell>
          <cell r="D3362">
            <v>0.28000000000000003</v>
          </cell>
        </row>
        <row r="3363">
          <cell r="A3363">
            <v>7045</v>
          </cell>
          <cell r="B3363" t="str">
            <v>CONJUNTO MOTOR-BOMBA DIESEL PARA DRENAGEM DE AGUA SUJA - 6HP - JUROS</v>
          </cell>
          <cell r="C3363" t="str">
            <v>H</v>
          </cell>
          <cell r="D3363">
            <v>0.17</v>
          </cell>
        </row>
        <row r="3364">
          <cell r="A3364">
            <v>7046</v>
          </cell>
          <cell r="B3364" t="str">
            <v>CONJUNTO MOTOR-BOMBA DIESEL PARA DRENAGEM DE AGUA SUJA - 6HP - MANUTENCAO</v>
          </cell>
          <cell r="C3364" t="str">
            <v>H</v>
          </cell>
          <cell r="D3364">
            <v>0.28000000000000003</v>
          </cell>
        </row>
        <row r="3365">
          <cell r="A3365">
            <v>7047</v>
          </cell>
          <cell r="B3365" t="str">
            <v>CONJUNTO MOTOR-BOMBA DIESEL PARA DRENAGEM DE AGUA SUJA - 6HP - CUSTOSCOM MATERIAL NA OPERACAO</v>
          </cell>
          <cell r="C3365" t="str">
            <v>H</v>
          </cell>
          <cell r="D3365">
            <v>3.5</v>
          </cell>
        </row>
        <row r="3366">
          <cell r="A3366">
            <v>7048</v>
          </cell>
          <cell r="B3366" t="str">
            <v>CONJUNTO MOTOR-BOMBA DIESEL PARA DRENAGEM DE AGUA SUJA - 6HP - MAO-DE-OBRA NA OPERACAO</v>
          </cell>
          <cell r="C3366" t="str">
            <v>H</v>
          </cell>
          <cell r="D3366">
            <v>8.65</v>
          </cell>
        </row>
        <row r="3367">
          <cell r="A3367">
            <v>7049</v>
          </cell>
          <cell r="B3367" t="str">
            <v>ROLO COMPACTADOR VIBRATÓRIO PÉ DE CARNEIRO, POTÊNCIA 150HP, PESO OPERACIONAL 9,8 T, IMPACTO DINÂMICO 31,75 T - CHP</v>
          </cell>
          <cell r="C3367" t="str">
            <v>CHP</v>
          </cell>
          <cell r="D3367">
            <v>115.65</v>
          </cell>
        </row>
        <row r="3368">
          <cell r="A3368">
            <v>7050</v>
          </cell>
          <cell r="B3368" t="str">
            <v>ROLO COMPACTADOR AUTOPROPELIDO 127HP 10260KG - CHI</v>
          </cell>
          <cell r="C3368" t="str">
            <v>CHI</v>
          </cell>
          <cell r="D3368">
            <v>42.64</v>
          </cell>
        </row>
        <row r="3369">
          <cell r="A3369">
            <v>7051</v>
          </cell>
          <cell r="B3369" t="str">
            <v>ROLO COMPACTADOR VIBRATÓRIO PÉ DE CARNEIRO, POTÊNCIA 150HP, PESO OPERACIONAL 9,8 T, IMPACTO DINÂMICO 31,75 T - DEPRECIACAO</v>
          </cell>
          <cell r="C3369" t="str">
            <v>H</v>
          </cell>
          <cell r="D3369">
            <v>22.94</v>
          </cell>
        </row>
        <row r="3370">
          <cell r="A3370">
            <v>7052</v>
          </cell>
          <cell r="B3370" t="str">
            <v>ROLO COMPACTADOR VIBRATÓRIO PÉ DE CARNEIRO, POTÊNCIA 150HP, PESO OPERACIONAL 9,8 T, IMPACTO DINÂMICO 31,75 T - JUROS</v>
          </cell>
          <cell r="C3370" t="str">
            <v>H</v>
          </cell>
          <cell r="D3370">
            <v>11.47</v>
          </cell>
        </row>
        <row r="3371">
          <cell r="A3371">
            <v>7053</v>
          </cell>
          <cell r="B3371" t="str">
            <v>ROLO COMPACTADOR VIBRATÓRIO PÉ DE CARNEIRO, POTÊNCIA 150HP, PESO OPERACIONAL 9,8 T, IMPACTO DINÂMICO 31,75 T</v>
          </cell>
          <cell r="C3371" t="str">
            <v>H</v>
          </cell>
          <cell r="D3371">
            <v>20.66</v>
          </cell>
        </row>
        <row r="3372">
          <cell r="A3372">
            <v>7054</v>
          </cell>
          <cell r="B3372" t="str">
            <v>ROLO COMPACTADOR VIBRATÓRIO PÉ DE CARNEIRO, POTÊNCIA 150HP, PESO OPERACIONAL 9,8 T, IMPACTO DINÂMICO 31,75 T - CUSTOS COM MATERIAL NA OPERACAO</v>
          </cell>
          <cell r="C3372" t="str">
            <v>H</v>
          </cell>
          <cell r="D3372">
            <v>52.35</v>
          </cell>
        </row>
        <row r="3373">
          <cell r="A3373">
            <v>7055</v>
          </cell>
          <cell r="B3373" t="str">
            <v>ROLO COMPACTADOR AUTOPROPELIDO 127HP 10260KG - MAO-DE-OBRA NA OPERACAO</v>
          </cell>
          <cell r="C3373" t="str">
            <v>H</v>
          </cell>
          <cell r="D3373">
            <v>8.23</v>
          </cell>
        </row>
        <row r="3374">
          <cell r="A3374">
            <v>7056</v>
          </cell>
          <cell r="B3374" t="str">
            <v>CAMINHAO BASCULANTE TOCO 4,0M3 152CV CARGA UTIL 8,5T - CHP</v>
          </cell>
          <cell r="C3374" t="str">
            <v>CHP</v>
          </cell>
          <cell r="D3374">
            <v>110.76</v>
          </cell>
        </row>
        <row r="3375">
          <cell r="A3375">
            <v>7057</v>
          </cell>
          <cell r="B3375" t="str">
            <v>CAMINHAO BASCULANTE TOCO 4,0M3 152CV CARGA UTIL 8,5T -CHI</v>
          </cell>
          <cell r="C3375" t="str">
            <v>CHI</v>
          </cell>
          <cell r="D3375">
            <v>30.71</v>
          </cell>
        </row>
        <row r="3376">
          <cell r="A3376">
            <v>7058</v>
          </cell>
          <cell r="B3376" t="str">
            <v>CAMINHAO BASCULANTE 4,0M3 152CV COM CAPACIDADE UTIL DE 8,5T - DEPRECIACAO</v>
          </cell>
          <cell r="C3376" t="str">
            <v>H</v>
          </cell>
          <cell r="D3376">
            <v>17.39</v>
          </cell>
        </row>
        <row r="3377">
          <cell r="A3377">
            <v>7059</v>
          </cell>
          <cell r="B3377" t="str">
            <v>CAMINHAO BASCULANTE 4,0M3 CARGA UTIL 8,5T 152CV - JUROS</v>
          </cell>
          <cell r="C3377" t="str">
            <v>H</v>
          </cell>
          <cell r="D3377">
            <v>5.55</v>
          </cell>
        </row>
        <row r="3378">
          <cell r="A3378">
            <v>7060</v>
          </cell>
          <cell r="B3378" t="str">
            <v>CAMINHAO BASCULANTE 4,0M3 CARGA UTIL 8,5T 152CV - MANUTENCAO</v>
          </cell>
          <cell r="C3378" t="str">
            <v>H</v>
          </cell>
          <cell r="D3378">
            <v>17.39</v>
          </cell>
        </row>
        <row r="3379">
          <cell r="A3379">
            <v>7061</v>
          </cell>
          <cell r="B3379" t="str">
            <v>CAMINHAO BASCULANTE 4,0M3 CARGA UTIL 8,5T 152CV - CUSTOS COM MATERIALNA OPERACAO</v>
          </cell>
          <cell r="C3379" t="str">
            <v>H</v>
          </cell>
          <cell r="D3379">
            <v>62.65</v>
          </cell>
        </row>
        <row r="3380">
          <cell r="A3380">
            <v>7062</v>
          </cell>
          <cell r="B3380" t="str">
            <v>CAMINHAO BASCULANTE 4,0M3 CARGA UTIL 8,5T 152CV - MAO-DE-OBRA NA OPERACAO</v>
          </cell>
          <cell r="C3380" t="str">
            <v>H</v>
          </cell>
          <cell r="D3380">
            <v>7.77</v>
          </cell>
        </row>
        <row r="3381">
          <cell r="A3381">
            <v>7063</v>
          </cell>
          <cell r="B3381" t="str">
            <v>TRATOR DE PNEUS 110 A 126 HP - DEPRECIACAO</v>
          </cell>
          <cell r="C3381" t="str">
            <v>H</v>
          </cell>
          <cell r="D3381">
            <v>19.690000000000001</v>
          </cell>
        </row>
        <row r="3382">
          <cell r="A3382">
            <v>7064</v>
          </cell>
          <cell r="B3382" t="str">
            <v>TRATOR DE PNEUS 110 A 126 HP - JUROS</v>
          </cell>
          <cell r="C3382" t="str">
            <v>H</v>
          </cell>
          <cell r="D3382">
            <v>6.28</v>
          </cell>
        </row>
        <row r="3383">
          <cell r="A3383">
            <v>7065</v>
          </cell>
          <cell r="B3383" t="str">
            <v>TRATOR DE PNEUS 110 A 126 HP - MANUTENCAO</v>
          </cell>
          <cell r="C3383" t="str">
            <v>H</v>
          </cell>
          <cell r="D3383">
            <v>15.75</v>
          </cell>
        </row>
        <row r="3384">
          <cell r="A3384">
            <v>7066</v>
          </cell>
          <cell r="B3384" t="str">
            <v>TRATOR DE PNEUS 110 A 126 HP - CUSTOS COM MATERIAL NA OPERACAO</v>
          </cell>
          <cell r="C3384" t="str">
            <v>H</v>
          </cell>
          <cell r="D3384">
            <v>51.94</v>
          </cell>
        </row>
        <row r="3385">
          <cell r="A3385">
            <v>7067</v>
          </cell>
          <cell r="B3385" t="str">
            <v>TRATOR DE PNEUS 110 A 126 HP - MAO-DE-OBRA NA OPERACAO DIURNA</v>
          </cell>
          <cell r="C3385" t="str">
            <v>H</v>
          </cell>
          <cell r="D3385">
            <v>9.0399999999999991</v>
          </cell>
        </row>
        <row r="3386">
          <cell r="A3386">
            <v>53590</v>
          </cell>
          <cell r="B3386" t="str">
            <v>LANCAMENTO DE CONCRETO EM ESTRUTURA</v>
          </cell>
          <cell r="C3386" t="str">
            <v>M3</v>
          </cell>
          <cell r="D3386">
            <v>99.87</v>
          </cell>
        </row>
        <row r="3387">
          <cell r="A3387">
            <v>53781</v>
          </cell>
          <cell r="B3387" t="str">
            <v>CAMINHAO BASCULANTE 4,0M3 TOCO 162CV PBT=11800KG - DEPRECIACAO</v>
          </cell>
          <cell r="C3387" t="str">
            <v>H</v>
          </cell>
          <cell r="D3387">
            <v>13.79</v>
          </cell>
        </row>
        <row r="3388">
          <cell r="A3388">
            <v>53782</v>
          </cell>
          <cell r="B3388" t="str">
            <v>CAMINHAO BASCULANTE 4,0M3 TOCO 162CV PBT=11800KG - MANUTENCAO</v>
          </cell>
          <cell r="C3388" t="str">
            <v>H</v>
          </cell>
          <cell r="D3388">
            <v>13.79</v>
          </cell>
        </row>
        <row r="3389">
          <cell r="A3389">
            <v>53785</v>
          </cell>
          <cell r="B3389" t="str">
            <v>CAMINHAO BASCULANTE 4,0M3 TOCO 162CV PBT=11800KG - MAO-DE-OBRA NA OPERACAO DIURNA</v>
          </cell>
          <cell r="C3389" t="str">
            <v>H</v>
          </cell>
          <cell r="D3389">
            <v>7.77</v>
          </cell>
        </row>
        <row r="3390">
          <cell r="A3390">
            <v>53786</v>
          </cell>
          <cell r="B3390" t="str">
            <v>RETRO-ESCAVADEIRA, 4 X 4, 86 CV (VU= 5 ANOS) - MATERIAIS/OPERAÇÃO</v>
          </cell>
          <cell r="C3390" t="str">
            <v>H</v>
          </cell>
          <cell r="D3390">
            <v>31.33</v>
          </cell>
        </row>
        <row r="3391">
          <cell r="A3391">
            <v>53787</v>
          </cell>
          <cell r="B3391" t="str">
            <v>ROLO COMPACTADOR VIBRATÓRIO DE CILINDRO LISO, AUTO-PROPEL. 80HP, PESOMÁXIMO OPERACIONAL 8,1T - CUSTO DE MATERIAIS NA OPERAÇÃO</v>
          </cell>
          <cell r="C3391" t="str">
            <v>H</v>
          </cell>
          <cell r="D3391">
            <v>53.59</v>
          </cell>
        </row>
        <row r="3392">
          <cell r="A3392">
            <v>53788</v>
          </cell>
          <cell r="B3392" t="str">
            <v>ROLO COMPACTADOR VIBRATORIO DE CILINDRO LISO, AUTO-PROPELIDO 83 CV -6,6T, IMPACTO DINAMICO 18,5/11,5T - CUSTO DE MATERIAIS NA OPERACAO</v>
          </cell>
          <cell r="C3392" t="str">
            <v>H</v>
          </cell>
          <cell r="D3392">
            <v>53.59</v>
          </cell>
        </row>
        <row r="3393">
          <cell r="A3393">
            <v>53789</v>
          </cell>
          <cell r="B3393" t="str">
            <v>ROLO COMPACTADOR VIBRATÓRIO DE CILINDRO LISO, AUTO-PROPEL. 83 CV - 6,6T, IMPACTO DINÂMICO 18,5/11,5T - MAO-DE-OBRA NA OPERACAO</v>
          </cell>
          <cell r="C3393" t="str">
            <v>H</v>
          </cell>
          <cell r="D3393">
            <v>8.23</v>
          </cell>
        </row>
        <row r="3394">
          <cell r="A3394">
            <v>53790</v>
          </cell>
          <cell r="B3394" t="str">
            <v>ROLO COMPACTADOR VIBRATÓRIO, TANDEM, CILINDRO LISO, AUTO-PROPEL. - 40HP - 4,4T, IMPACTO DINÂMICO 3,1T, VU 5 ANOS - CHP DIURNO .</v>
          </cell>
          <cell r="C3394" t="str">
            <v>H</v>
          </cell>
          <cell r="D3394">
            <v>8.23</v>
          </cell>
        </row>
        <row r="3395">
          <cell r="A3395">
            <v>53792</v>
          </cell>
          <cell r="B3395" t="str">
            <v>CAMINHAO BASCULANTE ,162HP- 6M3 - OPERACAO DIURNA</v>
          </cell>
          <cell r="C3395" t="str">
            <v>H</v>
          </cell>
          <cell r="D3395">
            <v>53.59</v>
          </cell>
        </row>
        <row r="3396">
          <cell r="A3396">
            <v>53793</v>
          </cell>
          <cell r="B3396" t="str">
            <v>CAMINHAO BASCULANTE ,162HP- 6M3 / MAO-DE-OBRA NA OPERACAO DIURNA</v>
          </cell>
          <cell r="C3396" t="str">
            <v>H</v>
          </cell>
          <cell r="D3396">
            <v>6.88</v>
          </cell>
        </row>
        <row r="3397">
          <cell r="A3397">
            <v>53794</v>
          </cell>
          <cell r="B3397" t="str">
            <v>USINA DE CONCRETO FIXA CAPACIDADE 90/120 M³, 63HP - MANUTENÇÃO</v>
          </cell>
          <cell r="C3397" t="str">
            <v>H</v>
          </cell>
          <cell r="D3397">
            <v>18.559999999999999</v>
          </cell>
        </row>
        <row r="3398">
          <cell r="A3398">
            <v>53795</v>
          </cell>
          <cell r="B3398" t="str">
            <v>USINA DE CONCRETO FIXA CAPACIDADE 90/120 M³, 63HP - MÃO-DE-OBRA NA OPERAÇÃO NOTURNA</v>
          </cell>
          <cell r="C3398" t="str">
            <v>H</v>
          </cell>
          <cell r="D3398">
            <v>26.89</v>
          </cell>
        </row>
        <row r="3399">
          <cell r="A3399">
            <v>53796</v>
          </cell>
          <cell r="B3399" t="str">
            <v>CAMINHAO CARROCERIA ABERTA,EM MADEIRA, TOCO, 170CV - 11T (VU=6ANOS) -CHI DIURNO - DEPRECIACAO E JUROS</v>
          </cell>
          <cell r="C3399" t="str">
            <v>H</v>
          </cell>
          <cell r="D3399">
            <v>18.34</v>
          </cell>
        </row>
        <row r="3400">
          <cell r="A3400">
            <v>53797</v>
          </cell>
          <cell r="B3400" t="str">
            <v>CAMINHAO CARROCERIA ABERTA,EM MADEIRA, TOCO, 170CV - 11T (VU=6ANOS) -MATERIAIS/OPERACAO</v>
          </cell>
          <cell r="C3400" t="str">
            <v>H</v>
          </cell>
          <cell r="D3400">
            <v>53.59</v>
          </cell>
        </row>
        <row r="3401">
          <cell r="A3401">
            <v>53798</v>
          </cell>
          <cell r="B3401" t="str">
            <v>CAMINHAO CARROCERIA ABERTA,EM MADEIRA, TOCO, 170CV - 11T (VU=6ANOS) -MAO-DE-OBRA DIURNA NA OPERACAO</v>
          </cell>
          <cell r="C3401" t="str">
            <v>H</v>
          </cell>
          <cell r="D3401">
            <v>8.43</v>
          </cell>
        </row>
        <row r="3402">
          <cell r="A3402">
            <v>53799</v>
          </cell>
          <cell r="B3402" t="str">
            <v>CAMINHAO CARROCERIA ABERTA,EM MADEIRA, TOCO, 170CV - 11T (VU=6ANOS) -CHI DIURNO - MAO-DE-OBRA NA OPERACAO NOTURNA</v>
          </cell>
          <cell r="C3402" t="str">
            <v>H</v>
          </cell>
          <cell r="D3402">
            <v>8.26</v>
          </cell>
        </row>
        <row r="3403">
          <cell r="A3403">
            <v>53800</v>
          </cell>
          <cell r="B3403" t="str">
            <v>USINA MISTURADORA DE SOLOS, DOSADORES TRIPLOS, CALHA VIBRATÓRIA, CAPACIDADE 200/500 TON, 201HP - MATERIAIS NA OPERAÇÃO</v>
          </cell>
          <cell r="C3403" t="str">
            <v>H</v>
          </cell>
          <cell r="D3403">
            <v>35.159999999999997</v>
          </cell>
        </row>
        <row r="3404">
          <cell r="A3404">
            <v>53801</v>
          </cell>
          <cell r="B3404" t="str">
            <v>USINA MISTURADORA DE SOLOS, DOSADORES TRIPLOS, CALHA VIBRATÓRIA, CAPCIDADE 200/500 TON, 201HP - MÃO-DE-OBRA NA OPERAÇÃO DIURNA</v>
          </cell>
          <cell r="C3404" t="str">
            <v>H</v>
          </cell>
          <cell r="D3404">
            <v>39.21</v>
          </cell>
        </row>
        <row r="3405">
          <cell r="A3405">
            <v>53802</v>
          </cell>
          <cell r="B3405" t="str">
            <v>VIBROACABADORA SOBRE ESTEIRAS POTENCIA MAX. 105CV CAPACIDADE ATE 450 T/H - MAO-DE-OBRA NA OPERACAO DIURNA</v>
          </cell>
          <cell r="C3405" t="str">
            <v>H</v>
          </cell>
          <cell r="D3405">
            <v>8.23</v>
          </cell>
        </row>
        <row r="3406">
          <cell r="A3406">
            <v>53803</v>
          </cell>
          <cell r="B3406" t="str">
            <v>VIBROACABADORA SOBRE ESTEIRAS POTENCIA MAX. 105CV CAPACIDADE ATE 450 T/H - MAO-DE-OBRA NA OPERACAO NOTURNA</v>
          </cell>
          <cell r="C3406" t="str">
            <v>H</v>
          </cell>
          <cell r="D3406">
            <v>9.8699999999999992</v>
          </cell>
        </row>
        <row r="3407">
          <cell r="A3407">
            <v>53804</v>
          </cell>
          <cell r="B3407" t="str">
            <v>VASSOURA MECÂNICA REBOCÁVEL C/ ESCOVA CILÍNDRICA LARGURA DE VARRIMENTO= 2,44M - MANUTENÇÃO</v>
          </cell>
          <cell r="C3407" t="str">
            <v>H</v>
          </cell>
          <cell r="D3407">
            <v>1.03</v>
          </cell>
        </row>
        <row r="3408">
          <cell r="A3408">
            <v>53805</v>
          </cell>
          <cell r="B3408" t="str">
            <v>TRATOR PNEUS TRAÇÃO 4X2, 82 CV, PESO C/ LASTRO 4,555 T - MAO-DE-OBRAOPERACAO NOTURNA</v>
          </cell>
          <cell r="C3408" t="str">
            <v>H</v>
          </cell>
          <cell r="D3408">
            <v>10.85</v>
          </cell>
        </row>
        <row r="3409">
          <cell r="A3409">
            <v>53806</v>
          </cell>
          <cell r="B3409" t="str">
            <v>TRATOR DE ESTEIRAS POTENCIA 165 HP, PESO OPERACIONAL 17,1T (VU=5ANOS)- MANUTENCAO</v>
          </cell>
          <cell r="C3409" t="str">
            <v>H</v>
          </cell>
          <cell r="D3409">
            <v>76.069999999999993</v>
          </cell>
        </row>
        <row r="3410">
          <cell r="A3410">
            <v>53807</v>
          </cell>
          <cell r="B3410" t="str">
            <v>TRATOR DE ESTEIRAS POTENCIA 165 HP, PESO OPERACIONAL 17,1T - MAO-DE-OBRA NA OPERACAO DIURNA</v>
          </cell>
          <cell r="C3410" t="str">
            <v>H</v>
          </cell>
          <cell r="D3410">
            <v>16.809999999999999</v>
          </cell>
        </row>
        <row r="3411">
          <cell r="A3411">
            <v>53808</v>
          </cell>
          <cell r="B3411" t="str">
            <v>TRATOR DE ESTEIRAS POTENCIA 165 HP, PESO OPERACIONAL 17,1T - MAO-DE-OBRA NA OPERACAO NOTURNA</v>
          </cell>
          <cell r="C3411" t="str">
            <v>H</v>
          </cell>
          <cell r="D3411">
            <v>10.85</v>
          </cell>
        </row>
        <row r="3412">
          <cell r="A3412">
            <v>53810</v>
          </cell>
          <cell r="B3412" t="str">
            <v>TRATOR DE ESTEIRAS 153HP PESO OPERACIONAL 15T, COM RODA MOTRIZ ELEVADA(VU=5ANOS) - MANUTENCAO</v>
          </cell>
          <cell r="C3412" t="str">
            <v>H</v>
          </cell>
          <cell r="D3412">
            <v>78.040000000000006</v>
          </cell>
        </row>
        <row r="3413">
          <cell r="A3413">
            <v>53811</v>
          </cell>
          <cell r="B3413" t="str">
            <v>TRATOR DE ESTEIRAS 153HP PESO OPERACIONAL 15T, COM RODA MOTRIZ ELEVADA- MA0-DE-OBRA NA OPERACAO DIURNA</v>
          </cell>
          <cell r="C3413" t="str">
            <v>H</v>
          </cell>
          <cell r="D3413">
            <v>9.0399999999999991</v>
          </cell>
        </row>
        <row r="3414">
          <cell r="A3414">
            <v>53812</v>
          </cell>
          <cell r="B3414" t="str">
            <v>TRATOR DE ESTEIRAS 153HP PESO OPERACIONAL 15T, COM RODA MOTRIZ ELEVADA- MA0-DE-OBRA NA OPERACAO NOTURNA</v>
          </cell>
          <cell r="C3414" t="str">
            <v>H</v>
          </cell>
          <cell r="D3414">
            <v>10.85</v>
          </cell>
        </row>
        <row r="3415">
          <cell r="A3415">
            <v>53813</v>
          </cell>
          <cell r="B3415" t="str">
            <v>TRATOR DE ESTEIRAS COM LAMINA - POTENCIA 305 HP - PESO OPERACIONAL 37T (VU=5ANOS) -DEPRECIACAO E JUROS</v>
          </cell>
          <cell r="C3415" t="str">
            <v>H</v>
          </cell>
          <cell r="D3415">
            <v>260.91000000000003</v>
          </cell>
        </row>
        <row r="3416">
          <cell r="A3416">
            <v>53814</v>
          </cell>
          <cell r="B3416" t="str">
            <v>TRATOR DE ESTEIRAS COM LAMINA - POTENCIA 305 HP - PESO OPERACIONAL 37T (VU=5ANOS) - MANUTENCAO</v>
          </cell>
          <cell r="C3416" t="str">
            <v>H</v>
          </cell>
          <cell r="D3416">
            <v>197.81</v>
          </cell>
        </row>
        <row r="3417">
          <cell r="A3417">
            <v>53815</v>
          </cell>
          <cell r="B3417" t="str">
            <v>TRATOR DE ESTEIRAS COM LAMINA - POTENCIA 305 HP - PESO OPERACIONAL 37T - MAO-DE-OBRA NA OPERACAO DIURNA</v>
          </cell>
          <cell r="C3417" t="str">
            <v>H</v>
          </cell>
          <cell r="D3417">
            <v>9.0399999999999991</v>
          </cell>
        </row>
        <row r="3418">
          <cell r="A3418">
            <v>53816</v>
          </cell>
          <cell r="B3418" t="str">
            <v>TRATOR SOBRE ESTEIRAS 305HP - MAO-DE-OBRA NA OPERACAO NOTURNA</v>
          </cell>
          <cell r="C3418" t="str">
            <v>H</v>
          </cell>
          <cell r="D3418">
            <v>10.85</v>
          </cell>
        </row>
        <row r="3419">
          <cell r="A3419">
            <v>53817</v>
          </cell>
          <cell r="B3419" t="str">
            <v>TRATOR DE ESTEIRAS 99HP, PESO OPERACIONAL 8,5T - MATERIAIS NA OPERACAO</v>
          </cell>
          <cell r="C3419" t="str">
            <v>H</v>
          </cell>
          <cell r="D3419">
            <v>32.979999999999997</v>
          </cell>
        </row>
        <row r="3420">
          <cell r="A3420">
            <v>53818</v>
          </cell>
          <cell r="B3420" t="str">
            <v>ROLO COMPACTADOR VIBRATÓRIO REBOCÁVEL AÇO LISO, PESO 4,7T, IMPACTO DINÂMICO 18,3T - DEPRECIAÇÃO E JUROS</v>
          </cell>
          <cell r="C3420" t="str">
            <v>H</v>
          </cell>
          <cell r="D3420">
            <v>7.86</v>
          </cell>
        </row>
        <row r="3421">
          <cell r="A3421">
            <v>53819</v>
          </cell>
          <cell r="B3421" t="str">
            <v>ROLO COMPACTADOR VIBRATÓRIO REBOCÁVEL AÇO LISO, PESO 4,7T, IMPACTO DINÂMICO 18,3T - CUSTO COM MATERIAIS NA OPERACAO</v>
          </cell>
          <cell r="C3421" t="str">
            <v>H</v>
          </cell>
          <cell r="D3421">
            <v>31.33</v>
          </cell>
        </row>
        <row r="3422">
          <cell r="A3422">
            <v>53820</v>
          </cell>
          <cell r="B3422" t="str">
            <v>ROLO COMPACTADOR VIBRATÓRIO REBOCÁVEL AÇO LISO, PESO 4,7T, IMPACTO DINÂMICO 18,3T - CUSTO COM MAO-DE-OBRA NA OPERACAO DIURNA</v>
          </cell>
          <cell r="C3422" t="str">
            <v>H</v>
          </cell>
          <cell r="D3422">
            <v>8.23</v>
          </cell>
        </row>
        <row r="3423">
          <cell r="A3423">
            <v>53821</v>
          </cell>
          <cell r="B3423" t="str">
            <v>ROLO COMPACTADOR VIBRATÓRIO REBOCÁVEL AÇO LISO, PESO 4,7T, IMPACTO DINÂMICO 18,3T - CUSTO COM MÃO -DE-OBRA NA OPERAÇÃO NOTURNA</v>
          </cell>
          <cell r="C3423" t="str">
            <v>H</v>
          </cell>
          <cell r="D3423">
            <v>9.8699999999999992</v>
          </cell>
        </row>
        <row r="3424">
          <cell r="A3424">
            <v>53822</v>
          </cell>
          <cell r="B3424" t="str">
            <v>ROLO COMPACTADOR VIBRATÓRIO TANDEM AÇO LISO, POTÊNCIA 58CV, PESO SEM/COM LASTRO 6,5/9,4 T - CUSTO COM MÃO-DE-OBRA NA OPERAÇÃO DIURNA</v>
          </cell>
          <cell r="C3424" t="str">
            <v>H</v>
          </cell>
          <cell r="D3424">
            <v>16.809999999999999</v>
          </cell>
        </row>
        <row r="3425">
          <cell r="A3425">
            <v>53823</v>
          </cell>
          <cell r="B3425" t="str">
            <v>ROLO COMPACTADOR DE PNEUS ESTÁTICO PARA ASFALTO, PRESSÃO VARIÁVEL, POTÊNCIA 99HP, PESO OPERACIONAL SEM/COM LASTRO 8,3/21,0 T - DEPRECIAÇÃO EJUROS</v>
          </cell>
          <cell r="C3425" t="str">
            <v>H</v>
          </cell>
          <cell r="D3425">
            <v>36.950000000000003</v>
          </cell>
        </row>
        <row r="3426">
          <cell r="A3426">
            <v>53824</v>
          </cell>
          <cell r="B3426" t="str">
            <v>ROLO COMPACTADOR DE PNEUS ESTATICO PARA ASFALTO, PRESSAO VARIAVEL, POTENCIA 99HP, PESO OPERACIONAL SEM/COM LASTRO 8,3/21,0 T - CUSTO COM MAO-DE-OBRA NA OPERACAO DIURNA</v>
          </cell>
          <cell r="C3426" t="str">
            <v>H</v>
          </cell>
          <cell r="D3426">
            <v>8.23</v>
          </cell>
        </row>
        <row r="3427">
          <cell r="A3427">
            <v>53825</v>
          </cell>
          <cell r="B3427" t="str">
            <v>ROLO COMPACTADOR DE PNEUS ESTÁTICO PARA ASFALTO, PRESSÃO VARIÁVEL, POTÊNCIA 99HP, PESO OPERACIONAL SEM/COM LASTRO 8,3/21,0 T - CUSTO COM MATERIAIS NA OPERAÇÃO NOTURNA</v>
          </cell>
          <cell r="C3427" t="str">
            <v>H</v>
          </cell>
          <cell r="D3427">
            <v>20.170000000000002</v>
          </cell>
        </row>
        <row r="3428">
          <cell r="A3428">
            <v>53826</v>
          </cell>
          <cell r="B3428" t="str">
            <v>RETRO-ESCAVADEIRA, 74HP (VU=6 ANOS)- MÃO DE OBRA/OPERAÇÃO</v>
          </cell>
          <cell r="C3428" t="str">
            <v>H</v>
          </cell>
          <cell r="D3428">
            <v>7.47</v>
          </cell>
        </row>
        <row r="3429">
          <cell r="A3429">
            <v>53827</v>
          </cell>
          <cell r="B3429" t="str">
            <v>CAMINHAO TOCO, 177CV - 14T (VU=6ANOS) (NAO INCLUI CARROCERIA) - CUSTOHORARIO DE MATERIAIS NA OPERACAO</v>
          </cell>
          <cell r="C3429" t="str">
            <v>H</v>
          </cell>
          <cell r="D3429">
            <v>54.41</v>
          </cell>
        </row>
        <row r="3430">
          <cell r="A3430">
            <v>53828</v>
          </cell>
          <cell r="B3430" t="str">
            <v>CAMINHAO TOCO, 177CV - 14T (VU=6ANOS) (NAO INCLUI CARROCERIA) - MAO-DE-OBRA DIURNA NA OPERACAO</v>
          </cell>
          <cell r="C3430" t="str">
            <v>H</v>
          </cell>
          <cell r="D3430">
            <v>8.43</v>
          </cell>
        </row>
        <row r="3431">
          <cell r="A3431">
            <v>53829</v>
          </cell>
          <cell r="B3431" t="str">
            <v>CAMINHAO TOCO, 170CV - 11T (VU=6ANOS) (NAO INCLUI CARROCERIA) - CUSTOHORARIO DE MATERIAIS NA OPERACAO</v>
          </cell>
          <cell r="C3431" t="str">
            <v>H</v>
          </cell>
          <cell r="D3431">
            <v>53.59</v>
          </cell>
        </row>
        <row r="3432">
          <cell r="A3432">
            <v>53830</v>
          </cell>
          <cell r="B3432" t="str">
            <v>CAMINHAO TOCO, 170CV - 11T (VU=6ANOS) (NAO INCLUI CARROCERIA) - MAO-DE-OBRA NA OPERACAO NOTURNA</v>
          </cell>
          <cell r="C3432" t="str">
            <v>H</v>
          </cell>
          <cell r="D3432">
            <v>10.11</v>
          </cell>
        </row>
        <row r="3433">
          <cell r="A3433">
            <v>53831</v>
          </cell>
          <cell r="B3433" t="str">
            <v>CAMINHAO PIPA 10000L TRUCADO, 208CV - 21,1T (VU=6ANOS) (INCLUI TANQUEDE ACO PARA TRANSPORTE DE AGUA E MOTOBOMBA CENTRIFUGA A GASOLINA 3,5CV) - CUSTO HORARIO DE MATERIAIS NA OPERACAO</v>
          </cell>
          <cell r="C3433" t="str">
            <v>H</v>
          </cell>
          <cell r="D3433">
            <v>54.85</v>
          </cell>
        </row>
        <row r="3434">
          <cell r="A3434">
            <v>53832</v>
          </cell>
          <cell r="B3434" t="str">
            <v>CAMINHAO PIPA 10000L TRUCADO, 208CV - 21,1T (VU=6ANOS) (INCLUI TANQUEDE ACO PARA TRANSPORTE DE AGUA E MOTOBOMBA CENTRIFUGA A GASOLINA 3,5CV) - MAO-DE-OBRA DIURNA NA OPERACAO</v>
          </cell>
          <cell r="C3434" t="str">
            <v>H</v>
          </cell>
          <cell r="D3434">
            <v>8.43</v>
          </cell>
        </row>
        <row r="3435">
          <cell r="A3435">
            <v>53833</v>
          </cell>
          <cell r="B3435" t="str">
            <v>DISTRIBUIDOR DE AGREGADO TIPO DOSADOR REBOCAVEL COM 4 PNEUS COM LARGURA 3,66 M - DEPRECIACAO E JUROS</v>
          </cell>
          <cell r="C3435" t="str">
            <v>H</v>
          </cell>
          <cell r="D3435">
            <v>8.98</v>
          </cell>
        </row>
        <row r="3436">
          <cell r="A3436">
            <v>53834</v>
          </cell>
          <cell r="B3436" t="str">
            <v>DISTRIBUIDOR DE AGREGADO TIPO DOSADOR REBOCAVEL COM 4 PNEUS COM LARGURA 3,66 M - MANUTENCAO</v>
          </cell>
          <cell r="C3436" t="str">
            <v>H</v>
          </cell>
          <cell r="D3436">
            <v>3.26</v>
          </cell>
        </row>
        <row r="3437">
          <cell r="A3437">
            <v>53835</v>
          </cell>
          <cell r="B3437" t="str">
            <v>DISTRIBUIDOR DE BETUME COM TANQUE DE 2500L, REBOCAVEL, PNEUMATICO COMMOTOR A GASOLINA 3,4HP - DEPRECIACAO E JUROS</v>
          </cell>
          <cell r="C3437" t="str">
            <v>H</v>
          </cell>
          <cell r="D3437">
            <v>10.48</v>
          </cell>
        </row>
        <row r="3438">
          <cell r="A3438">
            <v>53836</v>
          </cell>
          <cell r="B3438" t="str">
            <v>DISTRIBUIDOR DE ASFALTO MONTADO SOBRE CAMINHAO TOCO 162 HP, COM TANQUEISOLADO 6 M3 COM BARRA ESPARGIDORA DE 3,66 M - DEPRECIACAO E JUROS</v>
          </cell>
          <cell r="C3438" t="str">
            <v>H</v>
          </cell>
          <cell r="D3438">
            <v>46.22</v>
          </cell>
        </row>
        <row r="3439">
          <cell r="A3439">
            <v>53837</v>
          </cell>
          <cell r="B3439" t="str">
            <v>DISTRIBUIDOR DE ASFALTO MONTADO SOBRE CAMINHAO TOCO 162 HP, COM TANQUEISOLADO 6 M3 COM BARRA ESPARGIDORA DE 3,66 M - CUSTO C/ MATERIAIS NAOPERACAO</v>
          </cell>
          <cell r="C3439" t="str">
            <v>H</v>
          </cell>
          <cell r="D3439">
            <v>80.38</v>
          </cell>
        </row>
        <row r="3440">
          <cell r="A3440">
            <v>53840</v>
          </cell>
          <cell r="B3440" t="str">
            <v>GRADE ARADORA COM 20 DISCOS DE 24 " SOBRE PNEUS - DEPRECIACAO E JUROS</v>
          </cell>
          <cell r="C3440" t="str">
            <v>H</v>
          </cell>
          <cell r="D3440">
            <v>3.64</v>
          </cell>
        </row>
        <row r="3441">
          <cell r="A3441">
            <v>53841</v>
          </cell>
          <cell r="B3441" t="str">
            <v>GRADE ARADORA COM 20 DISCOS DE 24 " SOBRE PNEUS - MANUTENCAO</v>
          </cell>
          <cell r="C3441" t="str">
            <v>H</v>
          </cell>
          <cell r="D3441">
            <v>1.21</v>
          </cell>
        </row>
        <row r="3442">
          <cell r="A3442">
            <v>53842</v>
          </cell>
          <cell r="B3442" t="str">
            <v>LANCA ELEVATORIA TELESCOPICA DE ACIONAMENTO HIDRAULICO, CAPACIDADE DECARGA 30.000 KG, COM CESTO, MONTADA SOBRE CAMINHAO TRUCADO - CUSTO COMMA0-DE-OBRA NA OPERACAO NOTURNA - DEPRECIACAO E JUROS</v>
          </cell>
          <cell r="C3442" t="str">
            <v>H</v>
          </cell>
          <cell r="D3442">
            <v>143.58000000000001</v>
          </cell>
        </row>
        <row r="3443">
          <cell r="A3443">
            <v>53843</v>
          </cell>
          <cell r="B3443" t="str">
            <v>LANCA ELEVATORIA TELESCOPICA DE ACIONAMENTO HIDRAULICO, CAPACIDADE DECARGA 30.000 KG, COM CESTO, MONTADA SOBRE CAMINHAO TRUCADO - CUSTO COMMA0-DE-OBRA NA OPERACAO DIURNA</v>
          </cell>
          <cell r="C3443" t="str">
            <v>H</v>
          </cell>
          <cell r="D3443">
            <v>8.43</v>
          </cell>
        </row>
        <row r="3444">
          <cell r="A3444">
            <v>53844</v>
          </cell>
          <cell r="B3444" t="str">
            <v>LANCA ELEVATORIA TELESCOPICA DE ACIONAMENTO HIDRAULICO, CAPACIDADE DECARGA 30.000 KG, COM CESTO, MONTADA SOBRE CAMINHAO TRUCADO - CUSTO COMMA0-DE-OBRA NA OPERACAO NOTURNA</v>
          </cell>
          <cell r="C3444" t="str">
            <v>H</v>
          </cell>
          <cell r="D3444">
            <v>10.11</v>
          </cell>
        </row>
        <row r="3445">
          <cell r="A3445">
            <v>53845</v>
          </cell>
          <cell r="B3445" t="str">
            <v>GUINDASTE MUNK COM CESTO, CARGA MAXIMA 5,75T (A 2M) E 2,3T ( A 5M), ALTURA MAXIMA = 7,9M, MONTADO SOBRE CAMINHAO DE CARROCERIA 162HP - DEPRECIACAO E JUROS</v>
          </cell>
          <cell r="C3445" t="str">
            <v>H</v>
          </cell>
          <cell r="D3445">
            <v>25.51</v>
          </cell>
        </row>
        <row r="3446">
          <cell r="A3446">
            <v>53846</v>
          </cell>
          <cell r="B3446" t="str">
            <v>GUINDASTE MUNK COM CESTO, CARGA MAXIMA 5,75T (A 2M) E 2,3T ( A 5M), ALTURA MAXIMA = 7,9M, MONTADO SOBRE CAMINHAO DE CARROCERIA 162HP - CUSTOCOM MATERIAIS NA OPERACAO</v>
          </cell>
          <cell r="C3446" t="str">
            <v>H</v>
          </cell>
          <cell r="D3446">
            <v>53.59</v>
          </cell>
        </row>
        <row r="3447">
          <cell r="A3447">
            <v>53847</v>
          </cell>
          <cell r="B3447" t="str">
            <v>GUINDASTE MUNK COM CESTO, CARGA MAXIMA 5,75T (A 2M) E 2,3T ( A 5M), ALTURA MAXIMA = 7,9M, MONTADO SOBRE CAMINHAO DE CARROCERIA FORD 162HP -CUSTO COM MA0-DE-0BRA NA OPERACAO DIURNA</v>
          </cell>
          <cell r="C3447" t="str">
            <v>H</v>
          </cell>
          <cell r="D3447">
            <v>8.43</v>
          </cell>
        </row>
        <row r="3448">
          <cell r="A3448">
            <v>53848</v>
          </cell>
          <cell r="B3448" t="str">
            <v>GUINDASTE MUNK COM CESTO, CARGA MAXIMA 5,75T (A 2M) E 2,3T ( A 5M), ALTURA MAXIMA = 7,9M, MONTADO SOBRE CAMINHAO DE CARROCERIA FORD 162HP -CUSTO C/MA0-DE-0BRA NA OPERCAO NOTURNA</v>
          </cell>
          <cell r="C3448" t="str">
            <v>H</v>
          </cell>
          <cell r="D3448">
            <v>10.11</v>
          </cell>
        </row>
        <row r="3449">
          <cell r="A3449">
            <v>53849</v>
          </cell>
          <cell r="B3449" t="str">
            <v>MOTONIVELADORA 140HP PESO OPERACIONAL 12,5T - CUSTO COM MATERIAIS NAOPERACAO</v>
          </cell>
          <cell r="C3449" t="str">
            <v>H</v>
          </cell>
          <cell r="D3449">
            <v>57.71</v>
          </cell>
        </row>
        <row r="3450">
          <cell r="A3450">
            <v>53850</v>
          </cell>
          <cell r="B3450" t="str">
            <v>MOTONIVELADORA 140HP PESO OPERACIONAL 12,5T - MAO-DE-OBRA NA OPERACAODIURNA</v>
          </cell>
          <cell r="C3450" t="str">
            <v>H</v>
          </cell>
          <cell r="D3450">
            <v>9.02</v>
          </cell>
        </row>
        <row r="3451">
          <cell r="A3451">
            <v>53851</v>
          </cell>
          <cell r="B3451" t="str">
            <v>MOTONIVELADORA 140HP -MAO-DE-OBRA NA OPERACAO NOTURNA</v>
          </cell>
          <cell r="C3451" t="str">
            <v>H</v>
          </cell>
          <cell r="D3451">
            <v>10.82</v>
          </cell>
        </row>
        <row r="3452">
          <cell r="A3452">
            <v>53852</v>
          </cell>
          <cell r="B3452" t="str">
            <v>MOTOSCRAPER 270HP -CUSTO COM MA0-DE-0BRA NA OPERACAO NOTURNA</v>
          </cell>
          <cell r="C3452" t="str">
            <v>H</v>
          </cell>
          <cell r="D3452">
            <v>9.8699999999999992</v>
          </cell>
        </row>
        <row r="3453">
          <cell r="A3453">
            <v>53853</v>
          </cell>
          <cell r="B3453" t="str">
            <v>MOTOSCRAPER 270HP - CUSTO C/MATERIAIS NA OPERACAO</v>
          </cell>
          <cell r="C3453" t="str">
            <v>H</v>
          </cell>
          <cell r="D3453">
            <v>111.29</v>
          </cell>
        </row>
        <row r="3454">
          <cell r="A3454">
            <v>53854</v>
          </cell>
          <cell r="B3454" t="str">
            <v>MOTOSCRAPER 270HP - CUSTO C/MAO-DE-OBRA NA OPERACAO DIURNA</v>
          </cell>
          <cell r="C3454" t="str">
            <v>H</v>
          </cell>
          <cell r="D3454">
            <v>8.23</v>
          </cell>
        </row>
        <row r="3455">
          <cell r="A3455">
            <v>53855</v>
          </cell>
          <cell r="B3455" t="str">
            <v>MOTOSCRAPER 270HP - CUSTO C/MAO-DE-OBRA NA OPERACAO NOTURNA</v>
          </cell>
          <cell r="C3455" t="str">
            <v>H</v>
          </cell>
          <cell r="D3455">
            <v>9.8699999999999992</v>
          </cell>
        </row>
        <row r="3456">
          <cell r="A3456">
            <v>53856</v>
          </cell>
          <cell r="B3456" t="str">
            <v>PA CARREGADEIRA SOBRE RODAS 105 HP - CAPACIDADE DA CACAMBA 1,4 A 1,7 M3 - PESO OPERACIONAL 9.100 KG (VU=5ANOS) - DEPRECIACAO E JUROS</v>
          </cell>
          <cell r="C3456" t="str">
            <v>H</v>
          </cell>
          <cell r="D3456">
            <v>40.03</v>
          </cell>
        </row>
        <row r="3457">
          <cell r="A3457">
            <v>53857</v>
          </cell>
          <cell r="B3457" t="str">
            <v>PA CARREGADEIRA SOBRE RODAS 105 HP - CAPACIDADE DA CACAMBA 1,4 A 1,7 M3 - PESO OPERACIONAL 9.100 KG (VU=5ANOS) - MANUTENCAO</v>
          </cell>
          <cell r="C3457" t="str">
            <v>H</v>
          </cell>
          <cell r="D3457">
            <v>30.35</v>
          </cell>
        </row>
        <row r="3458">
          <cell r="A3458">
            <v>53858</v>
          </cell>
          <cell r="B3458" t="str">
            <v>PA CARREGADEIRA SOBRE RODAS 105 HP - CAPACIDADE DA CACAMBA 1,4 A 1,7 M3 - PESO OPERACIONAL 9.100 KG - CUSTO C/ MATERIAIS NA OPERACAO</v>
          </cell>
          <cell r="C3458" t="str">
            <v>H</v>
          </cell>
          <cell r="D3458">
            <v>41.22</v>
          </cell>
        </row>
        <row r="3459">
          <cell r="A3459">
            <v>53859</v>
          </cell>
          <cell r="B3459" t="str">
            <v>PA CARREGADEIRA SOBRE RODAS 105 HP - CAPACIDADE DA CACAMBA 1,4 A 1,7 M3 - PESO OPERACIONAL 9.100 KG - CUSTO C/ MAO-DE-OBRA NA OPERACAO DIURNA</v>
          </cell>
          <cell r="C3459" t="str">
            <v>H</v>
          </cell>
          <cell r="D3459">
            <v>8.85</v>
          </cell>
        </row>
        <row r="3460">
          <cell r="A3460">
            <v>53860</v>
          </cell>
          <cell r="B3460" t="str">
            <v>PA CARREGADEIRA SOBRE RODAS 105 HP - CAPACIDADE DA CACAMBA 1,4 A 1,7 M3 - PESO OPERACIONAL 9.100 KG - CUSTO C/ MAO-DE-OBRA NA OPERACAO NOTURNA</v>
          </cell>
          <cell r="C3460" t="str">
            <v>H</v>
          </cell>
          <cell r="D3460">
            <v>10.62</v>
          </cell>
        </row>
        <row r="3461">
          <cell r="A3461">
            <v>53861</v>
          </cell>
          <cell r="B3461" t="str">
            <v>PA CARREGADEIRA SOBRE RODAS 180 HP - CAPACIDADE DA CACAMBA. 2,5 A 3,3M3 - PESO OPERACIONAL 17.428 (VU=5ANOS) - MANUTENCAO</v>
          </cell>
          <cell r="C3461" t="str">
            <v>H</v>
          </cell>
          <cell r="D3461">
            <v>57</v>
          </cell>
        </row>
        <row r="3462">
          <cell r="A3462">
            <v>53862</v>
          </cell>
          <cell r="B3462" t="str">
            <v>ROLO COMPACTADOR VIBRATÓRIO DE UM CILINDRO AÇO LISO, POTÊNCIA 80HP, PESO OPERACIONAL 8,1T - CUSTO DA MÃO-DE-OBRA NA OPERAÇÃO DIURNA</v>
          </cell>
          <cell r="C3462" t="str">
            <v>H</v>
          </cell>
          <cell r="D3462">
            <v>20.65</v>
          </cell>
        </row>
        <row r="3463">
          <cell r="A3463">
            <v>53863</v>
          </cell>
          <cell r="B3463" t="str">
            <v>MARTELETE OU ROMPEDOR PNEUMÁTICO MANUAL 28KG, FREQUENCIA DE IMPACTO 1230/MINUTO - MANUTENÇÃO</v>
          </cell>
          <cell r="C3463" t="str">
            <v>H</v>
          </cell>
          <cell r="D3463">
            <v>2.06</v>
          </cell>
        </row>
        <row r="3464">
          <cell r="A3464">
            <v>53864</v>
          </cell>
          <cell r="B3464" t="str">
            <v>COMPRESSOR DE AR REBOCAVEL, DESCARGA LIVRE EFETIVA 180PCM, PRESSAO DETRABALHO 102 PSI, MOTOR A DIESEL 89CV - DEPRECIACAO E JUROS</v>
          </cell>
          <cell r="C3464" t="str">
            <v>H</v>
          </cell>
          <cell r="D3464">
            <v>11.86</v>
          </cell>
        </row>
        <row r="3465">
          <cell r="A3465">
            <v>53865</v>
          </cell>
          <cell r="B3465" t="str">
            <v>COMPRESSOR DE AR REBOCAVEL, DESCARGA LIVRE EFETIVA 180PCM, PRESSAO DETRABALHO 102 PSI, MOTOR A DIESEL 89CV - CUSTO HORARIO DE MATERIAIS NAOPERACAO</v>
          </cell>
          <cell r="C3465" t="str">
            <v>H</v>
          </cell>
          <cell r="D3465">
            <v>32.979999999999997</v>
          </cell>
        </row>
        <row r="3466">
          <cell r="A3466">
            <v>53866</v>
          </cell>
          <cell r="B3466" t="str">
            <v>BOMBA ELETRICA SUBMERSA MONOFASICA 3CV - MATERIAIS NA OPERACAO</v>
          </cell>
          <cell r="C3466" t="str">
            <v>H</v>
          </cell>
          <cell r="D3466">
            <v>1.04</v>
          </cell>
        </row>
        <row r="3467">
          <cell r="A3467">
            <v>53867</v>
          </cell>
          <cell r="B3467" t="str">
            <v>COMPACTADOR DE SOLOS COM PLACA VIBRATORIA, 46X51CM, 5HP, 156KG, DIESEL, IMPACTO DINAMICO 1700KG - MAO-DE-OBRA NOTURNA NA OPERACAO</v>
          </cell>
          <cell r="C3467" t="str">
            <v>H</v>
          </cell>
          <cell r="D3467">
            <v>8.23</v>
          </cell>
        </row>
        <row r="3468">
          <cell r="A3468">
            <v>53868</v>
          </cell>
          <cell r="B3468" t="str">
            <v>ROLO COMPACTADOR VIBRATÓRIO PÉ DE CARNEIRO, OPERADO POR CONTROLE REMOTO, POTÊNCIA 17HP, PESO OPERACIONAL 1,65T - CHI NOTURNO</v>
          </cell>
          <cell r="C3468" t="str">
            <v>CHI-N</v>
          </cell>
          <cell r="D3468">
            <v>5.66</v>
          </cell>
        </row>
        <row r="3469">
          <cell r="A3469">
            <v>53869</v>
          </cell>
          <cell r="B3469" t="str">
            <v>GRADE ARADORA COM 20 DISCOS DE 24 " SOBRE PNEUS - CHI NOTURNO</v>
          </cell>
          <cell r="C3469" t="str">
            <v>CHI-N</v>
          </cell>
          <cell r="D3469">
            <v>3.64</v>
          </cell>
        </row>
        <row r="3470">
          <cell r="A3470">
            <v>53879</v>
          </cell>
          <cell r="B3470" t="str">
            <v>CUSTOS C/MATERIAL NA OPERACAO-ROLO COMPACTADOR PNEUS MULLER AP-23AUTO-PROPELIDO 111HP PESO SEM/COM LASTRO 8/23T</v>
          </cell>
          <cell r="C3470" t="str">
            <v>H</v>
          </cell>
          <cell r="D3470">
            <v>45.75</v>
          </cell>
        </row>
        <row r="3471">
          <cell r="A3471">
            <v>53881</v>
          </cell>
          <cell r="B3471" t="str">
            <v>CAMINHAO BASCULANTE - 5,0 M3 - 170CV - 11,24T (VU=5ANOS) - MANUTENCAO</v>
          </cell>
          <cell r="C3471" t="str">
            <v>H</v>
          </cell>
          <cell r="D3471">
            <v>24.97</v>
          </cell>
        </row>
        <row r="3472">
          <cell r="A3472">
            <v>53882</v>
          </cell>
          <cell r="B3472" t="str">
            <v>CAMINHAO PIPA 6000L TOCO, 162CV - 7,5T (VU=6ANOS) (INCLUI TANQUE DE ACO PARA TRANSPORTE DE AGUA) - MANUTENCAO</v>
          </cell>
          <cell r="C3472" t="str">
            <v>H</v>
          </cell>
          <cell r="D3472">
            <v>6.26</v>
          </cell>
        </row>
        <row r="3473">
          <cell r="A3473">
            <v>55147</v>
          </cell>
          <cell r="B3473" t="str">
            <v>MAO-DE-OBRA NA OPERACAO-ROLO COMPACTADOR PNEUS MULLER AP-23 111HPAUTO-PROPELIDO PESO SEM/COM LASTRO 8/23T</v>
          </cell>
          <cell r="C3473" t="str">
            <v>H</v>
          </cell>
          <cell r="D3473">
            <v>24.68</v>
          </cell>
        </row>
        <row r="3474">
          <cell r="A3474">
            <v>55255</v>
          </cell>
          <cell r="B3474" t="str">
            <v>EXTRUSORA DE GUIAS E SARJETAS 14HP - CUSTOS COM MATERIAL NA OPERACAO DIURNA</v>
          </cell>
          <cell r="C3474" t="str">
            <v>H</v>
          </cell>
          <cell r="D3474">
            <v>4.63</v>
          </cell>
        </row>
        <row r="3475">
          <cell r="A3475">
            <v>55263</v>
          </cell>
          <cell r="B3475" t="str">
            <v>ROLO COMPACTADOR PNEUMATICO AUTO-PROPELIDO 111HP 8/23T - CUSTOS COMMATERIAL NA OPERACAO</v>
          </cell>
          <cell r="C3475" t="str">
            <v>H</v>
          </cell>
          <cell r="D3475">
            <v>45.75</v>
          </cell>
        </row>
        <row r="3476">
          <cell r="A3476">
            <v>55264</v>
          </cell>
          <cell r="B3476" t="str">
            <v>TRATOR DE PNEUS 110 A 126 HP - MAO-DE-OBRA NA OPERACAO NOTURNA</v>
          </cell>
          <cell r="C3476" t="str">
            <v>H</v>
          </cell>
          <cell r="D3476">
            <v>20.170000000000002</v>
          </cell>
        </row>
        <row r="3477">
          <cell r="A3477">
            <v>65695</v>
          </cell>
          <cell r="B3477" t="str">
            <v>ROLO COMPACTADOR PNEUMATICO AUTOPROPELIDO 111HP 11TON - CUSTOS COM MATERIAL NA OPERACAO DIURNA</v>
          </cell>
          <cell r="C3477" t="str">
            <v>H</v>
          </cell>
          <cell r="D3477">
            <v>45.75</v>
          </cell>
        </row>
        <row r="3478">
          <cell r="A3478">
            <v>67825</v>
          </cell>
          <cell r="B3478" t="str">
            <v>CAMINHAO BASCULANTE COM 4,0 M3, 8,5 T - 152 CV - CUSTOS COM MATERIALNA OPERACAO</v>
          </cell>
          <cell r="C3478" t="str">
            <v>H</v>
          </cell>
          <cell r="D3478">
            <v>56.06</v>
          </cell>
        </row>
        <row r="3479">
          <cell r="A3479">
            <v>67826</v>
          </cell>
          <cell r="B3479" t="str">
            <v>CAMINHAO BASCULANTE -4,0 M3 - 152CV - 8,5T (CHP)</v>
          </cell>
          <cell r="C3479" t="str">
            <v>CHP</v>
          </cell>
          <cell r="D3479">
            <v>104.16</v>
          </cell>
        </row>
        <row r="3480">
          <cell r="A3480">
            <v>67827</v>
          </cell>
          <cell r="B3480" t="str">
            <v>CAMINHAO TOCO BASCULANTE 152CV, 4M3, 8,5T (CHI)</v>
          </cell>
          <cell r="C3480" t="str">
            <v>CHI</v>
          </cell>
          <cell r="D3480">
            <v>30.71</v>
          </cell>
        </row>
        <row r="3481">
          <cell r="A3481">
            <v>73286</v>
          </cell>
          <cell r="B3481" t="str">
            <v>DEPRECIAO E JUROS-AQUECEDOR DE FLUIDO TERMICO C/CALDEIRA</v>
          </cell>
          <cell r="C3481" t="str">
            <v>H</v>
          </cell>
          <cell r="D3481">
            <v>5.22</v>
          </cell>
        </row>
        <row r="3482">
          <cell r="A3482">
            <v>73287</v>
          </cell>
          <cell r="B3482" t="str">
            <v>DEPRECIACAO/TANQUE ESTACIONARIO FERLEX TAA-SERPENTINA CAP. 30.000L</v>
          </cell>
          <cell r="C3482" t="str">
            <v>H</v>
          </cell>
          <cell r="D3482">
            <v>5.22</v>
          </cell>
        </row>
        <row r="3483">
          <cell r="A3483">
            <v>73288</v>
          </cell>
          <cell r="B3483" t="str">
            <v>CUSTOS C/MATERIAL NA OPERACAO/TANQUE ESTACIONARIO FERLEX TAA-SERPENT.CAP. 30.000L</v>
          </cell>
          <cell r="C3483" t="str">
            <v>H</v>
          </cell>
          <cell r="D3483">
            <v>392.12</v>
          </cell>
        </row>
        <row r="3484">
          <cell r="A3484">
            <v>73290</v>
          </cell>
          <cell r="B3484" t="str">
            <v>JUROS/TANQUE ESTACIONARIO FERLEX TAA-SERPENTINA CAP.30.000L</v>
          </cell>
          <cell r="C3484" t="str">
            <v>H</v>
          </cell>
          <cell r="D3484">
            <v>1.97</v>
          </cell>
        </row>
        <row r="3485">
          <cell r="A3485">
            <v>73291</v>
          </cell>
          <cell r="B3485" t="str">
            <v>MANUTENCAO-AQUECEDOR DE FLUIDO TERMICO C/CALDEIRA</v>
          </cell>
          <cell r="C3485" t="str">
            <v>H</v>
          </cell>
          <cell r="D3485">
            <v>2.4300000000000002</v>
          </cell>
        </row>
        <row r="3486">
          <cell r="A3486">
            <v>73292</v>
          </cell>
          <cell r="B3486" t="str">
            <v>MANUTENCAO/TANQUE ESTACIONARIO FERLEX TAA-SERPENTINA CAP. 30.000L</v>
          </cell>
          <cell r="C3486" t="str">
            <v>H</v>
          </cell>
          <cell r="D3486">
            <v>2.61</v>
          </cell>
        </row>
        <row r="3487">
          <cell r="A3487">
            <v>73293</v>
          </cell>
          <cell r="B3487" t="str">
            <v>CONCRETO DOSADO 15 MPA SOMENTE MATERIAIS INCL 5% PERDAS</v>
          </cell>
          <cell r="C3487" t="str">
            <v>M3</v>
          </cell>
          <cell r="D3487">
            <v>246.66</v>
          </cell>
        </row>
        <row r="3488">
          <cell r="A3488">
            <v>73294</v>
          </cell>
          <cell r="B3488" t="str">
            <v>BETONEIRA MOTOR GAS P/320L MIST SECA (CP) CARREG MEC E TAMBOR REVERSI-VEL - EXCL OPERADOR</v>
          </cell>
          <cell r="C3488" t="str">
            <v>H</v>
          </cell>
          <cell r="D3488">
            <v>8.1300000000000008</v>
          </cell>
        </row>
        <row r="3489">
          <cell r="A3489">
            <v>73295</v>
          </cell>
          <cell r="B3489" t="str">
            <v>BETONEIRA MOTOR GAS P/320L MIST SECA (CI) CARREG MEC E TAMBOR REVERSI-VEL - EXCL OPERADOR</v>
          </cell>
          <cell r="C3489" t="str">
            <v>H</v>
          </cell>
          <cell r="D3489">
            <v>1.2</v>
          </cell>
        </row>
        <row r="3490">
          <cell r="A3490">
            <v>73296</v>
          </cell>
          <cell r="B3490" t="str">
            <v>ALUGUEL ELEVADOR EQUIPADO P/TRANSP CONCR A 10M ALT-CP-S/OPERADOR COMGUINCHO DE 10CV 16M TORRE DESMONTAVEL CACAMBA AUTOMATICA DE 550L FUNILP/DESCARGA E SILO DE ESPERA DE 1000L</v>
          </cell>
          <cell r="C3490" t="str">
            <v>H</v>
          </cell>
          <cell r="D3490">
            <v>7.6</v>
          </cell>
        </row>
        <row r="3491">
          <cell r="A3491">
            <v>73297</v>
          </cell>
          <cell r="B3491" t="str">
            <v>CONCRETO DOSADO 10 MPA SOMENTE MATERIAIS INCL 5% PERDAS</v>
          </cell>
          <cell r="C3491" t="str">
            <v>M3</v>
          </cell>
          <cell r="D3491">
            <v>229.35</v>
          </cell>
        </row>
        <row r="3492">
          <cell r="A3492">
            <v>73298</v>
          </cell>
          <cell r="B3492" t="str">
            <v>VIBRADOR DE IMERSAO MOTOR ELETR 2CV (CP) TUBO DE 48X48 C/MANGOTEDE 5M COMP -EXCL OPERADOR</v>
          </cell>
          <cell r="C3492" t="str">
            <v>H</v>
          </cell>
          <cell r="D3492">
            <v>1.22</v>
          </cell>
        </row>
        <row r="3493">
          <cell r="A3493">
            <v>73299</v>
          </cell>
          <cell r="B3493" t="str">
            <v>VIBRADOR DE IMERSAO MOTOR ELETR 2CV (CI) TUBO 48X480MM C/MANGOTEDE 5M COMP - EXCL OPERADOR</v>
          </cell>
          <cell r="C3493" t="str">
            <v>H</v>
          </cell>
          <cell r="D3493">
            <v>0.75</v>
          </cell>
        </row>
        <row r="3494">
          <cell r="A3494">
            <v>73300</v>
          </cell>
          <cell r="B3494" t="str">
            <v>ALUGUEL ELEVADOR EQUIPADO P/TRANSP CONCR A 10M ALT-CI-S/OPERADOR COMGUINCHO DE 10CV 16M TORRE DESMONTAVEL CACAMBA AUTOMATICA DE 550L FUNILP/DESCARGA E SILO ESPERA DE 1000L</v>
          </cell>
          <cell r="C3494" t="str">
            <v>H</v>
          </cell>
          <cell r="D3494">
            <v>4.01</v>
          </cell>
        </row>
        <row r="3495">
          <cell r="A3495">
            <v>73301</v>
          </cell>
          <cell r="B3495" t="str">
            <v>ESCORAMENTO FORMAS ATE 3,30M</v>
          </cell>
          <cell r="C3495" t="str">
            <v>M3</v>
          </cell>
          <cell r="D3495">
            <v>5.36</v>
          </cell>
        </row>
        <row r="3496">
          <cell r="A3496">
            <v>73302</v>
          </cell>
          <cell r="B3496" t="str">
            <v>FORMA MADEIRA 1,4 VEZES PINHO 3A ESP=2,5CM P/PECAS CONCRETOARMADO INCL FORN MATERIAIS E DESMOLDAGEM EXCL ESCORAMENTO.</v>
          </cell>
          <cell r="C3496" t="str">
            <v>M2</v>
          </cell>
          <cell r="D3496">
            <v>35.54</v>
          </cell>
        </row>
        <row r="3497">
          <cell r="A3497">
            <v>73303</v>
          </cell>
          <cell r="B3497" t="str">
            <v>DEPRECIAO E JUROS - GRUPO GERADOR 150 KVA</v>
          </cell>
          <cell r="C3497" t="str">
            <v>H</v>
          </cell>
          <cell r="D3497">
            <v>3.83</v>
          </cell>
        </row>
        <row r="3498">
          <cell r="A3498">
            <v>73304</v>
          </cell>
          <cell r="B3498" t="str">
            <v>CUSTOS COMBUSTIVEL + MATERIAL DISTRIBUIDOR DE AGREGADO SPRE*</v>
          </cell>
          <cell r="C3498" t="str">
            <v>H</v>
          </cell>
          <cell r="D3498">
            <v>40.35</v>
          </cell>
        </row>
        <row r="3499">
          <cell r="A3499">
            <v>73305</v>
          </cell>
          <cell r="B3499" t="str">
            <v>DISTRIBUIDOR DE AGREGADOS AUTOPROPELIDO CAP 3 M3, A DIESEL, 6 CC, 140CV - JUROS</v>
          </cell>
          <cell r="C3499" t="str">
            <v>H</v>
          </cell>
          <cell r="D3499">
            <v>29.83</v>
          </cell>
        </row>
        <row r="3500">
          <cell r="A3500">
            <v>73306</v>
          </cell>
          <cell r="B3500" t="str">
            <v>ALUGUEL CAMINHAO BASCUL NO TOCO 5M3 MOTOR DIESEL 132CV (CP) C/MOTORISTA</v>
          </cell>
          <cell r="C3500" t="str">
            <v>H</v>
          </cell>
          <cell r="D3500">
            <v>75.17</v>
          </cell>
        </row>
        <row r="3501">
          <cell r="A3501">
            <v>73307</v>
          </cell>
          <cell r="B3501" t="str">
            <v>MANUTENCAO - GRUPO GERADOR 150 KVA</v>
          </cell>
          <cell r="C3501" t="str">
            <v>H</v>
          </cell>
          <cell r="D3501">
            <v>1.35</v>
          </cell>
        </row>
        <row r="3502">
          <cell r="A3502">
            <v>73308</v>
          </cell>
          <cell r="B3502" t="str">
            <v>DISTRIBUIDOR DE AGREGADOS AUTOPROPELIDO CAP 3 M3, A DIESEL, 6 CC, 140CV - DEPRECIACAO</v>
          </cell>
          <cell r="C3502" t="str">
            <v>H</v>
          </cell>
          <cell r="D3502">
            <v>79.010000000000005</v>
          </cell>
        </row>
        <row r="3503">
          <cell r="A3503">
            <v>73309</v>
          </cell>
          <cell r="B3503" t="str">
            <v>ROLO COMPACTADOR VIBRATORIO PE DE CARNEIRO PARA SOLOS, POTENCIA 80HP,PESO MÁXIMO OPERACIONAL 8,8T - DEPRECIACAO</v>
          </cell>
          <cell r="C3503" t="str">
            <v>H</v>
          </cell>
          <cell r="D3503">
            <v>17.41</v>
          </cell>
        </row>
        <row r="3504">
          <cell r="A3504">
            <v>73310</v>
          </cell>
          <cell r="B3504" t="str">
            <v>CUSTO HORARIO COM DEPRECIACAO E JUROS-RETRO-ESCAVADEIRA SOBRE RODAS -CASE 580 H - 74 HP</v>
          </cell>
          <cell r="C3504" t="str">
            <v>H</v>
          </cell>
          <cell r="D3504">
            <v>23.53</v>
          </cell>
        </row>
        <row r="3505">
          <cell r="A3505">
            <v>73311</v>
          </cell>
          <cell r="B3505" t="str">
            <v>CUSTOS C/MATERIAL OPERACAO - GRUPO GERADOR 150 KVA</v>
          </cell>
          <cell r="C3505" t="str">
            <v>H</v>
          </cell>
          <cell r="D3505">
            <v>74.2</v>
          </cell>
        </row>
        <row r="3506">
          <cell r="A3506">
            <v>73312</v>
          </cell>
          <cell r="B3506" t="str">
            <v>DISTRIBUIDOR DE AGREGADOS AUTOPROPELIDO CAP 3 M3, A DIESEL, 6 CC, 140CV - MANUTENCAO</v>
          </cell>
          <cell r="C3506" t="str">
            <v>H</v>
          </cell>
          <cell r="D3506">
            <v>39.5</v>
          </cell>
        </row>
        <row r="3507">
          <cell r="A3507">
            <v>73313</v>
          </cell>
          <cell r="B3507" t="str">
            <v>ROLO COMPACTADOR VIBRATORIO PE DE CARNEIRO PARA SOLOS, POTENCIA 80HP,PESO MÁXIMO OPERACIONAL 8,8T - JUROS</v>
          </cell>
          <cell r="C3507" t="str">
            <v>H</v>
          </cell>
          <cell r="D3507">
            <v>8.6999999999999993</v>
          </cell>
        </row>
        <row r="3508">
          <cell r="A3508">
            <v>73314</v>
          </cell>
          <cell r="B3508" t="str">
            <v>CUSTO HORARIO COM MAO-DE-OBRA NA OPERACAO DIURNA-RETRO-ESCAVADEIRA SO-BRE RODAS - CASE 580 H - 74 HP</v>
          </cell>
          <cell r="C3508" t="str">
            <v>H</v>
          </cell>
          <cell r="D3508">
            <v>16.809999999999999</v>
          </cell>
        </row>
        <row r="3509">
          <cell r="A3509">
            <v>73315</v>
          </cell>
          <cell r="B3509" t="str">
            <v>CUSTOS COMBUSTIVEL + MATERIAL NA OPERACAO DE ROLO VIBRATORIO TT SPV 84PE-DE-CARNEIRO</v>
          </cell>
          <cell r="C3509" t="str">
            <v>H</v>
          </cell>
          <cell r="D3509">
            <v>68.010000000000005</v>
          </cell>
        </row>
        <row r="3510">
          <cell r="A3510">
            <v>73316</v>
          </cell>
          <cell r="B3510" t="str">
            <v>CUSTO HORARIO COM MANUTENCAO-RETRO-ESCAVADEIRA SOBRE RODAS - CASE 580H - 74 HP</v>
          </cell>
          <cell r="C3510" t="str">
            <v>H</v>
          </cell>
          <cell r="D3510">
            <v>13.67</v>
          </cell>
        </row>
        <row r="3511">
          <cell r="A3511">
            <v>73317</v>
          </cell>
          <cell r="B3511" t="str">
            <v>CUSTO HORARIO COM MATERIAIS NA OPERACAO-RETRO-ESCAVADEIRA SOBRE RODAS- CASE 580 H - 74 HP</v>
          </cell>
          <cell r="C3511" t="str">
            <v>H</v>
          </cell>
          <cell r="D3511">
            <v>34.619999999999997</v>
          </cell>
        </row>
        <row r="3512">
          <cell r="A3512">
            <v>73318</v>
          </cell>
          <cell r="B3512" t="str">
            <v>TRATOR CARREGADEIRA E RETRO-ESCAVADEIRA DIESEL 75CV (CP) INCL OPERADOR-CAPAC CACAMBA 0,76M3</v>
          </cell>
          <cell r="C3512" t="str">
            <v>H</v>
          </cell>
          <cell r="D3512">
            <v>84.83</v>
          </cell>
        </row>
        <row r="3513">
          <cell r="A3513">
            <v>73319</v>
          </cell>
          <cell r="B3513" t="str">
            <v>CUSTO HORARIO COM DEPRECIACAO E JUROS - COMPRESSOR ATLAS COPCO - XA80170 PCM 80 HP</v>
          </cell>
          <cell r="C3513" t="str">
            <v>H</v>
          </cell>
          <cell r="D3513">
            <v>11.86</v>
          </cell>
        </row>
        <row r="3514">
          <cell r="A3514">
            <v>73320</v>
          </cell>
          <cell r="B3514" t="str">
            <v>TRATOR CARREGADEIRA E RETRO-ESCAVADEIRA DIESEL 75CV (CI) INCL OPERADOR-CAPAC CACAMBA 0,76M3</v>
          </cell>
          <cell r="C3514" t="str">
            <v>H</v>
          </cell>
          <cell r="D3514">
            <v>32.43</v>
          </cell>
        </row>
        <row r="3515">
          <cell r="A3515">
            <v>73321</v>
          </cell>
          <cell r="B3515" t="str">
            <v>GRUPO GERADOR TRANSPORTAVEL SOBRE RODAS 60/66KVA (CP) DIESEL 85CV(1.800RPM) - EXCL OPERADOR</v>
          </cell>
          <cell r="C3515" t="str">
            <v>H</v>
          </cell>
          <cell r="D3515">
            <v>42.6</v>
          </cell>
        </row>
        <row r="3516">
          <cell r="A3516">
            <v>73322</v>
          </cell>
          <cell r="B3516" t="str">
            <v>CUSTO HORARIO COM MATERIAIS NA OPERACAO - COMPRESSOR ATLAS COPCO - XA80 170 PCM 80 HP</v>
          </cell>
          <cell r="C3516" t="str">
            <v>H</v>
          </cell>
          <cell r="D3516">
            <v>32.979999999999997</v>
          </cell>
        </row>
        <row r="3517">
          <cell r="A3517">
            <v>73323</v>
          </cell>
          <cell r="B3517" t="str">
            <v>CUSTO HORARIO COM MANUTENCAO - COMPRESSOR ATLAS COPCO - XA80 170 PCM80 HP</v>
          </cell>
          <cell r="C3517" t="str">
            <v>H</v>
          </cell>
          <cell r="D3517">
            <v>2.41</v>
          </cell>
        </row>
        <row r="3518">
          <cell r="A3518">
            <v>73324</v>
          </cell>
          <cell r="B3518" t="str">
            <v>CARREGADOR FRONTAL RODAS DIESEL 100CV CAPAC RASA 1,30M3 (CP) INCLOPERADOR</v>
          </cell>
          <cell r="C3518" t="str">
            <v>H</v>
          </cell>
          <cell r="D3518">
            <v>103.54</v>
          </cell>
        </row>
        <row r="3519">
          <cell r="A3519">
            <v>73325</v>
          </cell>
          <cell r="B3519" t="str">
            <v>CUSTO HORARIO COM MAO-DE-OBRA NA OPERACAO DIURNA - COMPRESSOR ATLAS COPCO - XA80 170 PCM 80 HP</v>
          </cell>
          <cell r="C3519" t="str">
            <v>H</v>
          </cell>
          <cell r="D3519">
            <v>5.6</v>
          </cell>
        </row>
        <row r="3520">
          <cell r="A3520">
            <v>73326</v>
          </cell>
          <cell r="B3520" t="str">
            <v>ALUGUEL CAMINHAO BASCUL NO TOCO 5M3 MOTOR DIESEL 132CV (CI) C/MOTORISTA</v>
          </cell>
          <cell r="C3520" t="str">
            <v>H</v>
          </cell>
          <cell r="D3520">
            <v>24.92</v>
          </cell>
        </row>
        <row r="3521">
          <cell r="A3521">
            <v>73327</v>
          </cell>
          <cell r="B3521" t="str">
            <v>CUSTO HORARIO COM MAO-DE-OBRA NA OPERACAO DIURNA - MARTELETE OU ROMPE-DOR ATLAS COPCO - TEX 31</v>
          </cell>
          <cell r="C3521" t="str">
            <v>H</v>
          </cell>
          <cell r="D3521">
            <v>9.52</v>
          </cell>
        </row>
        <row r="3522">
          <cell r="A3522">
            <v>73328</v>
          </cell>
          <cell r="B3522" t="str">
            <v>ACO CA-50 B DIAM DE 5/8" A 1" ( MEDIA )</v>
          </cell>
          <cell r="C3522" t="str">
            <v>KG</v>
          </cell>
          <cell r="D3522">
            <v>3.62</v>
          </cell>
        </row>
        <row r="3523">
          <cell r="A3523">
            <v>73329</v>
          </cell>
          <cell r="B3523" t="str">
            <v>CUSTO HORARIO C/ DEPRECIACAO E JUROS - CAMINHAO CARROCERIA MERCEDESBENZ - 1418/48 184 HP</v>
          </cell>
          <cell r="C3523" t="str">
            <v>H</v>
          </cell>
          <cell r="D3523">
            <v>16.329999999999998</v>
          </cell>
        </row>
        <row r="3524">
          <cell r="A3524">
            <v>73330</v>
          </cell>
          <cell r="B3524" t="str">
            <v>CARREGADOR FRONTAL RODAS DIESEL 100CV CAPAC RASA 1,30M3 (CI) INCLOPERADOR</v>
          </cell>
          <cell r="C3524" t="str">
            <v>H</v>
          </cell>
          <cell r="D3524">
            <v>43.85</v>
          </cell>
        </row>
        <row r="3525">
          <cell r="A3525">
            <v>73331</v>
          </cell>
          <cell r="B3525" t="str">
            <v>VIBRADOR DE IMERSAO MOTOR GAS 3,5CV (CP) TUBO 48X480MM C/MANGOTEDE 5M COMP - EXCL OPERADOR</v>
          </cell>
          <cell r="C3525" t="str">
            <v>H</v>
          </cell>
          <cell r="D3525">
            <v>3.42</v>
          </cell>
        </row>
        <row r="3526">
          <cell r="A3526">
            <v>73332</v>
          </cell>
          <cell r="B3526" t="str">
            <v>CUSTO HORARIO COM MANUTENCAO - MARTELETE OU ROMPEDOR ATLAS COPCO - TEX31</v>
          </cell>
          <cell r="C3526" t="str">
            <v>H</v>
          </cell>
          <cell r="D3526">
            <v>2.06</v>
          </cell>
        </row>
        <row r="3527">
          <cell r="A3527">
            <v>73333</v>
          </cell>
          <cell r="B3527" t="str">
            <v>GRUPO GERADOR C/POTENCIA 1450W/110V C.A OU 12V C.C. (CI) GAS 3,4HP(3.600RPM) DE 4 TEMPOS REFRIGERACAO A AR - EXCL OPERADOR</v>
          </cell>
          <cell r="C3527" t="str">
            <v>H</v>
          </cell>
          <cell r="D3527">
            <v>0.69</v>
          </cell>
        </row>
        <row r="3528">
          <cell r="A3528">
            <v>73334</v>
          </cell>
          <cell r="B3528" t="str">
            <v>BETONEIRA DIESEL P/580L MIST SECA (CP) CARREG MEC E TAMBOR REVERSIVELEXCL OPERADOR</v>
          </cell>
          <cell r="C3528" t="str">
            <v>H</v>
          </cell>
          <cell r="D3528">
            <v>14.36</v>
          </cell>
        </row>
        <row r="3529">
          <cell r="A3529">
            <v>73335</v>
          </cell>
          <cell r="B3529" t="str">
            <v>CUSTO HORARIO C/ MANUTENCAO - CAMINHAO CARROCERIA MERCEDES BENZ -1418/48 184 HP</v>
          </cell>
          <cell r="C3529" t="str">
            <v>H</v>
          </cell>
          <cell r="D3529">
            <v>8.1199999999999992</v>
          </cell>
        </row>
        <row r="3530">
          <cell r="A3530">
            <v>73336</v>
          </cell>
          <cell r="B3530" t="str">
            <v>USINA MIST A FRIO CAPAC 50T/H (CP) INCL EQUIPE DE OPERACAO</v>
          </cell>
          <cell r="C3530" t="str">
            <v>H</v>
          </cell>
          <cell r="D3530">
            <v>213.87</v>
          </cell>
        </row>
        <row r="3531">
          <cell r="A3531">
            <v>73337</v>
          </cell>
          <cell r="B3531" t="str">
            <v>CUSTO HORARIO COM DEPRECIACAO E JUROS - MARTELETE OU ROMPEDOR ATLAS COPCO - TEX 31</v>
          </cell>
          <cell r="C3531" t="str">
            <v>H</v>
          </cell>
          <cell r="D3531">
            <v>1.56</v>
          </cell>
        </row>
        <row r="3532">
          <cell r="A3532">
            <v>73338</v>
          </cell>
          <cell r="B3532" t="str">
            <v>COMPRESSOR AR PORTATIL/REBOCAVEL DESC 170PCM DIESEL 40CV (CI) PRESSAODE TRABALHO DE 102PSI - EXCL OPERADOR</v>
          </cell>
          <cell r="C3532" t="str">
            <v>H</v>
          </cell>
          <cell r="D3532">
            <v>7.34</v>
          </cell>
        </row>
        <row r="3533">
          <cell r="A3533">
            <v>73339</v>
          </cell>
          <cell r="B3533" t="str">
            <v>TRATOR DE PNEUS MOTOR DIESEL 61CV (CI) INCL OPERADOR</v>
          </cell>
          <cell r="C3533" t="str">
            <v>H</v>
          </cell>
          <cell r="D3533">
            <v>16.52</v>
          </cell>
        </row>
        <row r="3534">
          <cell r="A3534">
            <v>73340</v>
          </cell>
          <cell r="B3534" t="str">
            <v>CUSTO HORARIO C/ MATERIAIS NA OPERACAO - CAMINHAO CARROCERIA MERCEDESBENZ - 1418/48 HP</v>
          </cell>
          <cell r="C3534" t="str">
            <v>H</v>
          </cell>
          <cell r="D3534">
            <v>75.84</v>
          </cell>
        </row>
        <row r="3535">
          <cell r="A3535">
            <v>73341</v>
          </cell>
          <cell r="B3535" t="str">
            <v>GUINDAUTO CAPAC 3,5T APROX 2M ALCANCE VERT 7M (CP) SOBRE CHASSIS DECAMINHAO (EXCL ESTE) EXCL OPERADOR</v>
          </cell>
          <cell r="C3535" t="str">
            <v>H</v>
          </cell>
          <cell r="D3535">
            <v>19.21</v>
          </cell>
        </row>
        <row r="3536">
          <cell r="A3536">
            <v>73342</v>
          </cell>
          <cell r="B3536" t="str">
            <v>CUSTO HORARIO C/ MAO-DE-OBRA NA OPERACAO DIURNA - CAMINHAO CARROCERIAMERCEDES BENZ - 1418/48 184 HP</v>
          </cell>
          <cell r="C3536" t="str">
            <v>H</v>
          </cell>
          <cell r="D3536">
            <v>6.64</v>
          </cell>
        </row>
        <row r="3537">
          <cell r="A3537">
            <v>73343</v>
          </cell>
          <cell r="B3537" t="str">
            <v>VIBRADOR DE IMERSAO MOTOR GAS 3,5CV TUBO DE 48X480MM (CI) C/MANGOTEDE 5M COMP -EXCL OPERADOR</v>
          </cell>
          <cell r="C3537" t="str">
            <v>H</v>
          </cell>
          <cell r="D3537">
            <v>0.7</v>
          </cell>
        </row>
        <row r="3538">
          <cell r="A3538">
            <v>73344</v>
          </cell>
          <cell r="B3538" t="str">
            <v>GRUPO GERADOR ESTACIONARIO C/ALTERNADOR 125/145KVA (CP) DIESEL 165CVEXCL OPERADOR</v>
          </cell>
          <cell r="C3538" t="str">
            <v>H</v>
          </cell>
          <cell r="D3538">
            <v>88.76</v>
          </cell>
        </row>
        <row r="3539">
          <cell r="A3539">
            <v>73345</v>
          </cell>
          <cell r="B3539" t="str">
            <v>ROLO COMPACTADOR TANDEM 5 A 10T DIESEL 58,5CV (CI) INCL OPERADOR</v>
          </cell>
          <cell r="C3539" t="str">
            <v>H</v>
          </cell>
          <cell r="D3539">
            <v>28.13</v>
          </cell>
        </row>
        <row r="3540">
          <cell r="A3540">
            <v>73347</v>
          </cell>
          <cell r="B3540" t="str">
            <v>CORTE ACO CA-50B OU CA 50-A DIAM 8,0 A 12,5MM</v>
          </cell>
          <cell r="C3540" t="str">
            <v>KG</v>
          </cell>
          <cell r="D3540">
            <v>1.67</v>
          </cell>
        </row>
        <row r="3541">
          <cell r="A3541">
            <v>73348</v>
          </cell>
          <cell r="B3541" t="str">
            <v>CUSTO HORARIO C/ DEPRECIACAO E JUROS - GUINDASTE AUTOPROPELIDO MADAL- MD 10 A 45 HP</v>
          </cell>
          <cell r="C3541" t="str">
            <v>H</v>
          </cell>
          <cell r="D3541">
            <v>29.82</v>
          </cell>
        </row>
        <row r="3542">
          <cell r="A3542">
            <v>73349</v>
          </cell>
          <cell r="B3542" t="str">
            <v>BARRA ACO CA-50B DIAM ACIMA 12,5MM</v>
          </cell>
          <cell r="C3542" t="str">
            <v>KG</v>
          </cell>
          <cell r="D3542">
            <v>4.18</v>
          </cell>
        </row>
        <row r="3543">
          <cell r="A3543">
            <v>73351</v>
          </cell>
          <cell r="B3543" t="str">
            <v>ALVENARIA TIJOLO FURADO 10X20X20CM, 1/2 VEZ, C/ ARGAMASSA DE CIM /SABRO, E JUNTAS DE 1,0CM</v>
          </cell>
          <cell r="C3543" t="str">
            <v>M2</v>
          </cell>
          <cell r="D3543">
            <v>26.89</v>
          </cell>
        </row>
        <row r="3544">
          <cell r="A3544">
            <v>73352</v>
          </cell>
          <cell r="B3544" t="str">
            <v>CUSTO HORARIO C/ DEPRECIACAO E JUROS - GUINCHO 8 T MUNCK - 640/18S/ CAMINHAO MERCEDES BENZ 1418/51 184 HP</v>
          </cell>
          <cell r="C3544" t="str">
            <v>H</v>
          </cell>
          <cell r="D3544">
            <v>7.17</v>
          </cell>
        </row>
        <row r="3545">
          <cell r="A3545">
            <v>73353</v>
          </cell>
          <cell r="B3545" t="str">
            <v>COMPACTADOR DE PNEUS AUTO-PROPULSOR DIESEL 76HP C/7 PNEUS-CI- PESO5,5/20T INCL OPERADOR</v>
          </cell>
          <cell r="C3545" t="str">
            <v>H</v>
          </cell>
          <cell r="D3545">
            <v>43.24</v>
          </cell>
        </row>
        <row r="3546">
          <cell r="A3546">
            <v>73354</v>
          </cell>
          <cell r="B3546" t="str">
            <v>MAQUINA DE JUNTAS GAS 8,25CV PART MANUAL (CI) INCL OPERADOR</v>
          </cell>
          <cell r="C3546" t="str">
            <v>H</v>
          </cell>
          <cell r="D3546">
            <v>9.5500000000000007</v>
          </cell>
        </row>
        <row r="3547">
          <cell r="A3547">
            <v>73355</v>
          </cell>
          <cell r="B3547" t="str">
            <v>ALUGUEL CAMINHAO CARROC FIXA TOCO 7,5T MOTOR DIESEL 132CV (CF) C/MOTORISTA</v>
          </cell>
          <cell r="C3547" t="str">
            <v>H</v>
          </cell>
          <cell r="D3547">
            <v>33.35</v>
          </cell>
        </row>
        <row r="3548">
          <cell r="A3548">
            <v>73356</v>
          </cell>
          <cell r="B3548" t="str">
            <v>BARRA ACO CA-50B DIAM 8,0 A 12,5MM</v>
          </cell>
          <cell r="C3548" t="str">
            <v>KG</v>
          </cell>
          <cell r="D3548">
            <v>4.3899999999999997</v>
          </cell>
        </row>
        <row r="3549">
          <cell r="A3549">
            <v>73357</v>
          </cell>
          <cell r="B3549" t="str">
            <v>ESCAV MANUAL VALA/CAVA MAT 1A CAT ATE 1,50M EXCL ESG/ESCOR(AREIA ARGILA OU PICARRA)</v>
          </cell>
          <cell r="C3549" t="str">
            <v>M3</v>
          </cell>
          <cell r="D3549">
            <v>24</v>
          </cell>
        </row>
        <row r="3550">
          <cell r="A3550">
            <v>73358</v>
          </cell>
          <cell r="B3550" t="str">
            <v>CONCRETO DOSADO 20 MPA SOMENTE MATERIAIS INCL 5% PERDAS.</v>
          </cell>
          <cell r="C3550" t="str">
            <v>M3</v>
          </cell>
          <cell r="D3550">
            <v>265.74</v>
          </cell>
        </row>
        <row r="3551">
          <cell r="A3551">
            <v>73359</v>
          </cell>
          <cell r="B3551" t="str">
            <v>CUSTO HORARIO C/ MANUTENCAO - GUINDASTE AUTOPROPELIDO MADAL -MD 10A 45 HP</v>
          </cell>
          <cell r="C3551" t="str">
            <v>H</v>
          </cell>
          <cell r="D3551">
            <v>17.48</v>
          </cell>
        </row>
        <row r="3552">
          <cell r="A3552">
            <v>73361</v>
          </cell>
          <cell r="B3552" t="str">
            <v>CONCRETO CICLOPICO C/CONC DOS RAC 10 MPA 30% PED DE MAO INCLTRANSP HORIZ C/CARRINHOS ATE 20M E COLOCACAO.</v>
          </cell>
          <cell r="C3552" t="str">
            <v>M3</v>
          </cell>
          <cell r="D3552">
            <v>275.5</v>
          </cell>
        </row>
        <row r="3553">
          <cell r="A3553">
            <v>73362</v>
          </cell>
          <cell r="B3553" t="str">
            <v>LANCAMENTO CONCRETO P/PECAS S/ARMAD PROD 7 M3/H INCL APENASTRANSP HORIZ C/CARRINHOS ATE 20M COLOCACAO ADENS E ACAB.</v>
          </cell>
          <cell r="C3553" t="str">
            <v>M3</v>
          </cell>
          <cell r="D3553">
            <v>30.07</v>
          </cell>
        </row>
        <row r="3554">
          <cell r="A3554">
            <v>73363</v>
          </cell>
          <cell r="B3554" t="str">
            <v>EMBOCO ARGAMASSA CIMENTO AREIA 1:2 E=1,5CM INCL CHAPISCO 1:3 E=9MM</v>
          </cell>
          <cell r="C3554" t="str">
            <v>M2</v>
          </cell>
          <cell r="D3554">
            <v>16.920000000000002</v>
          </cell>
        </row>
        <row r="3555">
          <cell r="A3555">
            <v>73364</v>
          </cell>
          <cell r="B3555" t="str">
            <v>TANQUE ESTACIONARIO FERLEX TAA-SERPENTINA CAP. 30.000L</v>
          </cell>
          <cell r="C3555" t="str">
            <v>CHP</v>
          </cell>
          <cell r="D3555">
            <v>401.92</v>
          </cell>
        </row>
        <row r="3556">
          <cell r="A3556">
            <v>73365</v>
          </cell>
          <cell r="B3556" t="str">
            <v>CUSTO HORARIO C/ MANUTENCAO - GUINCHO 8 T MUNCK - 640/18 S/ CAMINHAOMERCEDES BENZ 1418/51 184 HP</v>
          </cell>
          <cell r="C3556" t="str">
            <v>H</v>
          </cell>
          <cell r="D3556">
            <v>3.56</v>
          </cell>
        </row>
        <row r="3557">
          <cell r="A3557">
            <v>73366</v>
          </cell>
          <cell r="B3557" t="str">
            <v>ROLO VIBRATORIO LISO 7T AUTO-PROPULSOR DIESEL 76,5H (CI) INCL OPERADORLARG TOTAL 2,015M</v>
          </cell>
          <cell r="C3557" t="str">
            <v>H</v>
          </cell>
          <cell r="D3557">
            <v>34.9</v>
          </cell>
        </row>
        <row r="3558">
          <cell r="A3558">
            <v>73367</v>
          </cell>
          <cell r="B3558" t="str">
            <v>ROMPEDOR PNEUNATICO 32,6KG CONSUMO AR 38,8L (CI) S/OPERADOR PONTEIRAE MANGUEIRA - FREQUENCIA DE IMPACTOS 1110 IMP/MIN</v>
          </cell>
          <cell r="C3558" t="str">
            <v>H</v>
          </cell>
          <cell r="D3558">
            <v>1.93</v>
          </cell>
        </row>
        <row r="3559">
          <cell r="A3559">
            <v>73368</v>
          </cell>
          <cell r="B3559" t="str">
            <v>GUINDAUTO CAPAC 3,5T APROX 2M ALCANCE VERT 7M (CI) SOBRE CHASSI DECAMINHAO (EXCL ESTE) EXCL OPERADOR</v>
          </cell>
          <cell r="C3559" t="str">
            <v>H</v>
          </cell>
          <cell r="D3559">
            <v>16.989999999999998</v>
          </cell>
        </row>
        <row r="3560">
          <cell r="A3560">
            <v>73370</v>
          </cell>
          <cell r="B3560" t="str">
            <v>TRANSPORTE QQ NAT CAM BASCULANTE 30 KM/H 8.00 T EXCL DESPE-SA CARGA/DESC ESPERA DO CAMINHAO/SERVENTE/E OU EQUIP AUX.</v>
          </cell>
          <cell r="C3560" t="str">
            <v>T/KM</v>
          </cell>
          <cell r="D3560">
            <v>0.75</v>
          </cell>
        </row>
        <row r="3561">
          <cell r="A3561">
            <v>73371</v>
          </cell>
          <cell r="B3561" t="str">
            <v>ROLO COMPACTADOR TANDEM 5 A 10T DIESEL 58,5CV (CP) INCL OPERADOR</v>
          </cell>
          <cell r="C3561" t="str">
            <v>H</v>
          </cell>
          <cell r="D3561">
            <v>58.73</v>
          </cell>
        </row>
        <row r="3562">
          <cell r="A3562">
            <v>73372</v>
          </cell>
          <cell r="B3562" t="str">
            <v>PINHO DE TERCEIRA 1" X 12" E 1" X 9"</v>
          </cell>
          <cell r="C3562" t="str">
            <v>M2</v>
          </cell>
          <cell r="D3562">
            <v>17.02</v>
          </cell>
        </row>
        <row r="3563">
          <cell r="A3563">
            <v>73373</v>
          </cell>
          <cell r="B3563" t="str">
            <v>CUSTO HORARIO C/ MATERIAIS NA OPERACAO - GUINDASTE AUTOPROPELIDO MADAL- MD 10A 45 HP</v>
          </cell>
          <cell r="C3563" t="str">
            <v>H</v>
          </cell>
          <cell r="D3563">
            <v>18.55</v>
          </cell>
        </row>
        <row r="3564">
          <cell r="A3564">
            <v>73374</v>
          </cell>
          <cell r="B3564" t="str">
            <v>USINA PRE-MISTURADORA DE SOLOS CAPAC 350/600T/H (CF) INCL EQUIPEDE OPERACAO</v>
          </cell>
          <cell r="C3564" t="str">
            <v>H</v>
          </cell>
          <cell r="D3564">
            <v>179.38</v>
          </cell>
        </row>
        <row r="3565">
          <cell r="A3565">
            <v>73375</v>
          </cell>
          <cell r="B3565" t="str">
            <v>CORTE ACO CA-5AB OU CA 50-A DIAM ACIMA 12,5MM</v>
          </cell>
          <cell r="C3565" t="str">
            <v>KG</v>
          </cell>
          <cell r="D3565">
            <v>1.43</v>
          </cell>
        </row>
        <row r="3566">
          <cell r="A3566">
            <v>73376</v>
          </cell>
          <cell r="B3566" t="str">
            <v>CUSTO HORARIO C/ MAO-DE-OBRA NA OPERACAO DIURNA - GUINCHO 8 T MUNCK -640/18 S/ CAMINHAO MERCEDES BENZ 1418/51 184 HP</v>
          </cell>
          <cell r="C3566" t="str">
            <v>H</v>
          </cell>
          <cell r="D3566">
            <v>6.64</v>
          </cell>
        </row>
        <row r="3567">
          <cell r="A3567">
            <v>73377</v>
          </cell>
          <cell r="B3567" t="str">
            <v>VIBRO-ACABADORA ASF SOBRE ESTEIRA DIESEL 69CV (CI) C/EXTENSAO P/PAVI-MENTO - INCL OPERADOR E AUXILIAR</v>
          </cell>
          <cell r="C3567" t="str">
            <v>H</v>
          </cell>
          <cell r="D3567">
            <v>121.41</v>
          </cell>
        </row>
        <row r="3568">
          <cell r="A3568">
            <v>73378</v>
          </cell>
          <cell r="B3568" t="str">
            <v>ROMPEDOR PNEUMATICO 32,6KG CONSUMO AR 38,8L (CP) S/OPERADOR PONTEIRAE MANGUEIRA-FREQUENCIA DE IMPACTO DE 1110 IMP/MIN</v>
          </cell>
          <cell r="C3568" t="str">
            <v>H</v>
          </cell>
          <cell r="D3568">
            <v>2.67</v>
          </cell>
        </row>
        <row r="3569">
          <cell r="A3569">
            <v>73379</v>
          </cell>
          <cell r="B3569" t="str">
            <v>ESCAVADEIRA HIDR DIESEL 92CV CAPAC 0,78M3 (CP) INCL OPERADOR - COM3 BRACOS ARTICULADOS BRACO INTERMEDIARIO AJUSTAVEL EM 3 POSICOES</v>
          </cell>
          <cell r="C3569" t="str">
            <v>H</v>
          </cell>
          <cell r="D3569">
            <v>152.56</v>
          </cell>
        </row>
        <row r="3570">
          <cell r="A3570">
            <v>73380</v>
          </cell>
          <cell r="B3570" t="str">
            <v>VIBRO-ACABADORA ASF SOBRE ESTEIRA DIESEL 69CV (CP) C/EXTENSAO P/PAVI-MENTO - INCL OPERADOR E AUXILIAR</v>
          </cell>
          <cell r="C3570" t="str">
            <v>H</v>
          </cell>
          <cell r="D3570">
            <v>206.54</v>
          </cell>
        </row>
        <row r="3571">
          <cell r="A3571">
            <v>73381</v>
          </cell>
          <cell r="B3571" t="str">
            <v>CONCRETO DOSADO 25 MPA SOMENTE MATERIAIS INCL 5% PERDAS.</v>
          </cell>
          <cell r="C3571" t="str">
            <v>M3</v>
          </cell>
          <cell r="D3571">
            <v>281.41000000000003</v>
          </cell>
        </row>
        <row r="3572">
          <cell r="A3572">
            <v>73382</v>
          </cell>
          <cell r="B3572" t="str">
            <v>CUSTO HORARIO C/ MAO-DE-OBRA NA OPERACAO DIURNA - GUINDASTEAUTOPROPELIDO MADAL - MD 10A 45 HP</v>
          </cell>
          <cell r="C3572" t="str">
            <v>H</v>
          </cell>
          <cell r="D3572">
            <v>6.64</v>
          </cell>
        </row>
        <row r="3573">
          <cell r="A3573">
            <v>73383</v>
          </cell>
          <cell r="B3573" t="str">
            <v>CUSTO HORARIO C/ MATERIAIS NA OPERACAO - GUINCHO 8 T MUNCK - 640/18S/ CAMINHAO MERCEDES BENZ 1418/51 184 HP</v>
          </cell>
          <cell r="C3573" t="str">
            <v>H</v>
          </cell>
          <cell r="D3573">
            <v>70.069999999999993</v>
          </cell>
        </row>
        <row r="3574">
          <cell r="A3574">
            <v>73384</v>
          </cell>
          <cell r="B3574" t="str">
            <v>PREPARO DE CONCRETO COM MISTURA E AMASSAMENTO EM 2 BETONEIRAS 600L COMPRODUCAO DE 7M3/H EXCL MATERIAIS.</v>
          </cell>
          <cell r="C3574" t="str">
            <v>M3</v>
          </cell>
          <cell r="D3574">
            <v>24.39</v>
          </cell>
        </row>
        <row r="3575">
          <cell r="A3575">
            <v>73385</v>
          </cell>
          <cell r="B3575" t="str">
            <v>ESCAVADEIRA HIDR DIESEL 92CV CAPAC 0,78M3 (CI) INCL OPERADOR-COM3BRACOS ARTICULADOS AJUSTAVEIS EM 3 POSICOES</v>
          </cell>
          <cell r="C3575" t="str">
            <v>H</v>
          </cell>
          <cell r="D3575">
            <v>65.069999999999993</v>
          </cell>
        </row>
        <row r="3576">
          <cell r="A3576">
            <v>73386</v>
          </cell>
          <cell r="B3576" t="str">
            <v>ALUGUEL CAMINHAO BASCUL NO TOCO 4M3 DMOTOR DIESEL 85CV (CI) C/MOTORISTA</v>
          </cell>
          <cell r="C3576" t="str">
            <v>H</v>
          </cell>
          <cell r="D3576">
            <v>24.92</v>
          </cell>
        </row>
        <row r="3577">
          <cell r="A3577">
            <v>73387</v>
          </cell>
          <cell r="B3577" t="str">
            <v>GRUPO GERADOR C/POTENCIA 1450W/110V C.A OU 12V C.C. (CP) GAS 3,4HPREFRIGERADO A AR - EXCL OPERADOR</v>
          </cell>
          <cell r="C3577" t="str">
            <v>H</v>
          </cell>
          <cell r="D3577">
            <v>6.99</v>
          </cell>
        </row>
        <row r="3578">
          <cell r="A3578">
            <v>73388</v>
          </cell>
          <cell r="B3578" t="str">
            <v>COMPRESSOR AR PORTATIL/REBOCAVEL DESC 170PCM DIESEL 40CV (CP) PRESSAODE TRABALHO DE 102PSI - EXCL OPERADOR</v>
          </cell>
          <cell r="C3578" t="str">
            <v>H</v>
          </cell>
          <cell r="D3578">
            <v>44.98</v>
          </cell>
        </row>
        <row r="3579">
          <cell r="A3579">
            <v>73389</v>
          </cell>
          <cell r="B3579" t="str">
            <v>ESPALHADOR AGREG REBOCAVEL CAPAC RASA 1,3M3 PESO 860KG (CP) DIAM ROLO127MM (5") - EXCL OPERADOR</v>
          </cell>
          <cell r="C3579" t="str">
            <v>H</v>
          </cell>
          <cell r="D3579">
            <v>11.3</v>
          </cell>
        </row>
        <row r="3580">
          <cell r="A3580">
            <v>73390</v>
          </cell>
          <cell r="B3580" t="str">
            <v>COMPACTADOR DE PNEUS AUTO-PROPULSOR DIESEL 76HP C/7 PNEUS-CP -PESO5,5/20T INCL OPERADOR</v>
          </cell>
          <cell r="C3580" t="str">
            <v>H</v>
          </cell>
          <cell r="D3580">
            <v>86.48</v>
          </cell>
        </row>
        <row r="3581">
          <cell r="A3581">
            <v>73391</v>
          </cell>
          <cell r="B3581" t="str">
            <v>BARRA DE ACO CA-25 REDONDA DIAM DE 6,3 A 8,00MM (1/4 A 5/16) SEMSALIENCIA OU MOSSA</v>
          </cell>
          <cell r="C3581" t="str">
            <v>KG</v>
          </cell>
          <cell r="D3581">
            <v>4.32</v>
          </cell>
        </row>
        <row r="3582">
          <cell r="A3582">
            <v>73392</v>
          </cell>
          <cell r="B3582" t="str">
            <v>FORMA PLACAS MADEIRIT APROV 3 VEZES</v>
          </cell>
          <cell r="C3582" t="str">
            <v>M2</v>
          </cell>
          <cell r="D3582">
            <v>33.58</v>
          </cell>
        </row>
        <row r="3583">
          <cell r="A3583">
            <v>73393</v>
          </cell>
          <cell r="B3583" t="str">
            <v>CORTE ACO CA-25 DIAM 6,3 A 8,0MM</v>
          </cell>
          <cell r="C3583" t="str">
            <v>KG</v>
          </cell>
          <cell r="D3583">
            <v>1.59</v>
          </cell>
        </row>
        <row r="3584">
          <cell r="A3584">
            <v>73394</v>
          </cell>
          <cell r="B3584" t="str">
            <v>FORMA PLANA P/FUNDACAO E BALDRAME EM CHAPA RESINADA E=10 MM</v>
          </cell>
          <cell r="C3584" t="str">
            <v>M2</v>
          </cell>
          <cell r="D3584">
            <v>22.87</v>
          </cell>
        </row>
        <row r="3585">
          <cell r="A3585">
            <v>73395</v>
          </cell>
          <cell r="B3585" t="str">
            <v>GRUPO GERADOR 150 KVA- CHI</v>
          </cell>
          <cell r="C3585" t="str">
            <v>CHI</v>
          </cell>
          <cell r="D3585">
            <v>3.83</v>
          </cell>
        </row>
        <row r="3586">
          <cell r="A3586">
            <v>73396</v>
          </cell>
          <cell r="B3586" t="str">
            <v>DEGRAU DE FERRO FUNDIDO NUM 1 DE 3,0 KG</v>
          </cell>
          <cell r="C3586" t="str">
            <v>UN</v>
          </cell>
          <cell r="D3586">
            <v>32</v>
          </cell>
        </row>
        <row r="3587">
          <cell r="A3587">
            <v>73397</v>
          </cell>
          <cell r="B3587" t="str">
            <v>EMBOCO CIMENTO AREIA 1:4 ESP=1,5CM INCL CHAPISCO 1:3 E=9MM</v>
          </cell>
          <cell r="C3587" t="str">
            <v>M2</v>
          </cell>
          <cell r="D3587">
            <v>15.38</v>
          </cell>
        </row>
        <row r="3588">
          <cell r="A3588">
            <v>73398</v>
          </cell>
          <cell r="B3588" t="str">
            <v>BARRA ACO CA-25 DIAM MAIOR OU IGUAL 10MM</v>
          </cell>
          <cell r="C3588" t="str">
            <v>KG</v>
          </cell>
          <cell r="D3588">
            <v>3.83</v>
          </cell>
        </row>
        <row r="3589">
          <cell r="A3589">
            <v>73399</v>
          </cell>
          <cell r="B3589" t="str">
            <v>DEPRECIAO E JUROS - MAQUINA DE DEMARCAR FAIXAS AUTOPROP.</v>
          </cell>
          <cell r="C3589" t="str">
            <v>H</v>
          </cell>
          <cell r="D3589">
            <v>64.209999999999994</v>
          </cell>
        </row>
        <row r="3590">
          <cell r="A3590">
            <v>73400</v>
          </cell>
          <cell r="B3590" t="str">
            <v>TRATOR ESTEIRAS DIESEL APROX 200CV C/LAMINA 2500KG (CI) INCL OPERADOR</v>
          </cell>
          <cell r="C3590" t="str">
            <v>H</v>
          </cell>
          <cell r="D3590">
            <v>102.81</v>
          </cell>
        </row>
        <row r="3591">
          <cell r="A3591">
            <v>73401</v>
          </cell>
          <cell r="B3591" t="str">
            <v>COMPRESSOR AR PORTATIL/REBOCAVEL DESC 170PCM DIESEL 40CV (CF) PRESSAODE TRABALHO DE 102PSI - EXCL OPERADOR</v>
          </cell>
          <cell r="C3591" t="str">
            <v>H</v>
          </cell>
          <cell r="D3591">
            <v>11.49</v>
          </cell>
        </row>
        <row r="3592">
          <cell r="A3592">
            <v>73402</v>
          </cell>
          <cell r="B3592" t="str">
            <v>USINA PRE-MISTURADORA DE SOLOS CAPAC 350/600T/H (CP) INCL EQUIPEDE OPERACAO</v>
          </cell>
          <cell r="C3592" t="str">
            <v>H</v>
          </cell>
          <cell r="D3592">
            <v>243.18</v>
          </cell>
        </row>
        <row r="3593">
          <cell r="A3593">
            <v>73403</v>
          </cell>
          <cell r="B3593" t="str">
            <v>ALUGUEL CAMINHAO TANQUE 6000L DIESEL 132CV (CP) C/MOTORISTA</v>
          </cell>
          <cell r="C3593" t="str">
            <v>H</v>
          </cell>
          <cell r="D3593">
            <v>72.25</v>
          </cell>
        </row>
        <row r="3594">
          <cell r="A3594">
            <v>73404</v>
          </cell>
          <cell r="B3594" t="str">
            <v>FORMA MADEIRA 2 VEZES PINHO 3A ESP=2,5CM P/PECAS DE CONCRETOARMADO INCL FORN MATERIAIS E DESMOLDAGEM EXCL ESCORAMENTO.ARMADO INCL FORN MATERIAISE DESMOLDAGEM EXCL ESCORAMENTO.</v>
          </cell>
          <cell r="C3594" t="str">
            <v>M2</v>
          </cell>
          <cell r="D3594">
            <v>30.02</v>
          </cell>
        </row>
        <row r="3595">
          <cell r="A3595">
            <v>73405</v>
          </cell>
          <cell r="B3595" t="str">
            <v>CUSTO HORARIO PRODUTIVO DIURNO-RETRO-ESCAVADEIRA SOBRE RODAS - CASE580 H - 74 HP</v>
          </cell>
          <cell r="C3595" t="str">
            <v>CHP</v>
          </cell>
          <cell r="D3595">
            <v>88.64</v>
          </cell>
        </row>
        <row r="3596">
          <cell r="A3596">
            <v>73406</v>
          </cell>
          <cell r="B3596" t="str">
            <v>CONCRETO FCK= 15,0 MPA ( 1: 2,5:3) , INCLUIDO PREPARO MECANICO, LANÇAMENTO E ADENSAMENTO.</v>
          </cell>
          <cell r="C3596" t="str">
            <v>M3</v>
          </cell>
          <cell r="D3596">
            <v>352.83</v>
          </cell>
        </row>
        <row r="3597">
          <cell r="A3597">
            <v>73407</v>
          </cell>
          <cell r="B3597" t="str">
            <v>JUROS/CAMINHAO CARROCERIA FIXA FORD F-12000 - 142CV</v>
          </cell>
          <cell r="C3597" t="str">
            <v>H</v>
          </cell>
          <cell r="D3597">
            <v>5.03</v>
          </cell>
        </row>
        <row r="3598">
          <cell r="A3598">
            <v>73408</v>
          </cell>
          <cell r="B3598" t="str">
            <v>DISTRIBUIDOR DE AGREGADOS AUTOPROPELIDO, CAP 3 M3, A DIESEL, 6 CC, 140CV</v>
          </cell>
          <cell r="C3598" t="str">
            <v>CHP</v>
          </cell>
          <cell r="D3598">
            <v>197.12</v>
          </cell>
        </row>
        <row r="3599">
          <cell r="A3599">
            <v>73409</v>
          </cell>
          <cell r="B3599" t="str">
            <v>CARGA 200T/DIA 8H/DESC C/PA CARREG CAP 1.5M3/CAM BASC CAP 8TDIESEL INCL TEMPO ESPERA/MANOBRA/CARGA/DESC P/CAMINHAO/TEMPOESPERA/OPERACAO P/PA-CARREGADEIRA</v>
          </cell>
          <cell r="C3599" t="str">
            <v>T</v>
          </cell>
          <cell r="D3599">
            <v>3.38</v>
          </cell>
        </row>
        <row r="3600">
          <cell r="A3600">
            <v>73410</v>
          </cell>
          <cell r="B3600" t="str">
            <v>FORMA PLANA P/VIGA, PILAR E PAREDE EM CHAPA RESINADA E= 10 MM</v>
          </cell>
          <cell r="C3600" t="str">
            <v>M2</v>
          </cell>
          <cell r="D3600">
            <v>36.130000000000003</v>
          </cell>
        </row>
        <row r="3601">
          <cell r="A3601">
            <v>73411</v>
          </cell>
          <cell r="B3601" t="str">
            <v>CUSTOS C/MAO-DE-OBRA OPERACAO- MAQUINA DE DEMARCAR FAIXAS</v>
          </cell>
          <cell r="C3601" t="str">
            <v>H</v>
          </cell>
          <cell r="D3601">
            <v>7.43</v>
          </cell>
        </row>
        <row r="3602">
          <cell r="A3602">
            <v>73412</v>
          </cell>
          <cell r="B3602" t="str">
            <v>CUSTO HORARIO PRODUTIVO DIURNO - COMPRESSOR ATLAS COPCO - XA80 170 PCM80 HP</v>
          </cell>
          <cell r="C3602" t="str">
            <v>CHP</v>
          </cell>
          <cell r="D3602">
            <v>52.85</v>
          </cell>
        </row>
        <row r="3603">
          <cell r="A3603">
            <v>73413</v>
          </cell>
          <cell r="B3603" t="str">
            <v>ESCAVACAO MEC.VALA N ESCOR ATE 1,5M C/RETRO MAT 1A COM REDUTOR (PEDRAS/INST PREDIAIS/OUTROS REDUT PRODUT OU CAVAS FUNDACAO) - EXCL. ESGOTAMENTO</v>
          </cell>
          <cell r="C3603" t="str">
            <v>M3</v>
          </cell>
          <cell r="D3603">
            <v>11.74</v>
          </cell>
        </row>
        <row r="3604">
          <cell r="A3604">
            <v>73414</v>
          </cell>
          <cell r="B3604" t="str">
            <v>ROLO VIBRATORIO LISO 7T AUTO-PROPULSOR DIESEL 76,5H (CP) INCL OPERADORLARGURA TOTAL 2,015M</v>
          </cell>
          <cell r="C3604" t="str">
            <v>H</v>
          </cell>
          <cell r="D3604">
            <v>74.23</v>
          </cell>
        </row>
        <row r="3605">
          <cell r="A3605">
            <v>73415</v>
          </cell>
          <cell r="B3605" t="str">
            <v>PINTURA DE SUPERFICIE COM LATEX</v>
          </cell>
          <cell r="C3605" t="str">
            <v>M2</v>
          </cell>
          <cell r="D3605">
            <v>4.97</v>
          </cell>
        </row>
        <row r="3606">
          <cell r="A3606">
            <v>73416</v>
          </cell>
          <cell r="B3606" t="str">
            <v>CUSTOS C/MATERIAL NA OPERACAO/CAMINHAO CARROCERIA FIXA FORD F-12000 -142HP</v>
          </cell>
          <cell r="C3606" t="str">
            <v>H</v>
          </cell>
          <cell r="D3606">
            <v>58.53</v>
          </cell>
        </row>
        <row r="3607">
          <cell r="A3607">
            <v>73417</v>
          </cell>
          <cell r="B3607" t="str">
            <v>GRUPO GERADOR 150 KVA- CHP</v>
          </cell>
          <cell r="C3607" t="str">
            <v>CHP</v>
          </cell>
          <cell r="D3607">
            <v>79.38</v>
          </cell>
        </row>
        <row r="3608">
          <cell r="A3608">
            <v>73418</v>
          </cell>
          <cell r="B3608" t="str">
            <v>ALVENARIA P/CX ENTERR ATE 0,80M C/BL CONC 10X20X40CM C/ARGAMASSA 1:4CIMENTO E AREIA E CONCRETO 20MPA P/ENCHIMENTO DOS FUROS.</v>
          </cell>
          <cell r="C3608" t="str">
            <v>M2</v>
          </cell>
          <cell r="D3608">
            <v>41.51</v>
          </cell>
        </row>
        <row r="3609">
          <cell r="A3609">
            <v>73419</v>
          </cell>
          <cell r="B3609" t="str">
            <v>USINA P/MISTURA BETUM ALTA CLASSE A QUENTE CAPAC 60/90T/H-CP INCLEQUIPE DE OPERACAO</v>
          </cell>
          <cell r="C3609" t="str">
            <v>H</v>
          </cell>
          <cell r="D3609">
            <v>1198.73</v>
          </cell>
        </row>
        <row r="3610">
          <cell r="A3610">
            <v>73420</v>
          </cell>
          <cell r="B3610" t="str">
            <v>LANCAMENTO CONCRETO P/PECAS S/ARMAD PROD 2 M3/H INCL APENASTRANSP HORIZ C/CARRINHOS ATE 20M COLOCACAO ADENS E ACAB.</v>
          </cell>
          <cell r="C3610" t="str">
            <v>M3</v>
          </cell>
          <cell r="D3610">
            <v>30.46</v>
          </cell>
        </row>
        <row r="3611">
          <cell r="A3611">
            <v>73421</v>
          </cell>
          <cell r="B3611" t="str">
            <v>CUSTO HORARIO C/DEPRECIACAO E JUROS - MOTONIVELADORA CATERPILLAR 120 G125 HP</v>
          </cell>
          <cell r="C3611" t="str">
            <v>H</v>
          </cell>
          <cell r="D3611">
            <v>48.29</v>
          </cell>
        </row>
        <row r="3612">
          <cell r="A3612">
            <v>73422</v>
          </cell>
          <cell r="B3612" t="str">
            <v>FORMA MADEIRA 1 VEZ PINHO 3A ESP=2,5CM P/PECAS DE CONCRETOARMADO INCL FORN MATERIAIS E DESMOLDAGEM EXCL ESCORAMENTO.</v>
          </cell>
          <cell r="C3612" t="str">
            <v>M2</v>
          </cell>
          <cell r="D3612">
            <v>42.78</v>
          </cell>
        </row>
        <row r="3613">
          <cell r="A3613">
            <v>73423</v>
          </cell>
          <cell r="B3613" t="str">
            <v>ALVENARIA TIJOLO MACICO 7X10X20CM CIM/SB/AR 1:2:2 PROF=80A160CM 1 VEZP/CAIXAS ENTERRADAS</v>
          </cell>
          <cell r="C3613" t="str">
            <v>M2</v>
          </cell>
          <cell r="D3613">
            <v>106.48</v>
          </cell>
        </row>
        <row r="3614">
          <cell r="A3614">
            <v>73424</v>
          </cell>
          <cell r="B3614" t="str">
            <v>ESCAV MANUAL VALA/CAVA MAT 1A CAT 3 A 4,5M EXCL ESG/ESCOR</v>
          </cell>
          <cell r="C3614" t="str">
            <v>M3</v>
          </cell>
          <cell r="D3614">
            <v>41.14</v>
          </cell>
        </row>
        <row r="3615">
          <cell r="A3615">
            <v>73425</v>
          </cell>
          <cell r="B3615" t="str">
            <v>CUSTO HORARIO COM DEPRECIACAO E JUROS - TRATOR DE ESTEIRAS CATERPILLARD6D PS - 163 6A - 140 HP</v>
          </cell>
          <cell r="C3615" t="str">
            <v>H</v>
          </cell>
          <cell r="D3615">
            <v>69.14</v>
          </cell>
        </row>
        <row r="3616">
          <cell r="A3616">
            <v>73426</v>
          </cell>
          <cell r="B3616" t="str">
            <v>PERFURACAO MANUAL DIAMETRO 20 CM (5 TF)</v>
          </cell>
          <cell r="C3616" t="str">
            <v>M</v>
          </cell>
          <cell r="D3616">
            <v>36.36</v>
          </cell>
        </row>
        <row r="3617">
          <cell r="A3617">
            <v>73427</v>
          </cell>
          <cell r="B3617" t="str">
            <v>BOMBA C/MOTOR A GASOLINA AUTOESCORVANTE PARA AGUA SUJA - 3/4 HPDEPRECIACAO E JUROS</v>
          </cell>
          <cell r="C3617" t="str">
            <v>H</v>
          </cell>
          <cell r="D3617">
            <v>0.37</v>
          </cell>
        </row>
        <row r="3618">
          <cell r="A3618">
            <v>73428</v>
          </cell>
          <cell r="B3618" t="str">
            <v>CUSTO HORARIO PRODUTIVO DIURNO - MARTELETE OU ROMPEDOR ATLAS COPCO -TEX 31</v>
          </cell>
          <cell r="C3618" t="str">
            <v>CHP</v>
          </cell>
          <cell r="D3618">
            <v>13.14</v>
          </cell>
        </row>
        <row r="3619">
          <cell r="A3619">
            <v>73429</v>
          </cell>
          <cell r="B3619" t="str">
            <v>ALUGUEL CAMINHAO TANQUE 6.000L DIESEL 132CV (CI) C/MOTORISTA</v>
          </cell>
          <cell r="C3619" t="str">
            <v>H</v>
          </cell>
          <cell r="D3619">
            <v>23.44</v>
          </cell>
        </row>
        <row r="3620">
          <cell r="A3620">
            <v>73430</v>
          </cell>
          <cell r="B3620" t="str">
            <v>ESCAVACAO MEC. VALA N ESCOR MAT 1A C/RETRO ENTRE 1,5 E 3M C/ REDUTOR (PEDRAS/INST PREDIAIS/OUTROS REDUT.PRODUTIV OU CAVAS FUNDACAO ) - EXCL.ESGOTAMENTO.</v>
          </cell>
          <cell r="C3620" t="str">
            <v>M3</v>
          </cell>
          <cell r="D3620">
            <v>14.28</v>
          </cell>
        </row>
        <row r="3621">
          <cell r="A3621">
            <v>73431</v>
          </cell>
          <cell r="B3621" t="str">
            <v>PINHO TERCEIRA 2,5X10CM</v>
          </cell>
          <cell r="C3621" t="str">
            <v>M</v>
          </cell>
          <cell r="D3621">
            <v>1.75</v>
          </cell>
        </row>
        <row r="3622">
          <cell r="A3622">
            <v>73432</v>
          </cell>
          <cell r="B3622" t="str">
            <v>CHP - BETONEIRA CAPAC. 320 L, MOTOR DIESEL 6 HP, ALFA 320 OU SIMILAR</v>
          </cell>
          <cell r="C3622" t="str">
            <v>H</v>
          </cell>
          <cell r="D3622">
            <v>13.15</v>
          </cell>
        </row>
        <row r="3623">
          <cell r="A3623">
            <v>73433</v>
          </cell>
          <cell r="B3623" t="str">
            <v>DEPRECIACAO/CAMINHAO CARROCERIA FIXA FORD F-12000 CHASSI 194" - 142CV</v>
          </cell>
          <cell r="C3623" t="str">
            <v>H</v>
          </cell>
          <cell r="D3623">
            <v>13.31</v>
          </cell>
        </row>
        <row r="3624">
          <cell r="A3624">
            <v>73434</v>
          </cell>
          <cell r="B3624" t="str">
            <v>CUSTO HORARIO COM MANUTENCAO - TRATOR DE ESTEIRAS CATERPILLARD6D PS - 163 6A - 140 HP</v>
          </cell>
          <cell r="C3624" t="str">
            <v>H</v>
          </cell>
          <cell r="D3624">
            <v>39.020000000000003</v>
          </cell>
        </row>
        <row r="3625">
          <cell r="A3625">
            <v>73435</v>
          </cell>
          <cell r="B3625" t="str">
            <v>MANUTENCAO - MAQUINA DE DEMARCAR FAIXAS AUTOPROP.</v>
          </cell>
          <cell r="C3625" t="str">
            <v>H</v>
          </cell>
          <cell r="D3625">
            <v>44.01</v>
          </cell>
        </row>
        <row r="3626">
          <cell r="A3626">
            <v>73436</v>
          </cell>
          <cell r="B3626" t="str">
            <v>ROLO COMPACTADOR VIBRATORIO PE DE CARNEIRO PARA SOLOS, POTENCIA 80HP,PESO MÁXIMO OPERACIONAL 8,8T</v>
          </cell>
          <cell r="C3626" t="str">
            <v>CHP</v>
          </cell>
          <cell r="D3626">
            <v>134.47999999999999</v>
          </cell>
        </row>
        <row r="3627">
          <cell r="A3627">
            <v>73437</v>
          </cell>
          <cell r="B3627" t="str">
            <v>SERRA CIRCULAR MAKITA 5900B 7` 2,3HP - CHP</v>
          </cell>
          <cell r="C3627" t="str">
            <v>H</v>
          </cell>
          <cell r="D3627">
            <v>11.19</v>
          </cell>
        </row>
        <row r="3628">
          <cell r="A3628">
            <v>73438</v>
          </cell>
          <cell r="B3628" t="str">
            <v>ESCAVACAO MANUAL VALA/CAVA ENTRE 6,00 E 7,50M PROF EM MAT 1ACAT (AREIA ARGILA OU PICARRA) EXCL ESCORAMENTO E ESGOTAMENTO.</v>
          </cell>
          <cell r="C3628" t="str">
            <v>M3</v>
          </cell>
          <cell r="D3628">
            <v>68.569999999999993</v>
          </cell>
        </row>
        <row r="3629">
          <cell r="A3629">
            <v>73439</v>
          </cell>
          <cell r="B3629" t="str">
            <v>MOTO BOMBA SOBRE RODAS GAS DE 10,5CV A 3600RPM (CI) C/BOMBA CENTRIFUGAAUTO-ESCORVANTE DE ROTOR ABERTO BOCAIS DE 3" - EXCL OPERADOR</v>
          </cell>
          <cell r="C3629" t="str">
            <v>H</v>
          </cell>
          <cell r="D3629">
            <v>3.25</v>
          </cell>
        </row>
        <row r="3630">
          <cell r="A3630">
            <v>73440</v>
          </cell>
          <cell r="B3630" t="str">
            <v>USINA DOSADOR/MISTURADOR AGREG CONCR C/SILO CIM P/50T (CI) INCLMAO-DE-OBRA P/ALIMENTACAO E OPERACAO DA CENTRAL</v>
          </cell>
          <cell r="C3630" t="str">
            <v>H</v>
          </cell>
          <cell r="D3630">
            <v>108.12</v>
          </cell>
        </row>
        <row r="3631">
          <cell r="A3631">
            <v>73441</v>
          </cell>
          <cell r="B3631" t="str">
            <v>USINA DOSADORA/MIST AGREG CONCR C/SILO CIM P/50T (CP) INCL MAO-DE-OBRAP/ALIMENTACAO E OPER</v>
          </cell>
          <cell r="C3631" t="str">
            <v>H</v>
          </cell>
          <cell r="D3631">
            <v>150.41</v>
          </cell>
        </row>
        <row r="3632">
          <cell r="A3632">
            <v>73443</v>
          </cell>
          <cell r="B3632" t="str">
            <v>CUSTO HORARIO C/MANUTENCAO - MOTONIVELADORA CATERPILLAR 120 G - 125 HP</v>
          </cell>
          <cell r="C3632" t="str">
            <v>H</v>
          </cell>
          <cell r="D3632">
            <v>36.96</v>
          </cell>
        </row>
        <row r="3633">
          <cell r="A3633">
            <v>73444</v>
          </cell>
          <cell r="B3633" t="str">
            <v>PREPARO DE CONCRETO COM MISTURA E AMASSAMENTO EM 1 BETONEIRA 320L COMPRODUCAO DE 2M3/H, EXCLUSIVE MATERIAIS.</v>
          </cell>
          <cell r="C3633" t="str">
            <v>M3</v>
          </cell>
          <cell r="D3633">
            <v>34.92</v>
          </cell>
        </row>
        <row r="3634">
          <cell r="A3634">
            <v>73445</v>
          </cell>
          <cell r="B3634" t="str">
            <v>CAIACAO INT OU EXT SOBRE REVESTIMENTO LISO C/ADOCAO DE FIXADOR COMCOM DUAS DEMAOS</v>
          </cell>
          <cell r="C3634" t="str">
            <v>M2</v>
          </cell>
          <cell r="D3634">
            <v>3.67</v>
          </cell>
        </row>
        <row r="3635">
          <cell r="A3635">
            <v>73446</v>
          </cell>
          <cell r="B3635" t="str">
            <v>PINTURA DE SUPERFICIE C/TINTA GRAFITE</v>
          </cell>
          <cell r="C3635" t="str">
            <v>M2</v>
          </cell>
          <cell r="D3635">
            <v>9.51</v>
          </cell>
        </row>
        <row r="3636">
          <cell r="A3636">
            <v>73447</v>
          </cell>
          <cell r="B3636" t="str">
            <v>ESCAVACAO MANUAL DE VALAS EM TERRA COMPACTA, PROF. 2 M &lt; H &lt;= 3 M</v>
          </cell>
          <cell r="C3636" t="str">
            <v>M3</v>
          </cell>
          <cell r="D3636">
            <v>23.66</v>
          </cell>
        </row>
        <row r="3637">
          <cell r="A3637">
            <v>73448</v>
          </cell>
          <cell r="B3637" t="str">
            <v>BOMBA C/MOTOR A GASOLINA AUTOESCORVANTE PARA AGUA SUJA - 3/4 HPMANUTENCAO</v>
          </cell>
          <cell r="C3637" t="str">
            <v>H</v>
          </cell>
          <cell r="D3637">
            <v>0.15</v>
          </cell>
        </row>
        <row r="3638">
          <cell r="A3638">
            <v>73449</v>
          </cell>
          <cell r="B3638" t="str">
            <v>ARGAMASSA CIMENTO/AREIA 1:4 - PREPARO MANUAL - P</v>
          </cell>
          <cell r="C3638" t="str">
            <v>M3</v>
          </cell>
          <cell r="D3638">
            <v>283.04000000000002</v>
          </cell>
        </row>
        <row r="3639">
          <cell r="A3639">
            <v>73450</v>
          </cell>
          <cell r="B3639" t="str">
            <v>CUSTO HORARIO IMPRODUTIVO DIURNO - MARTELETE OU ROMPEDOR ATLAS COPCO -TEX 31</v>
          </cell>
          <cell r="C3639" t="str">
            <v>CHI</v>
          </cell>
          <cell r="D3639">
            <v>11.08</v>
          </cell>
        </row>
        <row r="3640">
          <cell r="A3640">
            <v>73451</v>
          </cell>
          <cell r="B3640" t="str">
            <v>TRATOR ESTEIRAS DIESEL APROX 200CV C/LAMINA 2500KG (CUSTO PRODUTIVO) INCL OPERADOR</v>
          </cell>
          <cell r="C3640" t="str">
            <v>H</v>
          </cell>
          <cell r="D3640">
            <v>254.81</v>
          </cell>
        </row>
        <row r="3641">
          <cell r="A3641">
            <v>73452</v>
          </cell>
          <cell r="B3641" t="str">
            <v>MOTONIVELADORA MOTOR DIESEL 125CV INCL OPERADOR (CP)</v>
          </cell>
          <cell r="C3641" t="str">
            <v>H</v>
          </cell>
          <cell r="D3641">
            <v>181.69</v>
          </cell>
        </row>
        <row r="3642">
          <cell r="A3642">
            <v>73453</v>
          </cell>
          <cell r="B3642" t="str">
            <v>TRATOR DE PNEUS MOTOR DIESEL 61CV INCL OPERADOR (CP)</v>
          </cell>
          <cell r="C3642" t="str">
            <v>H</v>
          </cell>
          <cell r="D3642">
            <v>45.84</v>
          </cell>
        </row>
        <row r="3643">
          <cell r="A3643">
            <v>73454</v>
          </cell>
          <cell r="B3643" t="str">
            <v>ALUGUEL CAMINHAO CARROC FIXA TOCO 7,5T MOTOR DIESEL 132CV(CP) C/MOTORISTA</v>
          </cell>
          <cell r="C3643" t="str">
            <v>H</v>
          </cell>
          <cell r="D3643">
            <v>76.959999999999994</v>
          </cell>
        </row>
        <row r="3644">
          <cell r="A3644">
            <v>73455</v>
          </cell>
          <cell r="B3644" t="str">
            <v>ARGAMASSA CIMENTO/AREIA 1:4 - PREPARO MECANICO</v>
          </cell>
          <cell r="C3644" t="str">
            <v>M3</v>
          </cell>
          <cell r="D3644">
            <v>256.81</v>
          </cell>
        </row>
        <row r="3645">
          <cell r="A3645">
            <v>73456</v>
          </cell>
          <cell r="B3645" t="str">
            <v>MANUTENCAO/CAMINHAO CARROCERIA FIXA FORD F-12000 - 142CV</v>
          </cell>
          <cell r="C3645" t="str">
            <v>H</v>
          </cell>
          <cell r="D3645">
            <v>10.66</v>
          </cell>
        </row>
        <row r="3646">
          <cell r="A3646">
            <v>73457</v>
          </cell>
          <cell r="B3646" t="str">
            <v>CUSTO HORARIO C/MATERIAIS NA OPERACAO - MOTONIVELADORA CATERPILLAR120G - 125 HP</v>
          </cell>
          <cell r="C3646" t="str">
            <v>H</v>
          </cell>
          <cell r="D3646">
            <v>57.71</v>
          </cell>
        </row>
        <row r="3647">
          <cell r="A3647">
            <v>73458</v>
          </cell>
          <cell r="B3647" t="str">
            <v>CUSTO HORARIO COM MATERIAIS NA OPERACAO - TRATOR DE ESTEIRASCATERPILLAR D6D PS - 163 6A - 140 HP</v>
          </cell>
          <cell r="C3647" t="str">
            <v>H</v>
          </cell>
          <cell r="D3647">
            <v>57.71</v>
          </cell>
        </row>
        <row r="3648">
          <cell r="A3648">
            <v>73459</v>
          </cell>
          <cell r="B3648" t="str">
            <v>CUSTOS C/MATERIAL OPERCAO -MAQUINA DE DEMARCAR FAIXAS AUTO</v>
          </cell>
          <cell r="C3648" t="str">
            <v>H</v>
          </cell>
          <cell r="D3648">
            <v>12.37</v>
          </cell>
        </row>
        <row r="3649">
          <cell r="A3649">
            <v>73460</v>
          </cell>
          <cell r="B3649" t="str">
            <v>MACARANDUBA APARELHADA 3" X 4.1/2"</v>
          </cell>
          <cell r="C3649" t="str">
            <v>M</v>
          </cell>
          <cell r="D3649">
            <v>15.66</v>
          </cell>
        </row>
        <row r="3650">
          <cell r="A3650">
            <v>73461</v>
          </cell>
          <cell r="B3650" t="str">
            <v>LANCAMENTO CONCRETO P/PECAS S/ARMAD PR 3.5 M3/H INCL APENASTRANSP HORIZ C/CARRINHOS ATE 20M COLOCACAO ADENS E ACAB.</v>
          </cell>
          <cell r="C3650" t="str">
            <v>M3</v>
          </cell>
          <cell r="D3650">
            <v>30.22</v>
          </cell>
        </row>
        <row r="3651">
          <cell r="A3651">
            <v>73462</v>
          </cell>
          <cell r="B3651" t="str">
            <v>LANCAMENTO CONCRETO P/PECAS S/ARMAD PROD 2 M3/H INCL TRANSP HORIZ C/CARRINHOS ATE 20M VERT C/TORRE ATE 10M GUINCHO COLOCACAO ADENS E ACAB.</v>
          </cell>
          <cell r="C3651" t="str">
            <v>M3</v>
          </cell>
          <cell r="D3651">
            <v>44.64</v>
          </cell>
        </row>
        <row r="3652">
          <cell r="A3652">
            <v>73463</v>
          </cell>
          <cell r="B3652" t="str">
            <v>MOTO BOMBA SOBRE RODAS GAS DE 10,5CV A 3600RPM (CP) C/BOMBA CENTRIFUGAAUTO-ESCORVANTE DE ROTOR ABERTO BOCAIS DE 3" - EXCL OPERADOR</v>
          </cell>
          <cell r="C3652" t="str">
            <v>H</v>
          </cell>
          <cell r="D3652">
            <v>17.03</v>
          </cell>
        </row>
        <row r="3653">
          <cell r="A3653">
            <v>73464</v>
          </cell>
          <cell r="B3653" t="str">
            <v>CHP MAQUINA PROJETORA DE CONCRETO</v>
          </cell>
          <cell r="C3653" t="str">
            <v>H</v>
          </cell>
          <cell r="D3653">
            <v>13.15</v>
          </cell>
        </row>
        <row r="3654">
          <cell r="A3654">
            <v>73465</v>
          </cell>
          <cell r="B3654" t="str">
            <v>PISO CIMENTADO E=1,5CM C/ARGAMASSA 1:3 CIMENTO AREIA ALISADO COLHERSOBRE BASE EXISTENTE.</v>
          </cell>
          <cell r="C3654" t="str">
            <v>M2</v>
          </cell>
          <cell r="D3654">
            <v>16.71</v>
          </cell>
        </row>
        <row r="3655">
          <cell r="A3655">
            <v>73466</v>
          </cell>
          <cell r="B3655" t="str">
            <v>ESCORAMENTO FORMAS 1,50 A 5,00M APROV 2 VEZES</v>
          </cell>
          <cell r="C3655" t="str">
            <v>M2</v>
          </cell>
          <cell r="D3655">
            <v>18.760000000000002</v>
          </cell>
        </row>
        <row r="3656">
          <cell r="A3656">
            <v>73467</v>
          </cell>
          <cell r="B3656" t="str">
            <v>CUSTO HORARIO PRODUTIVO DIURNO - CAMINHAO CARROCERIA MERCEDES BENZ -1418/48 184 HP</v>
          </cell>
          <cell r="C3656" t="str">
            <v>CHP</v>
          </cell>
          <cell r="D3656">
            <v>106.93</v>
          </cell>
        </row>
        <row r="3657">
          <cell r="A3657">
            <v>73468</v>
          </cell>
          <cell r="B3657" t="str">
            <v>ARGAMASSA CIMENTO/AREIA 1:3 - PREPARO MECANICO</v>
          </cell>
          <cell r="C3657" t="str">
            <v>M3</v>
          </cell>
          <cell r="D3657">
            <v>281.98</v>
          </cell>
        </row>
        <row r="3658">
          <cell r="A3658">
            <v>73469</v>
          </cell>
          <cell r="B3658" t="str">
            <v>BOMBA C/MOTOR A GASOLINA AUTOESCORVANTE PARA AGUA SUJA - 3/4 HPMATERIAIS - OPERACAO</v>
          </cell>
          <cell r="C3658" t="str">
            <v>H</v>
          </cell>
          <cell r="D3658">
            <v>3.33</v>
          </cell>
        </row>
        <row r="3659">
          <cell r="A3659">
            <v>73470</v>
          </cell>
          <cell r="B3659" t="str">
            <v>AREIA PENEIRADA - PREPARO MANUAL - P</v>
          </cell>
          <cell r="C3659" t="str">
            <v>M3</v>
          </cell>
          <cell r="D3659">
            <v>222.36</v>
          </cell>
        </row>
        <row r="3660">
          <cell r="A3660">
            <v>73471</v>
          </cell>
          <cell r="B3660" t="str">
            <v>ARGAMASSA CIMENTO/AREIA 1:3 - PREPARO MANUAL - P</v>
          </cell>
          <cell r="C3660" t="str">
            <v>M3</v>
          </cell>
          <cell r="D3660">
            <v>328.62</v>
          </cell>
        </row>
        <row r="3661">
          <cell r="A3661">
            <v>73472</v>
          </cell>
          <cell r="B3661" t="str">
            <v>CUSTO HORARIO IMPRODUTIVO DIURNO - COMPRESSOR ATLAS COPCO - XA80 170PCM 80 HP</v>
          </cell>
          <cell r="C3661" t="str">
            <v>CHI</v>
          </cell>
          <cell r="D3661">
            <v>17.46</v>
          </cell>
        </row>
        <row r="3662">
          <cell r="A3662">
            <v>73473</v>
          </cell>
          <cell r="B3662" t="str">
            <v>VASSOURA MEC REBOCAVEL LARG DE TRAB 2,44M (CI) EXCL OPERADOR</v>
          </cell>
          <cell r="C3662" t="str">
            <v>H</v>
          </cell>
          <cell r="D3662">
            <v>6.48</v>
          </cell>
        </row>
        <row r="3663">
          <cell r="A3663">
            <v>73474</v>
          </cell>
          <cell r="B3663" t="str">
            <v>ALUGUEL CAMINHAO CARROC FIXA TOCO 7,5T MOTOR DIESEL 132CV (CI) C/MOTORISTA</v>
          </cell>
          <cell r="C3663" t="str">
            <v>H</v>
          </cell>
          <cell r="D3663">
            <v>27.45</v>
          </cell>
        </row>
        <row r="3664">
          <cell r="A3664">
            <v>73475</v>
          </cell>
          <cell r="B3664" t="str">
            <v>TACO DE ALVENARIA (2,5X10X20)CM</v>
          </cell>
          <cell r="C3664" t="str">
            <v>UN</v>
          </cell>
          <cell r="D3664">
            <v>0.39</v>
          </cell>
        </row>
        <row r="3665">
          <cell r="A3665">
            <v>73476</v>
          </cell>
          <cell r="B3665" t="str">
            <v>MOTONIVELADORA MOTOR DIESEL 125CV INCL OPERADOR (CI)</v>
          </cell>
          <cell r="C3665" t="str">
            <v>H</v>
          </cell>
          <cell r="D3665">
            <v>80.099999999999994</v>
          </cell>
        </row>
        <row r="3666">
          <cell r="A3666">
            <v>73477</v>
          </cell>
          <cell r="B3666" t="str">
            <v>MAQUINA DE SOLDA A ARCO 375A DIESEL 33CV (CP) EXCL OPERADOR</v>
          </cell>
          <cell r="C3666" t="str">
            <v>H</v>
          </cell>
          <cell r="D3666">
            <v>33.21</v>
          </cell>
        </row>
        <row r="3667">
          <cell r="A3667">
            <v>73478</v>
          </cell>
          <cell r="B3667" t="str">
            <v>MAQUINA DE JUNTAS GAS 8,25CV PART MANUAL (CP) INCL OPERADOR</v>
          </cell>
          <cell r="C3667" t="str">
            <v>H</v>
          </cell>
          <cell r="D3667">
            <v>67.44</v>
          </cell>
        </row>
        <row r="3668">
          <cell r="A3668">
            <v>73479</v>
          </cell>
          <cell r="B3668" t="str">
            <v>DISTRIBUIDOR BETUME SOB PRESSAO GAS (CP) SOBRE CHASSIS CAMINHAO -INCL ESTE C/MOTORISTA</v>
          </cell>
          <cell r="C3668" t="str">
            <v>H</v>
          </cell>
          <cell r="D3668">
            <v>151.91999999999999</v>
          </cell>
        </row>
        <row r="3669">
          <cell r="A3669">
            <v>73480</v>
          </cell>
          <cell r="B3669" t="str">
            <v>CUSTO HORARIO PRODUTIVO - GUINDASTE MUNK 640/18 - 8T S/CAMINHAO MERCE-DES BENZ 1418/51 - 184 HP</v>
          </cell>
          <cell r="C3669" t="str">
            <v>H</v>
          </cell>
          <cell r="D3669">
            <v>94.25</v>
          </cell>
        </row>
        <row r="3670">
          <cell r="A3670">
            <v>73481</v>
          </cell>
          <cell r="B3670" t="str">
            <v>ESCAVACAO MANUAL DE VALAS EM TERRA COMPACTA, PROF. DE 0 M &lt; H &lt;= 1 M</v>
          </cell>
          <cell r="C3670" t="str">
            <v>M3</v>
          </cell>
          <cell r="D3670">
            <v>17.489999999999998</v>
          </cell>
        </row>
        <row r="3671">
          <cell r="A3671">
            <v>73482</v>
          </cell>
          <cell r="B3671" t="str">
            <v>ARGAMASSA DE CIMENTO E AREIA MEDIA NÃO PENEIRADA, NO TRACO 1:3 – PREPARO MANUAL</v>
          </cell>
          <cell r="C3671" t="str">
            <v>M3</v>
          </cell>
          <cell r="D3671">
            <v>315.22000000000003</v>
          </cell>
        </row>
        <row r="3672">
          <cell r="A3672">
            <v>73483</v>
          </cell>
          <cell r="B3672" t="str">
            <v>CUSTOS C/MAO-DE-OBRA NA OPERACAO/CAMINHAO CARROCERIA FIXA FORD F-12000- 142HP</v>
          </cell>
          <cell r="C3672" t="str">
            <v>H</v>
          </cell>
          <cell r="D3672">
            <v>8.43</v>
          </cell>
        </row>
        <row r="3673">
          <cell r="A3673">
            <v>73484</v>
          </cell>
          <cell r="B3673" t="str">
            <v>CUSTO HORARIO C/MAO-DE-OBRA NA OPERACAO - MOTONIVELADORA CATERPILLAR120G - 125 HP</v>
          </cell>
          <cell r="C3673" t="str">
            <v>H</v>
          </cell>
          <cell r="D3673">
            <v>6.88</v>
          </cell>
        </row>
        <row r="3674">
          <cell r="A3674">
            <v>73485</v>
          </cell>
          <cell r="B3674" t="str">
            <v>CUSTO HORARIO COM MAO-DE-OBRA NA OPERACAO DIURNA - TRATOR DE ESTEIRASCATERPILLAR D6D PS - 163 6A - 140 HP</v>
          </cell>
          <cell r="C3674" t="str">
            <v>H</v>
          </cell>
          <cell r="D3674">
            <v>7.34</v>
          </cell>
        </row>
        <row r="3675">
          <cell r="A3675">
            <v>73486</v>
          </cell>
          <cell r="B3675" t="str">
            <v>MARCO MADEIRA REGIONAL 1A 7X3,5CM - P</v>
          </cell>
          <cell r="C3675" t="str">
            <v>M</v>
          </cell>
          <cell r="D3675">
            <v>15.45</v>
          </cell>
        </row>
        <row r="3676">
          <cell r="A3676">
            <v>73487</v>
          </cell>
          <cell r="B3676" t="str">
            <v>SERRA CIRCULAR MAKITA 5900B 7` 2,3HP - CHI</v>
          </cell>
          <cell r="C3676" t="str">
            <v>H</v>
          </cell>
          <cell r="D3676">
            <v>8.18</v>
          </cell>
        </row>
        <row r="3677">
          <cell r="A3677">
            <v>73488</v>
          </cell>
          <cell r="B3677" t="str">
            <v>MACARANDUBA APARELHADA 3" X 6"</v>
          </cell>
          <cell r="C3677" t="str">
            <v>M</v>
          </cell>
          <cell r="D3677">
            <v>20.45</v>
          </cell>
        </row>
        <row r="3678">
          <cell r="A3678">
            <v>73489</v>
          </cell>
          <cell r="B3678" t="str">
            <v>MACARANDUBA APARELHADA DE 3" X 9"</v>
          </cell>
          <cell r="C3678" t="str">
            <v>M</v>
          </cell>
          <cell r="D3678">
            <v>31.34</v>
          </cell>
        </row>
        <row r="3679">
          <cell r="A3679">
            <v>73490</v>
          </cell>
          <cell r="B3679" t="str">
            <v>TUBO CA-1 CONCR ARMADO P/GALERIAS AGUAS PLUV DIAM=0,80M FORNEC MATCOM AREIA CIMENTO 1:4 - FORNECIMENTO E ASSENTAMENTO, INCLUSIVE TOPOGRAFO</v>
          </cell>
          <cell r="C3679" t="str">
            <v>M</v>
          </cell>
          <cell r="D3679">
            <v>192.66</v>
          </cell>
        </row>
        <row r="3680">
          <cell r="A3680">
            <v>73491</v>
          </cell>
          <cell r="B3680" t="str">
            <v>MAQUINA POLIDORA 4HP 12A 220V EXCL ESMERIL E OPERADOR (CP)</v>
          </cell>
          <cell r="C3680" t="str">
            <v>H</v>
          </cell>
          <cell r="D3680">
            <v>3.22</v>
          </cell>
        </row>
        <row r="3681">
          <cell r="A3681">
            <v>73492</v>
          </cell>
          <cell r="B3681" t="str">
            <v>EXTRUSORA DE GUIAS E SARJETAS S/FORMAS DIESEL 14CV (CP) EXCL OPERADOR</v>
          </cell>
          <cell r="C3681" t="str">
            <v>UN</v>
          </cell>
          <cell r="D3681">
            <v>10.58</v>
          </cell>
        </row>
        <row r="3682">
          <cell r="A3682">
            <v>73493</v>
          </cell>
          <cell r="B3682" t="str">
            <v>TEODOLITO CONVENCIONAL DE MICROMETRO C/LEITURA NUMERICA (CP) PRECISAODE 6S PARA LEVANTAMENTO DE TERRENOS DIVERSOS</v>
          </cell>
          <cell r="C3682" t="str">
            <v>H</v>
          </cell>
          <cell r="D3682">
            <v>2.2200000000000002</v>
          </cell>
        </row>
        <row r="3683">
          <cell r="A3683">
            <v>73495</v>
          </cell>
          <cell r="B3683" t="str">
            <v>TRATOR ESTEIRAS DIESEL APROX 335CV C/LAMINA 5000KG (CP) INCL OPERADOR</v>
          </cell>
          <cell r="C3683" t="str">
            <v>H</v>
          </cell>
          <cell r="D3683">
            <v>550.04999999999995</v>
          </cell>
        </row>
        <row r="3684">
          <cell r="A3684">
            <v>73496</v>
          </cell>
          <cell r="B3684" t="str">
            <v>SOCADOR PNEUMATICO 18,5KG CONSUMO AR 0,82M3/M (CP) INCL OPERADOR</v>
          </cell>
          <cell r="C3684" t="str">
            <v>H</v>
          </cell>
          <cell r="D3684">
            <v>3.52</v>
          </cell>
        </row>
        <row r="3685">
          <cell r="A3685">
            <v>73497</v>
          </cell>
          <cell r="B3685" t="str">
            <v>CHP - COMPRESSOR DE 760PCM, MOTOR DIESEL 269HP, ATLAS COPCO, MOD XA360SB, OU SIMILAR</v>
          </cell>
          <cell r="C3685" t="str">
            <v>H</v>
          </cell>
          <cell r="D3685">
            <v>128.76</v>
          </cell>
        </row>
        <row r="3686">
          <cell r="A3686">
            <v>73498</v>
          </cell>
          <cell r="B3686" t="str">
            <v>PREPARO DE CONCRETO C/MISTURA E AMASSAMENTO, CONDICOES ESPECIAIS, 1 BETONEIRA 320L PROD 1M3/H EXCL MATERIAIS.</v>
          </cell>
          <cell r="C3686" t="str">
            <v>M3</v>
          </cell>
          <cell r="D3686">
            <v>49.28</v>
          </cell>
        </row>
        <row r="3687">
          <cell r="A3687">
            <v>73499</v>
          </cell>
          <cell r="B3687" t="str">
            <v>VERGAS DE CONCRETO ARMADO PARA ALVENARIA COM APROVEITAMENTO DA MADEIRAPOR 10 VEZES</v>
          </cell>
          <cell r="C3687" t="str">
            <v>M3</v>
          </cell>
          <cell r="D3687">
            <v>991.34</v>
          </cell>
        </row>
        <row r="3688">
          <cell r="A3688">
            <v>73500</v>
          </cell>
          <cell r="B3688" t="str">
            <v>ESCAV MANUAL VALA/CAVA MAT 1A CAT 1,5 A 3M EXCL ESG/ESCOR(AREIA ARGILA OU PICARRA)</v>
          </cell>
          <cell r="C3688" t="str">
            <v>M3</v>
          </cell>
          <cell r="D3688">
            <v>30.86</v>
          </cell>
        </row>
        <row r="3689">
          <cell r="A3689">
            <v>73501</v>
          </cell>
          <cell r="B3689" t="str">
            <v>CUSTO HORARIO PRODUTIVO DIURNO - GUINCHO 8 T MUNCK - 640/18 S/CAMINHAO MERCEDES BENZ 1418/51 184 HP</v>
          </cell>
          <cell r="C3689" t="str">
            <v>CHP</v>
          </cell>
          <cell r="D3689">
            <v>87.45</v>
          </cell>
        </row>
        <row r="3690">
          <cell r="A3690">
            <v>73502</v>
          </cell>
          <cell r="B3690" t="str">
            <v>CUSTO HORARIO PRODUTIVO DIURNO - GUINDASTE AUTOPROPELIDO MADAL -MD 10A 45 HP</v>
          </cell>
          <cell r="C3690" t="str">
            <v>CHP</v>
          </cell>
          <cell r="D3690">
            <v>72.489999999999995</v>
          </cell>
        </row>
        <row r="3691">
          <cell r="A3691">
            <v>73503</v>
          </cell>
          <cell r="B3691" t="str">
            <v>TRANSPORTE DE TUBOS DE PVC DN 1000</v>
          </cell>
          <cell r="C3691" t="str">
            <v>M</v>
          </cell>
          <cell r="D3691">
            <v>3.93</v>
          </cell>
        </row>
        <row r="3692">
          <cell r="A3692">
            <v>73504</v>
          </cell>
          <cell r="B3692" t="str">
            <v>TRANSPORTE DE TUBOS DE PVC DN 900</v>
          </cell>
          <cell r="C3692" t="str">
            <v>M</v>
          </cell>
          <cell r="D3692">
            <v>3.32</v>
          </cell>
        </row>
        <row r="3693">
          <cell r="A3693">
            <v>73505</v>
          </cell>
          <cell r="B3693" t="str">
            <v>TRANSPORTE DE TUBOS DE PVC DN 800</v>
          </cell>
          <cell r="C3693" t="str">
            <v>M</v>
          </cell>
          <cell r="D3693">
            <v>2.75</v>
          </cell>
        </row>
        <row r="3694">
          <cell r="A3694">
            <v>73506</v>
          </cell>
          <cell r="B3694" t="str">
            <v>TRANSPORTE DE TUBOS DE PVC DN 700</v>
          </cell>
          <cell r="C3694" t="str">
            <v>M</v>
          </cell>
          <cell r="D3694">
            <v>2.23</v>
          </cell>
        </row>
        <row r="3695">
          <cell r="A3695">
            <v>73507</v>
          </cell>
          <cell r="B3695" t="str">
            <v>TRANSPORTE DE TUBOS DE PVC DN 600</v>
          </cell>
          <cell r="C3695" t="str">
            <v>M</v>
          </cell>
          <cell r="D3695">
            <v>1.74</v>
          </cell>
        </row>
        <row r="3696">
          <cell r="A3696">
            <v>73508</v>
          </cell>
          <cell r="B3696" t="str">
            <v>TRANSPORTE DE TUBOS DE PVC DN 500</v>
          </cell>
          <cell r="C3696" t="str">
            <v>M</v>
          </cell>
          <cell r="D3696">
            <v>1.33</v>
          </cell>
        </row>
        <row r="3697">
          <cell r="A3697">
            <v>73509</v>
          </cell>
          <cell r="B3697" t="str">
            <v>TRANSPORTE DE TUBOS DE PVC DN 400</v>
          </cell>
          <cell r="C3697" t="str">
            <v>M</v>
          </cell>
          <cell r="D3697">
            <v>0.97</v>
          </cell>
        </row>
        <row r="3698">
          <cell r="A3698">
            <v>73510</v>
          </cell>
          <cell r="B3698" t="str">
            <v>TRANSPORTE DE TUBOS DE FERRO DUTIL DN 1200</v>
          </cell>
          <cell r="C3698" t="str">
            <v>M</v>
          </cell>
          <cell r="D3698">
            <v>10.130000000000001</v>
          </cell>
        </row>
        <row r="3699">
          <cell r="A3699">
            <v>73511</v>
          </cell>
          <cell r="B3699" t="str">
            <v>TRANSPORTE DE TUBOS DE FERRO DUTIL DN 1100</v>
          </cell>
          <cell r="C3699" t="str">
            <v>M</v>
          </cell>
          <cell r="D3699">
            <v>8.74</v>
          </cell>
        </row>
        <row r="3700">
          <cell r="A3700">
            <v>73512</v>
          </cell>
          <cell r="B3700" t="str">
            <v>TRANSPORTE DE TUBOS DE FERRO DUTIL DN 1000</v>
          </cell>
          <cell r="C3700" t="str">
            <v>M</v>
          </cell>
          <cell r="D3700">
            <v>7.58</v>
          </cell>
        </row>
        <row r="3701">
          <cell r="A3701">
            <v>73513</v>
          </cell>
          <cell r="B3701" t="str">
            <v>TRANSPORTE DE TUBOS DE FERRO DUTIL DN 900</v>
          </cell>
          <cell r="C3701" t="str">
            <v>M</v>
          </cell>
          <cell r="D3701">
            <v>6.39</v>
          </cell>
        </row>
        <row r="3702">
          <cell r="A3702">
            <v>73514</v>
          </cell>
          <cell r="B3702" t="str">
            <v>TRANSPORTE DE TUBOS DE FERRO DUTIL DN 800</v>
          </cell>
          <cell r="C3702" t="str">
            <v>M</v>
          </cell>
          <cell r="D3702">
            <v>5.3</v>
          </cell>
        </row>
        <row r="3703">
          <cell r="A3703">
            <v>73515</v>
          </cell>
          <cell r="B3703" t="str">
            <v>TRANSPORTE DE TUBOS DE FERRO DUTIL DN 700</v>
          </cell>
          <cell r="C3703" t="str">
            <v>M</v>
          </cell>
          <cell r="D3703">
            <v>4.29</v>
          </cell>
        </row>
        <row r="3704">
          <cell r="A3704">
            <v>73516</v>
          </cell>
          <cell r="B3704" t="str">
            <v>TRANSPORTE DE TUBOS DE FERRO DUTIL DN 600</v>
          </cell>
          <cell r="C3704" t="str">
            <v>M</v>
          </cell>
          <cell r="D3704">
            <v>3.38</v>
          </cell>
        </row>
        <row r="3705">
          <cell r="A3705">
            <v>73517</v>
          </cell>
          <cell r="B3705" t="str">
            <v>TRANSPORTE DE TUBOS DE FERRO DUTIL DN 500</v>
          </cell>
          <cell r="C3705" t="str">
            <v>M</v>
          </cell>
          <cell r="D3705">
            <v>2.56</v>
          </cell>
        </row>
        <row r="3706">
          <cell r="A3706">
            <v>73518</v>
          </cell>
          <cell r="B3706" t="str">
            <v>TRANSPORTE DE TUBOS DE FERRO DUTIL DN 450</v>
          </cell>
          <cell r="C3706" t="str">
            <v>M</v>
          </cell>
          <cell r="D3706">
            <v>2.2200000000000002</v>
          </cell>
        </row>
        <row r="3707">
          <cell r="A3707">
            <v>73519</v>
          </cell>
          <cell r="B3707" t="str">
            <v>TRANSPORTE DE TUBOS DE FERRO DUTIL DN 400</v>
          </cell>
          <cell r="C3707" t="str">
            <v>M</v>
          </cell>
          <cell r="D3707">
            <v>1.86</v>
          </cell>
        </row>
        <row r="3708">
          <cell r="A3708">
            <v>73520</v>
          </cell>
          <cell r="B3708" t="str">
            <v>TRANSPORTE DE TUBOS DE FERRO DUTIL DN 350</v>
          </cell>
          <cell r="C3708" t="str">
            <v>M</v>
          </cell>
          <cell r="D3708">
            <v>1.56</v>
          </cell>
        </row>
        <row r="3709">
          <cell r="A3709">
            <v>73521</v>
          </cell>
          <cell r="B3709" t="str">
            <v>TRANSPORTE DE TUBOS DE FERRO DUTIL DN 300</v>
          </cell>
          <cell r="C3709" t="str">
            <v>M</v>
          </cell>
          <cell r="D3709">
            <v>1.26</v>
          </cell>
        </row>
        <row r="3710">
          <cell r="A3710">
            <v>73522</v>
          </cell>
          <cell r="B3710" t="str">
            <v>TRANSPORTE DE TUBOS DE FERRO DUTIL DN 250</v>
          </cell>
          <cell r="C3710" t="str">
            <v>M</v>
          </cell>
          <cell r="D3710">
            <v>0.99</v>
          </cell>
        </row>
        <row r="3711">
          <cell r="A3711">
            <v>73523</v>
          </cell>
          <cell r="B3711" t="str">
            <v>TRANSPORTE DE TUBOS DE FERRO DUTIL DN 200</v>
          </cell>
          <cell r="C3711" t="str">
            <v>M</v>
          </cell>
          <cell r="D3711">
            <v>0.75</v>
          </cell>
        </row>
        <row r="3712">
          <cell r="A3712">
            <v>73524</v>
          </cell>
          <cell r="B3712" t="str">
            <v>TRANSPORTE DE TUBOS DE FERRO DUTIL DN 150</v>
          </cell>
          <cell r="C3712" t="str">
            <v>M</v>
          </cell>
          <cell r="D3712">
            <v>0.59</v>
          </cell>
        </row>
        <row r="3713">
          <cell r="A3713">
            <v>73525</v>
          </cell>
          <cell r="B3713" t="str">
            <v>CORTE ACO CA-60 DIAM 6,4 A 8,0MM</v>
          </cell>
          <cell r="C3713" t="str">
            <v>KG</v>
          </cell>
          <cell r="D3713">
            <v>1.9</v>
          </cell>
        </row>
        <row r="3714">
          <cell r="A3714">
            <v>73526</v>
          </cell>
          <cell r="B3714" t="str">
            <v>ARGAMASSA TRACO 1:7 (CIMENTO E AREIA), PREPARO MANUAL</v>
          </cell>
          <cell r="C3714" t="str">
            <v>M3</v>
          </cell>
          <cell r="D3714">
            <v>214.04</v>
          </cell>
        </row>
        <row r="3715">
          <cell r="A3715">
            <v>73527</v>
          </cell>
          <cell r="B3715" t="str">
            <v>ARGAMASSA TRACO 1:2 (CIMENTO E AREIA), PREPARO MANUAL</v>
          </cell>
          <cell r="C3715" t="str">
            <v>M3</v>
          </cell>
          <cell r="D3715">
            <v>398.78</v>
          </cell>
        </row>
        <row r="3716">
          <cell r="A3716">
            <v>73528</v>
          </cell>
          <cell r="B3716" t="str">
            <v>LANCAMENTO CONCRETO P/PECAS ARMADAS PROD 2 M3/H INCL TRANSPHORIZ C/CARRINHOS ATE 20M VERT C/TORRE ATE 10M GUINCHO COLOCACAO ADENS E ACAB.</v>
          </cell>
          <cell r="C3716" t="str">
            <v>M3</v>
          </cell>
          <cell r="D3716">
            <v>49.18</v>
          </cell>
        </row>
        <row r="3717">
          <cell r="A3717">
            <v>73529</v>
          </cell>
          <cell r="B3717" t="str">
            <v>INSTALACAO DE AQUECIMENTO E ARMAZENAMENTO DE ASFALTO (CP) EM 2 TANQUESDE 30000L CADA - INCL OPERADOR</v>
          </cell>
          <cell r="C3717" t="str">
            <v>H</v>
          </cell>
          <cell r="D3717">
            <v>50.29</v>
          </cell>
        </row>
        <row r="3718">
          <cell r="A3718">
            <v>73530</v>
          </cell>
          <cell r="B3718" t="str">
            <v>VASSOURA MEC REBOCAVEL LARG DE TRAB 2,44M (CP) EXCL OPERADOR</v>
          </cell>
          <cell r="C3718" t="str">
            <v>H</v>
          </cell>
          <cell r="D3718">
            <v>8.8000000000000007</v>
          </cell>
        </row>
        <row r="3719">
          <cell r="A3719">
            <v>73531</v>
          </cell>
          <cell r="B3719" t="str">
            <v>ALUGUEL CAMINHAO BASCUL NO TOCO 4M3 MOTOR DIESEL 85CV (CP) C/MOTORISTA</v>
          </cell>
          <cell r="C3719" t="str">
            <v>H</v>
          </cell>
          <cell r="D3719">
            <v>68.569999999999993</v>
          </cell>
        </row>
        <row r="3720">
          <cell r="A3720">
            <v>73532</v>
          </cell>
          <cell r="B3720" t="str">
            <v>CUSTO HORARIO PRODUTIVO - TALHA MANUAL</v>
          </cell>
          <cell r="C3720" t="str">
            <v>CHP</v>
          </cell>
          <cell r="D3720">
            <v>0.37</v>
          </cell>
        </row>
        <row r="3721">
          <cell r="A3721">
            <v>73533</v>
          </cell>
          <cell r="B3721" t="str">
            <v>CONCRETO P/CAMADAS PREPARATORIAS 180KG/M3 CIMENTO SOMENTE MATERIAISINCL 5% PERDAS.</v>
          </cell>
          <cell r="C3721" t="str">
            <v>M3</v>
          </cell>
          <cell r="D3721">
            <v>201.52</v>
          </cell>
        </row>
        <row r="3722">
          <cell r="A3722">
            <v>73534</v>
          </cell>
          <cell r="B3722" t="str">
            <v>CUSTO HORARIO IMPRODUTIVO DIURNO-RETRO-ESCAVADEIRA SOBRE RODAS - CASE580 H - 74 HP</v>
          </cell>
          <cell r="C3722" t="str">
            <v>CHI</v>
          </cell>
          <cell r="D3722">
            <v>40.340000000000003</v>
          </cell>
        </row>
        <row r="3723">
          <cell r="A3723">
            <v>73535</v>
          </cell>
          <cell r="B3723" t="str">
            <v>CHP - CAMINHAO C/GUINCHO 6T, MOTOR DIESEL 136HP, M. BENZ MOD L1214,MUNCK MOD, M 640/18, OU SIMILAR</v>
          </cell>
          <cell r="C3723" t="str">
            <v>H</v>
          </cell>
          <cell r="D3723">
            <v>117</v>
          </cell>
        </row>
        <row r="3724">
          <cell r="A3724">
            <v>73536</v>
          </cell>
          <cell r="B3724" t="str">
            <v>BOMBA C/MOTOR A GASOLINA AUTOESCORVANTE PARA AGUA SUJA - 3/4HPCHP DIURNA</v>
          </cell>
          <cell r="C3724" t="str">
            <v>CHP</v>
          </cell>
          <cell r="D3724">
            <v>3.85</v>
          </cell>
        </row>
        <row r="3725">
          <cell r="A3725">
            <v>73537</v>
          </cell>
          <cell r="B3725" t="str">
            <v>ESCAV MANUAL VALA/CAVA MAT 1A CAT 4,5 A 6M EXCL ESG/ESCOR(AREIA ARGILA OU PICARRA)</v>
          </cell>
          <cell r="C3725" t="str">
            <v>M3</v>
          </cell>
          <cell r="D3725">
            <v>54.86</v>
          </cell>
        </row>
        <row r="3726">
          <cell r="A3726">
            <v>73538</v>
          </cell>
          <cell r="B3726" t="str">
            <v>MAQUINA DE DEMARCAR FAIXAS AUTOPROP. - CHP</v>
          </cell>
          <cell r="C3726" t="str">
            <v>CHP</v>
          </cell>
          <cell r="D3726">
            <v>128.01</v>
          </cell>
        </row>
        <row r="3727">
          <cell r="A3727">
            <v>73539</v>
          </cell>
          <cell r="B3727" t="str">
            <v>DOBRADICA LATAO CROMADO 3X3" C/ANEL - P</v>
          </cell>
          <cell r="C3727" t="str">
            <v>UN</v>
          </cell>
          <cell r="D3727">
            <v>13.43</v>
          </cell>
        </row>
        <row r="3728">
          <cell r="A3728">
            <v>73540</v>
          </cell>
          <cell r="B3728" t="str">
            <v>COLOCACAO CUBA LOUCA/ACO INOX EXCLUSIVE CUBA/COMPLEMENTO - P</v>
          </cell>
          <cell r="C3728" t="str">
            <v>UN</v>
          </cell>
          <cell r="D3728">
            <v>16.88</v>
          </cell>
        </row>
        <row r="3729">
          <cell r="A3729">
            <v>73541</v>
          </cell>
          <cell r="B3729" t="str">
            <v>COLOCACAO BANCA MARMORE/GRANITO/ACO INOX EXCLUSIVE BANCA - P</v>
          </cell>
          <cell r="C3729" t="str">
            <v>M</v>
          </cell>
          <cell r="D3729">
            <v>33.200000000000003</v>
          </cell>
        </row>
        <row r="3730">
          <cell r="A3730">
            <v>73542</v>
          </cell>
          <cell r="B3730" t="str">
            <v>BUCHA/ARRUELA ALUMINIO 3/4" - P</v>
          </cell>
          <cell r="C3730" t="str">
            <v>CJ</v>
          </cell>
          <cell r="D3730">
            <v>0.93</v>
          </cell>
        </row>
        <row r="3731">
          <cell r="A3731">
            <v>73543</v>
          </cell>
          <cell r="B3731" t="str">
            <v>BUCHA/ARRUELA ALUMINIO 1/2" - P</v>
          </cell>
          <cell r="C3731" t="str">
            <v>CJ</v>
          </cell>
          <cell r="D3731">
            <v>0.78</v>
          </cell>
        </row>
        <row r="3732">
          <cell r="A3732">
            <v>73544</v>
          </cell>
          <cell r="B3732" t="str">
            <v>ARGAMASSA CIMENTO/CAL HIDRATADA/AREIA PENEIRADA 1:3:10 - PREPARO MANUAL - P</v>
          </cell>
          <cell r="C3732" t="str">
            <v>M3</v>
          </cell>
          <cell r="D3732">
            <v>484.16</v>
          </cell>
        </row>
        <row r="3733">
          <cell r="A3733">
            <v>73545</v>
          </cell>
          <cell r="B3733" t="str">
            <v>ARGAMASSA TRACO 1:2:9 (CIMENTO, CAL E AREIA), PREPARO MANUAL</v>
          </cell>
          <cell r="C3733" t="str">
            <v>M3</v>
          </cell>
          <cell r="D3733">
            <v>253.76</v>
          </cell>
        </row>
        <row r="3734">
          <cell r="A3734">
            <v>73546</v>
          </cell>
          <cell r="B3734" t="str">
            <v>ARGAMASSA TRACO 1:2:8 (CIMENTO, CAL E AREIA SEM PENEIRAR), PREPARO MANUAL</v>
          </cell>
          <cell r="C3734" t="str">
            <v>M3</v>
          </cell>
          <cell r="D3734">
            <v>269.95</v>
          </cell>
        </row>
        <row r="3735">
          <cell r="A3735">
            <v>73547</v>
          </cell>
          <cell r="B3735" t="str">
            <v>ARGAMASSA TRACO 1:2:6 (CIMENTO, CAL E AREIA SEM PENEIRAR), PREPARO MANUAL</v>
          </cell>
          <cell r="C3735" t="str">
            <v>M3</v>
          </cell>
          <cell r="D3735">
            <v>319.33</v>
          </cell>
        </row>
        <row r="3736">
          <cell r="A3736">
            <v>73548</v>
          </cell>
          <cell r="B3736" t="str">
            <v>ARGAMASSA TRACO 1:3 (CIMENTO E AREIA), PREPARO MANUAL, INCLUSO ADITIVOIMPERMEABILIZANTE</v>
          </cell>
          <cell r="C3736" t="str">
            <v>M3</v>
          </cell>
          <cell r="D3736">
            <v>386.4</v>
          </cell>
        </row>
        <row r="3737">
          <cell r="A3737">
            <v>73549</v>
          </cell>
          <cell r="B3737" t="str">
            <v>ARGAMASSA TRACO 1:4 (CIMENTO E AREIA), PREPARO MANUAL, INCLUSO ADITIVOIMPERMEABILIZANTE</v>
          </cell>
          <cell r="C3737" t="str">
            <v>M3</v>
          </cell>
          <cell r="D3737">
            <v>389.64</v>
          </cell>
        </row>
        <row r="3738">
          <cell r="A3738">
            <v>73550</v>
          </cell>
          <cell r="B3738" t="str">
            <v>ARGAMASSA TRACO 1:1:6 (CIMENTO, CAL E AREIA SEM PENEIRAR), PREPARO MANUAL</v>
          </cell>
          <cell r="C3738" t="str">
            <v>M3</v>
          </cell>
          <cell r="D3738">
            <v>274.56</v>
          </cell>
        </row>
        <row r="3739">
          <cell r="A3739">
            <v>73551</v>
          </cell>
          <cell r="B3739" t="str">
            <v>ARGAMASSA TRACO 1:4 (CIMENTO E PEDRISCO), PREPARO MANUAL</v>
          </cell>
          <cell r="C3739" t="str">
            <v>M3</v>
          </cell>
          <cell r="D3739">
            <v>309.14</v>
          </cell>
        </row>
        <row r="3740">
          <cell r="A3740">
            <v>73552</v>
          </cell>
          <cell r="B3740" t="str">
            <v>ARGAMASSA TRACO 1:6 (CIMENTO E AREIA), PREPARO MANUAL</v>
          </cell>
          <cell r="C3740" t="str">
            <v>M3</v>
          </cell>
          <cell r="D3740">
            <v>229.42</v>
          </cell>
        </row>
        <row r="3741">
          <cell r="A3741">
            <v>73553</v>
          </cell>
          <cell r="B3741" t="str">
            <v>MAQUINA DE PINTAR FAIXA CONSMAQ FX24 14HP - CHP</v>
          </cell>
          <cell r="C3741" t="str">
            <v>H</v>
          </cell>
          <cell r="D3741">
            <v>183.49</v>
          </cell>
        </row>
        <row r="3742">
          <cell r="A3742">
            <v>73554</v>
          </cell>
          <cell r="B3742" t="str">
            <v>MACARANDUBA APARELHADA 3" X 3"</v>
          </cell>
          <cell r="C3742" t="str">
            <v>M</v>
          </cell>
          <cell r="D3742">
            <v>10.220000000000001</v>
          </cell>
        </row>
        <row r="3743">
          <cell r="A3743">
            <v>73555</v>
          </cell>
          <cell r="B3743" t="str">
            <v>TACO DE CANELA 2,5X10X10CM</v>
          </cell>
          <cell r="C3743" t="str">
            <v>UN</v>
          </cell>
          <cell r="D3743">
            <v>0.19</v>
          </cell>
        </row>
        <row r="3744">
          <cell r="A3744">
            <v>73556</v>
          </cell>
          <cell r="B3744" t="str">
            <v>ACO CA50 B DIAM DE 1/4" E 1/2" (MEDIA)</v>
          </cell>
          <cell r="C3744" t="str">
            <v>KG</v>
          </cell>
          <cell r="D3744">
            <v>3.69</v>
          </cell>
        </row>
        <row r="3745">
          <cell r="A3745">
            <v>73557</v>
          </cell>
          <cell r="B3745" t="str">
            <v>MAQUINA POLIDORA 4HP 12AMP 220V EXCL ESMERIL E OPERADOR (CI)</v>
          </cell>
          <cell r="C3745" t="str">
            <v>H</v>
          </cell>
          <cell r="D3745">
            <v>1.0900000000000001</v>
          </cell>
        </row>
        <row r="3746">
          <cell r="A3746">
            <v>73558</v>
          </cell>
          <cell r="B3746" t="str">
            <v>EXTRUSORA DE GUIAS E SARJETAS S/FORMAS DIESEL 14CV (CI) EXCL OPERADOR</v>
          </cell>
          <cell r="C3746" t="str">
            <v>H</v>
          </cell>
          <cell r="D3746">
            <v>3.63</v>
          </cell>
        </row>
        <row r="3747">
          <cell r="A3747">
            <v>73559</v>
          </cell>
          <cell r="B3747" t="str">
            <v>USINA PRE-MISTURADORA DE SOLOS CAPAC 350/600T/H (CI) INCL EQUIPEDE OPERACAO</v>
          </cell>
          <cell r="C3747" t="str">
            <v>H</v>
          </cell>
          <cell r="D3747">
            <v>150.66</v>
          </cell>
        </row>
        <row r="3748">
          <cell r="A3748">
            <v>73560</v>
          </cell>
          <cell r="B3748" t="str">
            <v>SOCADOR PNEUMATICO 18.5KG CONSUMO AR 0,82M3/M (CI) INCL OPERADOR</v>
          </cell>
          <cell r="C3748" t="str">
            <v>H</v>
          </cell>
          <cell r="D3748">
            <v>2.72</v>
          </cell>
        </row>
        <row r="3749">
          <cell r="A3749">
            <v>73561</v>
          </cell>
          <cell r="B3749" t="str">
            <v>POSTE CONCRETO CIRCULAR 11,0M - 600KG</v>
          </cell>
          <cell r="C3749" t="str">
            <v>UN</v>
          </cell>
          <cell r="D3749">
            <v>1097.3399999999999</v>
          </cell>
        </row>
        <row r="3750">
          <cell r="A3750">
            <v>73562</v>
          </cell>
          <cell r="B3750" t="str">
            <v>NIVEL WILD-NA-Z</v>
          </cell>
          <cell r="C3750" t="str">
            <v>H</v>
          </cell>
          <cell r="D3750">
            <v>0.73</v>
          </cell>
        </row>
        <row r="3751">
          <cell r="A3751">
            <v>73563</v>
          </cell>
          <cell r="B3751" t="str">
            <v>TRATOR ESTEIRAS DIESEL APROX 335CV C/LAMINA 5000KG (CI) INCL OPERADOR</v>
          </cell>
          <cell r="C3751" t="str">
            <v>H</v>
          </cell>
          <cell r="D3751">
            <v>238.11</v>
          </cell>
        </row>
        <row r="3752">
          <cell r="A3752">
            <v>73564</v>
          </cell>
          <cell r="B3752" t="str">
            <v>CORTE REMOCAO DO PAVIMENTO APICOAMENTO LAJE FORMAS E CONCRETAGEM BER-COS FCK=25MPA-24H UTILIZANDO GRAUTH</v>
          </cell>
          <cell r="C3752" t="str">
            <v>M</v>
          </cell>
          <cell r="D3752">
            <v>256.08999999999997</v>
          </cell>
        </row>
        <row r="3753">
          <cell r="A3753">
            <v>73565</v>
          </cell>
          <cell r="B3753" t="str">
            <v>LANCAMENTO CONCRETO P/PECAS ARMADAS PROD 2 M3/H INCL APENASTRANSP HORIZ C/CARRINHOS ATE 20M COLOCACAO ADENS E ACAB.</v>
          </cell>
          <cell r="C3753" t="str">
            <v>M3</v>
          </cell>
          <cell r="D3753">
            <v>30.6</v>
          </cell>
        </row>
        <row r="3754">
          <cell r="A3754">
            <v>73566</v>
          </cell>
          <cell r="B3754" t="str">
            <v>ESCAV.MEC (ESCAV HIDR)VALA ESCOR PROF=4,5 A 6M MAT 1A CAT EXCL ESGOTAMENTO E ESCORAMENTO.</v>
          </cell>
          <cell r="C3754" t="str">
            <v>M3</v>
          </cell>
          <cell r="D3754">
            <v>11.75</v>
          </cell>
        </row>
        <row r="3755">
          <cell r="A3755">
            <v>73567</v>
          </cell>
          <cell r="B3755" t="str">
            <v>ESCAV.MEC (ESCAV HIDR)VALA ESCOR PROF=3 A 4,5M MAT 1A CAT EXCLESGOTAMENTO E ESCORAMENTO.</v>
          </cell>
          <cell r="C3755" t="str">
            <v>M3</v>
          </cell>
          <cell r="D3755">
            <v>8.0500000000000007</v>
          </cell>
        </row>
        <row r="3756">
          <cell r="A3756">
            <v>73568</v>
          </cell>
          <cell r="B3756" t="str">
            <v>ESCAV.MEC (ESCAV HIDR)VALA ESCOR PROF=1,5 A 3M MAT 1A CAT EXCLESGOTAMENTO E ESCORAMENTO.</v>
          </cell>
          <cell r="C3756" t="str">
            <v>M3</v>
          </cell>
          <cell r="D3756">
            <v>5.46</v>
          </cell>
        </row>
        <row r="3757">
          <cell r="A3757">
            <v>73569</v>
          </cell>
          <cell r="B3757" t="str">
            <v>ESCAV.MEC (ESCAV HIDR)VALA ESCOR PROF&gt;1,5M MAT 1A CAT EXCL ESG/ESCORAMENTO.</v>
          </cell>
          <cell r="C3757" t="str">
            <v>M3</v>
          </cell>
          <cell r="D3757">
            <v>4.78</v>
          </cell>
        </row>
        <row r="3758">
          <cell r="A3758">
            <v>73570</v>
          </cell>
          <cell r="B3758" t="str">
            <v>ESCAV.MEC (ESCAV HIDR)VALA ESCOR PROF=4,5 A 6M MAT 1A C/REDUTORESPRODUT(CAVAS FUNDACOES/PEDRAS/INST PREDIAIS/OUTROS)EXCL ESG/ESCORAMENTO.</v>
          </cell>
          <cell r="C3758" t="str">
            <v>M3</v>
          </cell>
          <cell r="D3758">
            <v>30.63</v>
          </cell>
        </row>
        <row r="3759">
          <cell r="A3759">
            <v>73571</v>
          </cell>
          <cell r="B3759" t="str">
            <v>ESCAV.MEC. (ESCAV HIDR)VALA ESCOR DE 3 A 4,5M MAT 1A C/REDUTORESPRODUTIVIDADE(CAVAS FUNDACOES/PEDRAS/INST PREDIAIS/OUTROS) -EXCLUSIVE ESGOT. E ESCORAMENTO.</v>
          </cell>
          <cell r="C3759" t="str">
            <v>M3</v>
          </cell>
          <cell r="D3759">
            <v>19.18</v>
          </cell>
        </row>
        <row r="3760">
          <cell r="A3760">
            <v>73572</v>
          </cell>
          <cell r="B3760" t="str">
            <v>ESCAV.MEC. (ESCAV HIDR)VALA ESCOR DE 1,5 A 3MMAT 1A C/REDUTOR PRODUTIVIDADE(CAVAS FUNDACOES/PEDRAS/INST PREDIAIS/OUTROS)EXCLESGOTAMENTO E ESCORAMENTO.</v>
          </cell>
          <cell r="C3760" t="str">
            <v>M3</v>
          </cell>
          <cell r="D3760">
            <v>13.25</v>
          </cell>
        </row>
        <row r="3761">
          <cell r="A3761">
            <v>73573</v>
          </cell>
          <cell r="B3761" t="str">
            <v>ESCAV MEC.VALA(ESCAV HIDR)ESCOR ATE 1,5MMAT 1A C/REDUTOR PRODUT (CAVAFUND/PEDRAS/INST PREDIAIS/OUTROS) EXCL ESGOT / ESCORAMENTO.</v>
          </cell>
          <cell r="C3761" t="str">
            <v>M3</v>
          </cell>
          <cell r="D3761">
            <v>12.56</v>
          </cell>
        </row>
        <row r="3762">
          <cell r="A3762">
            <v>73574</v>
          </cell>
          <cell r="B3762" t="str">
            <v>ESCAV.MEC. VALA N ESCOR DE 4,5 A 6M(ESCAV HIDRAUL 0,78M3)MAT1ACAT EXCLESGOTAMENTO.</v>
          </cell>
          <cell r="C3762" t="str">
            <v>M3</v>
          </cell>
          <cell r="D3762">
            <v>6.88</v>
          </cell>
        </row>
        <row r="3763">
          <cell r="A3763">
            <v>73575</v>
          </cell>
          <cell r="B3763" t="str">
            <v>ESCAV MEC VALA N ESCOR DE 3 A 4,5M(ESCAV HIDRAUL O,78M3)MAT 1A CAT EXCL ESGOTAMENTO.</v>
          </cell>
          <cell r="C3763" t="str">
            <v>M3</v>
          </cell>
          <cell r="D3763">
            <v>5.63</v>
          </cell>
        </row>
        <row r="3764">
          <cell r="A3764">
            <v>73576</v>
          </cell>
          <cell r="B3764" t="str">
            <v>ESCAV MEC VALA N ESCOR DE1,5 A 3M(ESCAV HIDRAUL 0,78M3)MAT 1A CAT EXCLESGOTAMENTOO.</v>
          </cell>
          <cell r="C3764" t="str">
            <v>M3</v>
          </cell>
          <cell r="D3764">
            <v>4.49</v>
          </cell>
        </row>
        <row r="3765">
          <cell r="A3765">
            <v>73577</v>
          </cell>
          <cell r="B3765" t="str">
            <v>ESCAV MEC VALA N ESCOR DE 4,5 A 6M PROF (C/ESCAV HIDR 0,78M3) MAT 1A CAT C/REDUTOR(C/PEDRAS/INST PREDIAIS/OUTROS REDUTORES PRODUT OU CAVASFUND) EXCL ESGOTAMENTO</v>
          </cell>
          <cell r="C3765" t="str">
            <v>M3</v>
          </cell>
          <cell r="D3765">
            <v>16.809999999999999</v>
          </cell>
        </row>
        <row r="3766">
          <cell r="A3766">
            <v>73578</v>
          </cell>
          <cell r="B3766" t="str">
            <v>ESCAV MEC VALA N ESCOR DE 3 A 4,5M PROF(C/ESCAV HIDR0,78M3) MAT 1A CATC/ REDUTOR(C/PEDRAS/INST PREDIAIS/OUTROS REDUT PRODUT. OU CAVAS FUND)EXCL ESGOTAMENTO</v>
          </cell>
          <cell r="C3766" t="str">
            <v>M3</v>
          </cell>
          <cell r="D3766">
            <v>13.49</v>
          </cell>
        </row>
        <row r="3767">
          <cell r="A3767">
            <v>73579</v>
          </cell>
          <cell r="B3767" t="str">
            <v>ESCAV MEC VALA N ESCOR DE 1,5 A 3M PROF(C/ESCAV HIDRAUL 0,78M3) MAT 1ACAT C/REDUTOR(C/PEDRAS/INST PREDIAIS/OUTROS REDUT PRODUT. OU CAVAS FUND) EXCL ESGOTAMENTO.</v>
          </cell>
          <cell r="C3767" t="str">
            <v>M3</v>
          </cell>
          <cell r="D3767">
            <v>11.7</v>
          </cell>
        </row>
        <row r="3768">
          <cell r="A3768">
            <v>73580</v>
          </cell>
          <cell r="B3768" t="str">
            <v>ESCAV MEC.VALA N ESCORADA(C/ESCAV HIDRAUL 0,78M3) ATE 1,5M PROF MAT 1AC/REDUTOR(C/PEDRAS/INST PREDIAIS/OUTROS REDUT PRODUT OU CAVAS FUND) EXCL ESGOTAM</v>
          </cell>
          <cell r="C3768" t="str">
            <v>M3</v>
          </cell>
          <cell r="D3768">
            <v>10.199999999999999</v>
          </cell>
        </row>
        <row r="3769">
          <cell r="A3769">
            <v>73581</v>
          </cell>
          <cell r="B3769" t="str">
            <v>POSTE CONCRETO CIRC 7M/CARGA TOPO 300KG C/ESCAV-EXCL TRANSP</v>
          </cell>
          <cell r="C3769" t="str">
            <v>UN</v>
          </cell>
          <cell r="D3769">
            <v>554.21</v>
          </cell>
        </row>
        <row r="3770">
          <cell r="A3770">
            <v>73582</v>
          </cell>
          <cell r="B3770" t="str">
            <v>TRATOR ESTEIRAS DIESEL APROX 200CV C/LAMINA 2500KG (CF) INCL OPERADOR</v>
          </cell>
          <cell r="C3770" t="str">
            <v>H</v>
          </cell>
          <cell r="D3770">
            <v>126.12</v>
          </cell>
        </row>
        <row r="3771">
          <cell r="A3771">
            <v>73583</v>
          </cell>
          <cell r="B3771" t="str">
            <v>CUSTO HORARIO PRODUTIVO - MOTONIVELADORA CATERPILLAR 120G - 125 HP</v>
          </cell>
          <cell r="C3771" t="str">
            <v>H</v>
          </cell>
          <cell r="D3771">
            <v>149.84</v>
          </cell>
        </row>
        <row r="3772">
          <cell r="A3772">
            <v>73584</v>
          </cell>
          <cell r="B3772" t="str">
            <v>PEROBA ROSA 3" X 3"</v>
          </cell>
          <cell r="C3772" t="str">
            <v>M</v>
          </cell>
          <cell r="D3772">
            <v>10.220000000000001</v>
          </cell>
        </row>
        <row r="3773">
          <cell r="A3773">
            <v>73585</v>
          </cell>
          <cell r="B3773" t="str">
            <v>CAMINHAO CARROCERIA FIXA FORD F-12000 12T / 142CV</v>
          </cell>
          <cell r="C3773" t="str">
            <v>CHP</v>
          </cell>
          <cell r="D3773">
            <v>95.96</v>
          </cell>
        </row>
        <row r="3774">
          <cell r="A3774">
            <v>73586</v>
          </cell>
          <cell r="B3774" t="str">
            <v>CUSTO HORARIO PRODUTIVO DIURNO - TRATOR DE ESTEIRAS CATERPILLARD6D PS - 163 6A - 140 HP</v>
          </cell>
          <cell r="C3774" t="str">
            <v>CHP</v>
          </cell>
          <cell r="D3774">
            <v>173.2</v>
          </cell>
        </row>
        <row r="3775">
          <cell r="A3775">
            <v>73587</v>
          </cell>
          <cell r="B3775" t="str">
            <v>TRANSPORTE DE TUBOS DE PVC DN 350</v>
          </cell>
          <cell r="C3775" t="str">
            <v>M</v>
          </cell>
          <cell r="D3775">
            <v>0.67</v>
          </cell>
        </row>
        <row r="3776">
          <cell r="A3776">
            <v>73588</v>
          </cell>
          <cell r="B3776" t="str">
            <v>TRANSPORTE DE TUBOS DE PVC DN 300</v>
          </cell>
          <cell r="C3776" t="str">
            <v>M</v>
          </cell>
          <cell r="D3776">
            <v>0.45</v>
          </cell>
        </row>
        <row r="3777">
          <cell r="A3777">
            <v>73589</v>
          </cell>
          <cell r="B3777" t="str">
            <v>TRANSPORTE DE TUBOS DE PVC DN 250</v>
          </cell>
          <cell r="C3777" t="str">
            <v>M</v>
          </cell>
          <cell r="D3777">
            <v>0.31</v>
          </cell>
        </row>
        <row r="3778">
          <cell r="A3778">
            <v>73590</v>
          </cell>
          <cell r="B3778" t="str">
            <v>TRANSPORTE DE TUBOS DE PVC DN 200</v>
          </cell>
          <cell r="C3778" t="str">
            <v>M</v>
          </cell>
          <cell r="D3778">
            <v>0.19</v>
          </cell>
        </row>
        <row r="3779">
          <cell r="A3779">
            <v>73591</v>
          </cell>
          <cell r="B3779" t="str">
            <v>TRANSPORTE DE TUBOS DE PVC DN 150</v>
          </cell>
          <cell r="C3779" t="str">
            <v>M</v>
          </cell>
          <cell r="D3779">
            <v>0.12</v>
          </cell>
        </row>
        <row r="3780">
          <cell r="A3780">
            <v>73592</v>
          </cell>
          <cell r="B3780" t="str">
            <v>TRANSPORTE DE TUBOS DE PVC DN 125</v>
          </cell>
          <cell r="C3780" t="str">
            <v>M</v>
          </cell>
          <cell r="D3780">
            <v>0.1</v>
          </cell>
        </row>
        <row r="3781">
          <cell r="A3781">
            <v>73593</v>
          </cell>
          <cell r="B3781" t="str">
            <v>TRANSPORTE DE TUBOS DE PVC DN 100</v>
          </cell>
          <cell r="C3781" t="str">
            <v>M</v>
          </cell>
          <cell r="D3781">
            <v>0.18</v>
          </cell>
        </row>
        <row r="3782">
          <cell r="A3782">
            <v>73594</v>
          </cell>
          <cell r="B3782" t="str">
            <v>TRANSPORTE DE TUBOS DE PVC DN 75</v>
          </cell>
          <cell r="C3782" t="str">
            <v>M</v>
          </cell>
          <cell r="D3782">
            <v>0.14000000000000001</v>
          </cell>
        </row>
        <row r="3783">
          <cell r="A3783">
            <v>73595</v>
          </cell>
          <cell r="B3783" t="str">
            <v>TRANSPORTE DE TUBOS DE PVC DN 50</v>
          </cell>
          <cell r="C3783" t="str">
            <v>M</v>
          </cell>
          <cell r="D3783">
            <v>0.09</v>
          </cell>
        </row>
        <row r="3784">
          <cell r="A3784">
            <v>73596</v>
          </cell>
          <cell r="B3784" t="str">
            <v>TRANSPORTE DE TUBOS DE PVC DN 25</v>
          </cell>
          <cell r="C3784" t="str">
            <v>M</v>
          </cell>
          <cell r="D3784">
            <v>0.02</v>
          </cell>
        </row>
        <row r="3785">
          <cell r="A3785">
            <v>73597</v>
          </cell>
          <cell r="B3785" t="str">
            <v>TRANSPORTE DE TUBOS DE FERRO DUTIL DN 100</v>
          </cell>
          <cell r="C3785" t="str">
            <v>M</v>
          </cell>
          <cell r="D3785">
            <v>0.45</v>
          </cell>
        </row>
        <row r="3786">
          <cell r="A3786">
            <v>73598</v>
          </cell>
          <cell r="B3786" t="str">
            <v>TRANSPORTE DE TUBOS DE FERRO DUTIL DN 75</v>
          </cell>
          <cell r="C3786" t="str">
            <v>M</v>
          </cell>
          <cell r="D3786">
            <v>0.3</v>
          </cell>
        </row>
        <row r="3787">
          <cell r="A3787">
            <v>73599</v>
          </cell>
          <cell r="B3787" t="str">
            <v>ESCAVACAO MECANICA VALAS EM QUALQUER TIPO DE SOLO EXCETO ROCHA,PROF. 0&lt; H &lt; 4 M</v>
          </cell>
          <cell r="C3787" t="str">
            <v>M3</v>
          </cell>
          <cell r="D3787">
            <v>6.38</v>
          </cell>
        </row>
        <row r="3788">
          <cell r="A3788">
            <v>73601</v>
          </cell>
          <cell r="B3788" t="str">
            <v>GRUPO GERADOR TRANSPORTAVEL SOBRE RODAS 60/66KVA (CF) DIESEL 85CVEXCL OPERADOR</v>
          </cell>
          <cell r="C3788" t="str">
            <v>H</v>
          </cell>
          <cell r="D3788">
            <v>3.21</v>
          </cell>
        </row>
        <row r="3789">
          <cell r="A3789">
            <v>73602</v>
          </cell>
          <cell r="B3789" t="str">
            <v>EQUIPAMENTO P/LIMP E DESOBSTRUCAO GALERIAS ESG/AGUAS PLUV-CP- TIPOBUCKET MACHINE COMPLETA COM CACAMBA E 60 VARETAS - INCL OPERADOR</v>
          </cell>
          <cell r="C3789" t="str">
            <v>H</v>
          </cell>
          <cell r="D3789">
            <v>23.08</v>
          </cell>
        </row>
        <row r="3790">
          <cell r="A3790">
            <v>73617</v>
          </cell>
          <cell r="B3790" t="str">
            <v>ESCAVACAO MANUAL MAT 1A CAT A CEU ABERTO PROF ATE 0,50M C/REMOCAO ATE 1 DAM.</v>
          </cell>
          <cell r="C3790" t="str">
            <v>M2</v>
          </cell>
          <cell r="D3790">
            <v>16.46</v>
          </cell>
        </row>
        <row r="3791">
          <cell r="A3791">
            <v>73699</v>
          </cell>
          <cell r="B3791" t="str">
            <v>ESCAVACAO DE BASE ALARGADA DE TUBULAO PLANO, BASE ENTRE 4,50M E 7,50MDA COTA DE ARRASAMENTO, EM MAT. 1A CAT., A CEU ABERTO, EXCLUINDO CARGA, TRANSPORTE E DESCARGA DO MATERIAL ESCAVADO.</v>
          </cell>
          <cell r="C3791" t="str">
            <v>M3</v>
          </cell>
          <cell r="D3791">
            <v>19.7</v>
          </cell>
        </row>
        <row r="3792">
          <cell r="A3792">
            <v>73700</v>
          </cell>
          <cell r="B3792" t="str">
            <v>ESCAVACAO DE BASE ALARGADA DE TUBULAO PLANO, BASE ATE 4,50M DA COTA DEARRASAMENTO, EM MAT. 1A CAT., A CEU ABERTO, EXCLUINDO CARGA, TRANSPORTE E DESCARGA DO MATERIAL ESCAVADO.</v>
          </cell>
          <cell r="C3792" t="str">
            <v>M3</v>
          </cell>
          <cell r="D3792">
            <v>57.25</v>
          </cell>
        </row>
        <row r="3793">
          <cell r="A3793">
            <v>73701</v>
          </cell>
          <cell r="B3793" t="str">
            <v>ESCAVACAO DE FUSTE DE TUBULAO D=2,00M PLANO, BASE ENTRE 4,50M E 7,50MDA COTA DE ARRASAMENTO, C/CAMISA DE CONCRETO ARMADO, ESCAVAÇÃO EM MAT.1A CAT., EXCLUINDO MATERIAL, MAO DE OBRA, CONCRETO, FORMAS, ARMACAO,CARGA, TRANSPORTE E DESCARGA DO MATERIAL ESC</v>
          </cell>
          <cell r="C3793" t="str">
            <v>M</v>
          </cell>
          <cell r="D3793">
            <v>275.2</v>
          </cell>
        </row>
        <row r="3794">
          <cell r="A3794">
            <v>73702</v>
          </cell>
          <cell r="B3794" t="str">
            <v>ESCAVACAO DE FUSTE DE TUBULAO D=2,00M PLANO, BASE ATE 4,50M DA COTA DEARRASAMENTO, C/ CAMISA DE CONCRETO ARMADO, ESCAVAÇÃO EM MAT. 1A CAT.,EXCLUINDO MATERIAL, MAO DE OBRA, CONCRETO, FORMAS, ARMACAO, CARGA, TRANSPORTE E DESCARGA DO MATERIAL ESCAVADO E A</v>
          </cell>
          <cell r="C3794" t="str">
            <v>M</v>
          </cell>
          <cell r="D3794">
            <v>180.75</v>
          </cell>
        </row>
        <row r="3795">
          <cell r="A3795">
            <v>73703</v>
          </cell>
          <cell r="B3795" t="str">
            <v>ESCAVACAO DE FUSTE DE TUBULAO D=1,80M PLANO, BASE ENTRE 4,50M E 7,50MDA COTA DE ARRASAMENTO, C/CAMISA DE CONCRETO ARMADO, ESCAVAÇÃO EM MAT.1A CAT., EXCLUINDO MATERIAL, MAO DE OBRA, CONCRETO, FORMAS, ARMACAO,CARGA, TRANSPORTE E DESCARGA DO MATERIAL ESC</v>
          </cell>
          <cell r="C3795" t="str">
            <v>M</v>
          </cell>
          <cell r="D3795">
            <v>223.01</v>
          </cell>
        </row>
        <row r="3796">
          <cell r="A3796">
            <v>73704</v>
          </cell>
          <cell r="B3796" t="str">
            <v>ESCAVACAO DE FUSTE DE TUBULAO D=1,80M PLANO, BASE ATE 4,50M DA COTA DEARRASAMENTO, C/CAMISA DE CONCRETO ARMADO, ESCAVAÇÃO EM MAT. 1A CAT.,EXCLUINDO MATERIAL, MAO DE OBRA, CONCRETO, FORMAS, ARMACAO, CARGA, TRANSPORTE E DESCARGA DO MAT. ESCAVADO E ALARGA</v>
          </cell>
          <cell r="C3796" t="str">
            <v>M</v>
          </cell>
          <cell r="D3796">
            <v>146.54</v>
          </cell>
        </row>
        <row r="3797">
          <cell r="A3797">
            <v>73705</v>
          </cell>
          <cell r="B3797" t="str">
            <v>ESCAVACAO DE FUSTE DE TUBULAO D=1,60M PLANO, BASE ATE 4,50M DA COTA DEARRASAMENTO, C/CAMISA DE CONCRETO ARMADO, MAT. 1A CAT., EXCLUINDO MATERIAL, MAO DE OBRA, CONCRETO, FORMAS, ARMACAO, CARGA, TRANSPORTE E DESCARGA DO MATERIAL ESCAVADO E ALARGAMENTO DA</v>
          </cell>
          <cell r="C3797" t="str">
            <v>M</v>
          </cell>
          <cell r="D3797">
            <v>115.6</v>
          </cell>
        </row>
        <row r="3798">
          <cell r="A3798">
            <v>73706</v>
          </cell>
          <cell r="B3798" t="str">
            <v>ESCAVACAO DE FUSTE DE TUBULAO D=1,50M PLANO, BASE ENTRE 4,50M E 7,50MDA COTA DE ARRASAMENTO, C/CAMISA DE CONCRETO ARMADO, MAT. 1A CAT., EXCLUINDO MATERIAL, MAO DE OBRA, CONCRETO, FORMAS, ARMACAO, CARGA E DESCARGA DO MATERIAL ESCAVADO E ALARGAMENTO DA BA</v>
          </cell>
          <cell r="C3798" t="str">
            <v>M</v>
          </cell>
          <cell r="D3798">
            <v>154.72999999999999</v>
          </cell>
        </row>
        <row r="3799">
          <cell r="A3799">
            <v>73707</v>
          </cell>
          <cell r="B3799" t="str">
            <v>ESCAVACAO DE FUSTE DE TUBULAO D=1,40M PLANO, BASE ENTRE 4,50M E 7,50MDA COTA DE ARRASAMENTO, COM CAMISA DE CONCRETO ARMADO, ESCAVAÇÃO EM MAT. 1A CAT., EXCLUINDO MATERIAL, MAO DE OBRA, CONCRETO, FORMAS, ARMACAO, CARGA E DESCARGA DO MATERIAL ESCAVADO E AL</v>
          </cell>
          <cell r="C3799" t="str">
            <v>M</v>
          </cell>
          <cell r="D3799">
            <v>134.97999999999999</v>
          </cell>
        </row>
        <row r="3800">
          <cell r="A3800">
            <v>73708</v>
          </cell>
          <cell r="B3800" t="str">
            <v>ESCAVACAO DE FUSTE DE TUBULAO D=1,40M PLANO, BASE ATE 4,50M DA COTA DEARRASAMENTO, C/CAMISA DE CONCRETO ARMADO, ESCAVAÇÃO EM MAT. 1A CAT.,EXCLUINDO MATERIAL, MAO DE OBRA, CONCRETO, FORMAS, ARMACAO, CARGA E DESCARGA DO MAT ESCAVADO E ALARGAMENTO DA BASE</v>
          </cell>
          <cell r="C3800" t="str">
            <v>M</v>
          </cell>
          <cell r="D3800">
            <v>88.13</v>
          </cell>
        </row>
        <row r="3801">
          <cell r="A3801">
            <v>73709</v>
          </cell>
          <cell r="B3801" t="str">
            <v>GRUPO GERADOR ESTACIONARIO C/ALTERNADOR 125/145KVA (CI) DIESEL 165CVEXCL OPERADOR</v>
          </cell>
          <cell r="C3801" t="str">
            <v>H</v>
          </cell>
          <cell r="D3801">
            <v>4.7699999999999996</v>
          </cell>
        </row>
        <row r="3802">
          <cell r="A3802">
            <v>73710</v>
          </cell>
          <cell r="B3802" t="str">
            <v>BASE PARA PAVIMENTACAO COM BRITA GRADUADA, INCLUSIVE COMPACTACAO</v>
          </cell>
          <cell r="C3802" t="str">
            <v>M3</v>
          </cell>
          <cell r="D3802">
            <v>166.56</v>
          </cell>
        </row>
        <row r="3803">
          <cell r="A3803">
            <v>73711</v>
          </cell>
          <cell r="B3803" t="str">
            <v>BASE PARA PAVIMENTACAO COM BRITA CORRIDA, INCLUSIVE COMPACTACAO</v>
          </cell>
          <cell r="C3803" t="str">
            <v>M3</v>
          </cell>
          <cell r="D3803">
            <v>127.66</v>
          </cell>
        </row>
        <row r="3804">
          <cell r="A3804">
            <v>73712</v>
          </cell>
          <cell r="B3804" t="str">
            <v>EQUIPAMENTO ROTATIVO PARA DESOBSTRUCAO E LIMPEZA DE GALERIAS TP BUCKEMACHINE (CP) CONSIDERANDO APENAS A MANUTENCAO E MATERIAL DE OPERAÇÃO</v>
          </cell>
          <cell r="C3804" t="str">
            <v>H</v>
          </cell>
          <cell r="D3804">
            <v>13.22</v>
          </cell>
        </row>
        <row r="3805">
          <cell r="A3805">
            <v>73713</v>
          </cell>
          <cell r="B3805" t="str">
            <v>ARRASAMENTO DE TUBULAO DE CONCRETO D=1,00 A 1,20M. (INCLUI ENCARREGADO).</v>
          </cell>
          <cell r="C3805" t="str">
            <v>UN</v>
          </cell>
          <cell r="D3805">
            <v>285.82</v>
          </cell>
        </row>
        <row r="3806">
          <cell r="A3806">
            <v>73714</v>
          </cell>
          <cell r="B3806" t="str">
            <v>CAIXA PARA RALO C OM GRELHA FOFO 135 KG DE ALV TIJOLO MACICO (7X10X20)PAREDES DE UMA VEZ (0.20 M) DE 0.90X1.20X1.50 M (EXTERNA) COM ARGAMASSA 1:4 CIMENTO:AREIA, BASE CONC FCK=10 MPA, EXCLUSIVE ESCAVACAO E REATERRO.</v>
          </cell>
          <cell r="C3806" t="str">
            <v>UN</v>
          </cell>
          <cell r="D3806">
            <v>890.06</v>
          </cell>
        </row>
        <row r="3807">
          <cell r="A3807">
            <v>73715</v>
          </cell>
          <cell r="B3807" t="str">
            <v>PINTURA VERNIZ TIPO GOMA LACA DISSOLVIDO EM ALCOOL</v>
          </cell>
          <cell r="C3807" t="str">
            <v>M2</v>
          </cell>
          <cell r="D3807">
            <v>29.34</v>
          </cell>
        </row>
        <row r="3808">
          <cell r="A3808">
            <v>73716</v>
          </cell>
          <cell r="B3808" t="str">
            <v>ESCORAMENTO DE PONTILHOES, PONTES VIADUTO CONC.ARMADO C/MAD LEI, PINHO3A APROVEITANDO 30% MADEIRA</v>
          </cell>
          <cell r="C3808" t="str">
            <v>M3</v>
          </cell>
          <cell r="D3808">
            <v>67.430000000000007</v>
          </cell>
        </row>
        <row r="3809">
          <cell r="A3809">
            <v>73717</v>
          </cell>
          <cell r="B3809" t="str">
            <v>ESCORAMENTO FORMAS 4,00 A 5,00M</v>
          </cell>
          <cell r="C3809" t="str">
            <v>M3</v>
          </cell>
          <cell r="D3809">
            <v>10.210000000000001</v>
          </cell>
        </row>
        <row r="3810">
          <cell r="A3810">
            <v>73718</v>
          </cell>
          <cell r="B3810" t="str">
            <v>ASSENTAMENTO DE TUBOS DE CONCRETO DIAMETRO = 1500MM, SIMPLES OU ARMADO, JUNTA EM ARGAMASSA 1:3 CIMENTO:AREIA</v>
          </cell>
          <cell r="C3810" t="str">
            <v>M</v>
          </cell>
          <cell r="D3810">
            <v>160.62</v>
          </cell>
        </row>
        <row r="3811">
          <cell r="A3811">
            <v>73719</v>
          </cell>
          <cell r="B3811" t="str">
            <v>ASSENTAMENTO DE TUBOS DE CONCRETO DIAMETRO = 1200MM, SIMPLES OU ARMADO, JUNTA EM ARGAMASSA 1:3 CIMENTO:AREIA</v>
          </cell>
          <cell r="C3811" t="str">
            <v>M</v>
          </cell>
          <cell r="D3811">
            <v>102.94</v>
          </cell>
        </row>
        <row r="3812">
          <cell r="A3812">
            <v>73720</v>
          </cell>
          <cell r="B3812" t="str">
            <v>ASSENTAMENTO DE TUBOS DE CONCRETO DIAMETRO = 800MM, SIMPLES OU ARMADO,JUNTA EM ARGAMASSA 1:3 CIMENTO:AREIA</v>
          </cell>
          <cell r="C3812" t="str">
            <v>M</v>
          </cell>
          <cell r="D3812">
            <v>55.13</v>
          </cell>
        </row>
        <row r="3813">
          <cell r="A3813">
            <v>73721</v>
          </cell>
          <cell r="B3813" t="str">
            <v>ASSENTAMENTO DE TUBOS DE CONCRETO DIAMETRO = 1000MM, SIMPLES OU ARMADO, JUNTA EM ARGAMASSA 1:3 CIMENTO:AREIA</v>
          </cell>
          <cell r="C3813" t="str">
            <v>M</v>
          </cell>
          <cell r="D3813">
            <v>82.71</v>
          </cell>
        </row>
        <row r="3814">
          <cell r="A3814">
            <v>73722</v>
          </cell>
          <cell r="B3814" t="str">
            <v>ASSENTAMENTO DE TUBOS DE CONCRETO DIAMETRO = 600MM, SIMPLES OU ARMADO,JUNTA EM ARGAMASSA 1:3 CIMENTO:AREIA</v>
          </cell>
          <cell r="C3814" t="str">
            <v>M</v>
          </cell>
          <cell r="D3814">
            <v>26.56</v>
          </cell>
        </row>
        <row r="3815">
          <cell r="A3815">
            <v>73723</v>
          </cell>
          <cell r="B3815" t="str">
            <v>ASSENTAMENTO DE TUBOS DE CONCRETO DIAMETRO = 500MM, SIMPLES OU ARMADO,JUNTA EM ARGAMASSA 1:3 CIMENTO:AREIA</v>
          </cell>
          <cell r="C3815" t="str">
            <v>M</v>
          </cell>
          <cell r="D3815">
            <v>20.7</v>
          </cell>
        </row>
        <row r="3816">
          <cell r="A3816">
            <v>73724</v>
          </cell>
          <cell r="B3816" t="str">
            <v>ASSENTAMENTO DE TUBOS DE CONCRETO DIAMETRO = 400MM, SIMPLES OU ARMADO,JUNTA EM ARGAMASSA 1:3 CIMENTO:AREIA</v>
          </cell>
          <cell r="C3816" t="str">
            <v>M</v>
          </cell>
          <cell r="D3816">
            <v>13.65</v>
          </cell>
        </row>
        <row r="3817">
          <cell r="A3817">
            <v>73725</v>
          </cell>
          <cell r="B3817" t="str">
            <v>ASSENTAMENTO SIMPLES DE TUBOS DE CERÂMICA COM JUNTA ARGAMASSADA - DN 400 MM</v>
          </cell>
          <cell r="C3817" t="str">
            <v>M</v>
          </cell>
          <cell r="D3817">
            <v>14.08</v>
          </cell>
        </row>
        <row r="3818">
          <cell r="A3818">
            <v>73726</v>
          </cell>
          <cell r="B3818" t="str">
            <v>ASSENTAMENTO SIMPLES DE TUBOS DE CERÂMICA COM JUNTA ARGAMASSADA - DN 375 MM</v>
          </cell>
          <cell r="C3818" t="str">
            <v>M</v>
          </cell>
          <cell r="D3818">
            <v>11.72</v>
          </cell>
        </row>
        <row r="3819">
          <cell r="A3819">
            <v>73727</v>
          </cell>
          <cell r="B3819" t="str">
            <v>ASSENTAMENTO DE MANILHAS E CONEXOES CERAMICAS DIAMETRO = 300MM, JUNTAEM ARGAMASSA 1:3 CIMENTO:AREIA</v>
          </cell>
          <cell r="C3819" t="str">
            <v>M</v>
          </cell>
          <cell r="D3819">
            <v>8.5399999999999991</v>
          </cell>
        </row>
        <row r="3820">
          <cell r="A3820">
            <v>73728</v>
          </cell>
          <cell r="B3820" t="str">
            <v>ASSENTAMENTO DE MANILHAS E CONEXOES CERAMICAS DIAMETRO = 250MM, JUNTAEM ARGAMASSA 1:3 CIMENTO:AREIA</v>
          </cell>
          <cell r="C3820" t="str">
            <v>M</v>
          </cell>
          <cell r="D3820">
            <v>7.77</v>
          </cell>
        </row>
        <row r="3821">
          <cell r="A3821">
            <v>73729</v>
          </cell>
          <cell r="B3821" t="str">
            <v>ASSENTAMENTO DE MANILHAS E CONEXOES CERAMICAS DIAMETRO = 200MM, JUNTAEM ARGAMASSA 1:3 CIMENTO:AREIA</v>
          </cell>
          <cell r="C3821" t="str">
            <v>M</v>
          </cell>
          <cell r="D3821">
            <v>5.7</v>
          </cell>
        </row>
        <row r="3822">
          <cell r="A3822">
            <v>73730</v>
          </cell>
          <cell r="B3822" t="str">
            <v>ASSENTAMENTO DE TUBOS DE CONCRETO DIAMETRO = 300MM, SIMPLES OU ARMADO,JUNTA EM ARGAMASSA 1:3 CIMENTO:AREIA</v>
          </cell>
          <cell r="C3822" t="str">
            <v>M</v>
          </cell>
          <cell r="D3822">
            <v>9.6</v>
          </cell>
        </row>
        <row r="3823">
          <cell r="A3823">
            <v>73731</v>
          </cell>
          <cell r="B3823" t="str">
            <v>ASSENTAMENTO DE MANILHAS E CONEXOES CERAMICAS, DIAMETRO = 100MM, JUNTAEM ARGAMASSA, 1:3 CIMENTO:AREIA</v>
          </cell>
          <cell r="C3823" t="str">
            <v>M</v>
          </cell>
          <cell r="D3823">
            <v>3.26</v>
          </cell>
        </row>
        <row r="3824">
          <cell r="A3824">
            <v>73732</v>
          </cell>
          <cell r="B3824" t="str">
            <v>DESFORMA DE ESTRUTURAS, ALT. OU PROFUND. MAIOR QUE 1,50M</v>
          </cell>
          <cell r="C3824" t="str">
            <v>M2</v>
          </cell>
          <cell r="D3824">
            <v>14.9</v>
          </cell>
        </row>
        <row r="3825">
          <cell r="A3825" t="str">
            <v>SERP</v>
          </cell>
          <cell r="B3825" t="str">
            <v>SERVICOS PRELIMINARES</v>
          </cell>
          <cell r="C3825" t="str">
            <v/>
          </cell>
          <cell r="D3825" t="str">
            <v/>
          </cell>
        </row>
        <row r="3826">
          <cell r="A3826">
            <v>10</v>
          </cell>
          <cell r="B3826" t="str">
            <v>PREPARO DO TERRENO</v>
          </cell>
          <cell r="C3826" t="str">
            <v/>
          </cell>
          <cell r="D3826" t="str">
            <v/>
          </cell>
        </row>
        <row r="3827">
          <cell r="A3827">
            <v>73671</v>
          </cell>
          <cell r="B3827" t="str">
            <v>DESMATAMENTO DE ARVORES ENTRE 0,15M E 0,30M DE DIAMETRO INCLUSIVEDESTOCAMENTO E LIMPEZA DO TERRENO, UTILIZANDO TRATOR DE ESTEIRAS. (ENCARREGADO INCLUSO)</v>
          </cell>
          <cell r="C3827" t="str">
            <v>UN</v>
          </cell>
          <cell r="D3827">
            <v>3.38</v>
          </cell>
        </row>
        <row r="3828">
          <cell r="A3828">
            <v>73672</v>
          </cell>
          <cell r="B3828" t="str">
            <v>LIMPEZA MECANIZADA DE TERRENO, INCLUSIVE RETIRADA DE ARVORE ENTRE 0,05M E 0,15M DE DIAMETRO</v>
          </cell>
          <cell r="C3828" t="str">
            <v>M2</v>
          </cell>
          <cell r="D3828">
            <v>0.36</v>
          </cell>
        </row>
        <row r="3829">
          <cell r="A3829">
            <v>73822</v>
          </cell>
          <cell r="B3829" t="str">
            <v>LIMPEZA DE TERRENO - ROCADA</v>
          </cell>
          <cell r="C3829" t="str">
            <v/>
          </cell>
          <cell r="D3829" t="str">
            <v/>
          </cell>
        </row>
        <row r="3830">
          <cell r="A3830" t="str">
            <v>73822/001</v>
          </cell>
          <cell r="B3830" t="str">
            <v>LIMPEZA DE TERRENO - ROÇADA DENSA (COM PEQUENOS ARBUSTOS)</v>
          </cell>
          <cell r="C3830" t="str">
            <v>M2</v>
          </cell>
          <cell r="D3830">
            <v>2.06</v>
          </cell>
        </row>
        <row r="3831">
          <cell r="A3831" t="str">
            <v>73822/002</v>
          </cell>
          <cell r="B3831" t="str">
            <v>LIMPEZA DE TERRENO - RASPAGEM MECANIZADA (MOTONIVELADORA) DE CAMADA VEGETAL</v>
          </cell>
          <cell r="C3831" t="str">
            <v>M2</v>
          </cell>
          <cell r="D3831">
            <v>0.47</v>
          </cell>
        </row>
        <row r="3832">
          <cell r="A3832">
            <v>73859</v>
          </cell>
          <cell r="B3832" t="str">
            <v>DESMATAMENTO / LIMPEZA</v>
          </cell>
          <cell r="C3832" t="str">
            <v/>
          </cell>
          <cell r="D3832" t="str">
            <v/>
          </cell>
        </row>
        <row r="3833">
          <cell r="A3833" t="str">
            <v>73859/001</v>
          </cell>
          <cell r="B3833" t="str">
            <v>DESMATAMENTO/LIMPEZA TERRENOS C/EQUIP MECAN(TRATOR:1000M2/H)</v>
          </cell>
          <cell r="C3833" t="str">
            <v>M2</v>
          </cell>
          <cell r="D3833">
            <v>0.22</v>
          </cell>
        </row>
        <row r="3834">
          <cell r="A3834" t="str">
            <v>73859/002</v>
          </cell>
          <cell r="B3834" t="str">
            <v>CAPINA MANUAL EM SERVICOS RODOVIARIOS</v>
          </cell>
          <cell r="C3834" t="str">
            <v>M2</v>
          </cell>
          <cell r="D3834">
            <v>0.55000000000000004</v>
          </cell>
        </row>
        <row r="3835">
          <cell r="A3835">
            <v>73871</v>
          </cell>
          <cell r="B3835" t="str">
            <v>DESTOCAMENTOS</v>
          </cell>
          <cell r="C3835" t="str">
            <v/>
          </cell>
          <cell r="D3835" t="str">
            <v/>
          </cell>
        </row>
        <row r="3836">
          <cell r="A3836" t="str">
            <v>73871/001</v>
          </cell>
          <cell r="B3836" t="str">
            <v>DESTOCA ARVORE PORTE MEDIO/RAIZ PROFUNDA S/REMOCAO/AUX MECAN</v>
          </cell>
          <cell r="C3836" t="str">
            <v>UN</v>
          </cell>
          <cell r="D3836">
            <v>85.03</v>
          </cell>
        </row>
        <row r="3837">
          <cell r="A3837" t="str">
            <v>73871/002</v>
          </cell>
          <cell r="B3837" t="str">
            <v>DESTOCAMENTO MECANICO DE TOCOS D&lt;=30CM</v>
          </cell>
          <cell r="C3837" t="str">
            <v>UN</v>
          </cell>
          <cell r="D3837">
            <v>28.02</v>
          </cell>
        </row>
        <row r="3838">
          <cell r="A3838" t="str">
            <v>73871/003</v>
          </cell>
          <cell r="B3838" t="str">
            <v>DESTOCAMENTO MECANICO DE TOCOS D=30 A 50CM</v>
          </cell>
          <cell r="C3838" t="str">
            <v>UN</v>
          </cell>
          <cell r="D3838">
            <v>50.14</v>
          </cell>
        </row>
        <row r="3839">
          <cell r="A3839" t="str">
            <v>73871/004</v>
          </cell>
          <cell r="B3839" t="str">
            <v>DESTOCAMENTO MECANICO DE TOCOS D&gt;50CM</v>
          </cell>
          <cell r="C3839" t="str">
            <v>UN</v>
          </cell>
          <cell r="D3839">
            <v>83.94</v>
          </cell>
        </row>
        <row r="3840">
          <cell r="A3840">
            <v>11</v>
          </cell>
          <cell r="B3840" t="str">
            <v>TRANSITO E SEGURANCA</v>
          </cell>
          <cell r="C3840" t="str">
            <v/>
          </cell>
          <cell r="D3840" t="str">
            <v/>
          </cell>
        </row>
        <row r="3841">
          <cell r="A3841">
            <v>74220</v>
          </cell>
          <cell r="B3841" t="str">
            <v>TAPUME DE VEDACAO</v>
          </cell>
          <cell r="C3841" t="str">
            <v/>
          </cell>
          <cell r="D3841" t="str">
            <v/>
          </cell>
        </row>
        <row r="3842">
          <cell r="A3842" t="str">
            <v>74220/001</v>
          </cell>
          <cell r="B3842" t="str">
            <v>TAPUME DE CHAPA DE MADEIRA COMPENSADA (6MM) - PINTURA A CAL- APROVEITAMENTO 2 X</v>
          </cell>
          <cell r="C3842" t="str">
            <v>M2</v>
          </cell>
          <cell r="D3842">
            <v>27.82</v>
          </cell>
        </row>
        <row r="3843">
          <cell r="A3843">
            <v>74221</v>
          </cell>
          <cell r="B3843" t="str">
            <v>SINALIZACAO DE TRANSITO</v>
          </cell>
          <cell r="C3843" t="str">
            <v/>
          </cell>
          <cell r="D3843" t="str">
            <v/>
          </cell>
        </row>
        <row r="3844">
          <cell r="A3844" t="str">
            <v>74221/001</v>
          </cell>
          <cell r="B3844" t="str">
            <v>SINALIZACAO DE TRANSITO - NOTURNA</v>
          </cell>
          <cell r="C3844" t="str">
            <v>M</v>
          </cell>
          <cell r="D3844">
            <v>1.23</v>
          </cell>
        </row>
        <row r="3845">
          <cell r="A3845">
            <v>12</v>
          </cell>
          <cell r="B3845" t="str">
            <v>ACESSOS/PASSADICOS</v>
          </cell>
          <cell r="C3845" t="str">
            <v/>
          </cell>
          <cell r="D3845" t="str">
            <v/>
          </cell>
        </row>
        <row r="3846">
          <cell r="A3846">
            <v>74219</v>
          </cell>
          <cell r="B3846" t="str">
            <v>PASSADICOS E TRAVESSIAS - MONTAGEM, MANUTENCAO E REMOCAO</v>
          </cell>
          <cell r="C3846" t="str">
            <v/>
          </cell>
          <cell r="D3846" t="str">
            <v/>
          </cell>
        </row>
        <row r="3847">
          <cell r="A3847" t="str">
            <v>74219/001</v>
          </cell>
          <cell r="B3847" t="str">
            <v>PASSADICOS DE MADEIRA PARA PEDESTRES</v>
          </cell>
          <cell r="C3847" t="str">
            <v>M2</v>
          </cell>
          <cell r="D3847">
            <v>33.340000000000003</v>
          </cell>
        </row>
        <row r="3848">
          <cell r="A3848" t="str">
            <v>74219/002</v>
          </cell>
          <cell r="B3848" t="str">
            <v>TRAVESSIA DE MADEIRA PARA VEICULOS</v>
          </cell>
          <cell r="C3848" t="str">
            <v>M2</v>
          </cell>
          <cell r="D3848">
            <v>27.95</v>
          </cell>
        </row>
        <row r="3849">
          <cell r="A3849">
            <v>13</v>
          </cell>
          <cell r="B3849" t="str">
            <v>SUSTENTACOES DIVERSAS</v>
          </cell>
          <cell r="C3849" t="str">
            <v/>
          </cell>
          <cell r="D3849" t="str">
            <v/>
          </cell>
        </row>
        <row r="3850">
          <cell r="A3850">
            <v>73875</v>
          </cell>
          <cell r="B3850" t="str">
            <v>LOCACAO DE ANDAIMES</v>
          </cell>
          <cell r="C3850" t="str">
            <v/>
          </cell>
          <cell r="D3850" t="str">
            <v/>
          </cell>
        </row>
        <row r="3851">
          <cell r="A3851" t="str">
            <v>73875/001</v>
          </cell>
          <cell r="B3851" t="str">
            <v>LOCACAO DE ANDAIME METALICO TUBULAR TIPO TORRE</v>
          </cell>
          <cell r="C3851" t="str">
            <v>M/MES</v>
          </cell>
          <cell r="D3851">
            <v>14.43</v>
          </cell>
        </row>
        <row r="3852">
          <cell r="A3852">
            <v>14</v>
          </cell>
          <cell r="B3852" t="str">
            <v>DEMOLICOES/RETIRADAS</v>
          </cell>
          <cell r="C3852" t="str">
            <v/>
          </cell>
          <cell r="D3852" t="str">
            <v/>
          </cell>
        </row>
        <row r="3853">
          <cell r="A3853">
            <v>72208</v>
          </cell>
          <cell r="B3853" t="str">
            <v>CARGA MECANIZADA E REMOCAO E ENTULHO COM TRANSPORTE ATE 1KM</v>
          </cell>
          <cell r="C3853" t="str">
            <v>M3</v>
          </cell>
          <cell r="D3853">
            <v>2.58</v>
          </cell>
        </row>
        <row r="3854">
          <cell r="A3854">
            <v>72209</v>
          </cell>
          <cell r="B3854" t="str">
            <v>CARGA MANUAL E REMOCAO E ENTULHO COM TRANSPORTE ATE 1KM EM CAMINHAO BASCULANTE 8 M3</v>
          </cell>
          <cell r="C3854" t="str">
            <v>M3</v>
          </cell>
          <cell r="D3854">
            <v>9.42</v>
          </cell>
        </row>
        <row r="3855">
          <cell r="A3855">
            <v>72210</v>
          </cell>
          <cell r="B3855" t="str">
            <v>DESTOCAMENTO DE TRONCOS COM DIAMETRO DE 10CM ATE 30CM, INCLUSIVE REMOCAO DE RAIZES</v>
          </cell>
          <cell r="C3855" t="str">
            <v>UN</v>
          </cell>
          <cell r="D3855">
            <v>14.56</v>
          </cell>
        </row>
        <row r="3856">
          <cell r="A3856">
            <v>72211</v>
          </cell>
          <cell r="B3856" t="str">
            <v>DESTOCAMENTO DE TRONCOS COM DIAMETRO DE 30CM ATE 50CM, INCLUSIVE REMOCAO DE RAIZES</v>
          </cell>
          <cell r="C3856" t="str">
            <v>UN</v>
          </cell>
          <cell r="D3856">
            <v>40.479999999999997</v>
          </cell>
        </row>
        <row r="3857">
          <cell r="A3857">
            <v>72212</v>
          </cell>
          <cell r="B3857" t="str">
            <v>DESTOCAMENTO DE TRONCOS COM DIAMETRO MAIOR DO QUE 50CM, INCLUSIVE REMOCAO DE RAIZES</v>
          </cell>
          <cell r="C3857" t="str">
            <v>UN</v>
          </cell>
          <cell r="D3857">
            <v>48.23</v>
          </cell>
        </row>
        <row r="3858">
          <cell r="A3858">
            <v>72214</v>
          </cell>
          <cell r="B3858" t="str">
            <v>DEMOLICAO DE ALVENARIA ESTRUTURAL DE BLOCOS VAZADOS DE CONCRETO</v>
          </cell>
          <cell r="C3858" t="str">
            <v>M3</v>
          </cell>
          <cell r="D3858">
            <v>27.43</v>
          </cell>
        </row>
        <row r="3859">
          <cell r="A3859">
            <v>72215</v>
          </cell>
          <cell r="B3859" t="str">
            <v>DEMOLICAO DE ALVENARIA DE ELEMENTOS CERAMICOS VAZADOS</v>
          </cell>
          <cell r="C3859" t="str">
            <v>M3</v>
          </cell>
          <cell r="D3859">
            <v>17.14</v>
          </cell>
        </row>
        <row r="3860">
          <cell r="A3860">
            <v>72216</v>
          </cell>
          <cell r="B3860" t="str">
            <v>DEMOLICAO DE VERGAS, CINTAS E PILARETES DE CONCRETO</v>
          </cell>
          <cell r="C3860" t="str">
            <v>M3</v>
          </cell>
          <cell r="D3860">
            <v>89.14</v>
          </cell>
        </row>
        <row r="3861">
          <cell r="A3861">
            <v>72217</v>
          </cell>
          <cell r="B3861" t="str">
            <v>DEMOLICAO DE PLACAS DIVISORIAS DE GRANILITE</v>
          </cell>
          <cell r="C3861" t="str">
            <v>M2</v>
          </cell>
          <cell r="D3861">
            <v>3.43</v>
          </cell>
        </row>
        <row r="3862">
          <cell r="A3862">
            <v>72218</v>
          </cell>
          <cell r="B3862" t="str">
            <v>DEMOLICAO DE DIVISORIAS EM CHAPAS OU TABUAS, INCLUSIVE DEMOLICAO DE ENTARUGAMENTO</v>
          </cell>
          <cell r="C3862" t="str">
            <v>M2</v>
          </cell>
          <cell r="D3862">
            <v>2.74</v>
          </cell>
        </row>
        <row r="3863">
          <cell r="A3863">
            <v>72219</v>
          </cell>
          <cell r="B3863" t="str">
            <v>DEMOLICAO DE ALVENARIA DE BLOCOS DE PEDRA NATURAL</v>
          </cell>
          <cell r="C3863" t="str">
            <v>M3</v>
          </cell>
          <cell r="D3863">
            <v>44.57</v>
          </cell>
        </row>
        <row r="3864">
          <cell r="A3864">
            <v>72220</v>
          </cell>
          <cell r="B3864" t="str">
            <v>RETIRADA DE ALVENARIA DE TIJOLOS DE VIDRO</v>
          </cell>
          <cell r="C3864" t="str">
            <v>M2</v>
          </cell>
          <cell r="D3864">
            <v>6.86</v>
          </cell>
        </row>
        <row r="3865">
          <cell r="A3865">
            <v>72221</v>
          </cell>
          <cell r="B3865" t="str">
            <v>RETIRADA DE PLACAS DIVISORIAS DE GRANILITE</v>
          </cell>
          <cell r="C3865" t="str">
            <v>M2</v>
          </cell>
          <cell r="D3865">
            <v>6.86</v>
          </cell>
        </row>
        <row r="3866">
          <cell r="A3866">
            <v>72222</v>
          </cell>
          <cell r="B3866" t="str">
            <v>RETIRADAS DE DIVISORIAS EM CHAPAS OU TABUAS, SEM RETIRADA DO ENTARUGAMENTO</v>
          </cell>
          <cell r="C3866" t="str">
            <v>M2</v>
          </cell>
          <cell r="D3866">
            <v>3.6</v>
          </cell>
        </row>
        <row r="3867">
          <cell r="A3867">
            <v>72223</v>
          </cell>
          <cell r="B3867" t="str">
            <v>RETIRADAS DE DIVISORIAS EM CHAPAS OU TABUAS, COM RETIRADA DO ENTARUGAMENTO</v>
          </cell>
          <cell r="C3867" t="str">
            <v>M2</v>
          </cell>
          <cell r="D3867">
            <v>7.2</v>
          </cell>
        </row>
        <row r="3868">
          <cell r="A3868">
            <v>72224</v>
          </cell>
          <cell r="B3868" t="str">
            <v>DEMOLICAO DE TELHAS CERAMICAS OU DE VIDRO</v>
          </cell>
          <cell r="C3868" t="str">
            <v>M2</v>
          </cell>
          <cell r="D3868">
            <v>4.1100000000000003</v>
          </cell>
        </row>
        <row r="3869">
          <cell r="A3869">
            <v>72225</v>
          </cell>
          <cell r="B3869" t="str">
            <v>DEMOLICAO DE TELHAS ONDULADAS</v>
          </cell>
          <cell r="C3869" t="str">
            <v>M2</v>
          </cell>
          <cell r="D3869">
            <v>1.71</v>
          </cell>
        </row>
        <row r="3870">
          <cell r="A3870">
            <v>72226</v>
          </cell>
          <cell r="B3870" t="str">
            <v>RETIRADA DE ESTRUTURA DE MADEIRA PONTALETEADA PARA TELHAS CERAMICAS OUDE VIDRO</v>
          </cell>
          <cell r="C3870" t="str">
            <v>M2</v>
          </cell>
          <cell r="D3870">
            <v>4.76</v>
          </cell>
        </row>
        <row r="3871">
          <cell r="A3871">
            <v>72227</v>
          </cell>
          <cell r="B3871" t="str">
            <v>RETIRADA DE ESTRUTURA DE MADEIRA PONTALETEADA PARA TELHAS ONDULADAS</v>
          </cell>
          <cell r="C3871" t="str">
            <v>M2</v>
          </cell>
          <cell r="D3871">
            <v>3.17</v>
          </cell>
        </row>
        <row r="3872">
          <cell r="A3872">
            <v>72228</v>
          </cell>
          <cell r="B3872" t="str">
            <v>RETIRADA DE ESTRUTURA DE MADEIRA COM TESOURAS PARA TELHAS CERAMICAS OUDE VIDRO</v>
          </cell>
          <cell r="C3872" t="str">
            <v>M2</v>
          </cell>
          <cell r="D3872">
            <v>7.93</v>
          </cell>
        </row>
        <row r="3873">
          <cell r="A3873">
            <v>72229</v>
          </cell>
          <cell r="B3873" t="str">
            <v>RETIRADA DE ESTRUTURA DE MADEIRA COM TESOURAS PARA TELHAS ONDULADAS</v>
          </cell>
          <cell r="C3873" t="str">
            <v>M2</v>
          </cell>
          <cell r="D3873">
            <v>6.34</v>
          </cell>
        </row>
        <row r="3874">
          <cell r="A3874">
            <v>72230</v>
          </cell>
          <cell r="B3874" t="str">
            <v>RETIRADA DE TELHAS DE CERAMICAS OU DE VIDRO</v>
          </cell>
          <cell r="C3874" t="str">
            <v>M2</v>
          </cell>
          <cell r="D3874">
            <v>3.43</v>
          </cell>
        </row>
        <row r="3875">
          <cell r="A3875">
            <v>72231</v>
          </cell>
          <cell r="B3875" t="str">
            <v>RETIRADA DE TELHAS ONDULADAS</v>
          </cell>
          <cell r="C3875" t="str">
            <v>M2</v>
          </cell>
          <cell r="D3875">
            <v>2.4</v>
          </cell>
        </row>
        <row r="3876">
          <cell r="A3876">
            <v>72232</v>
          </cell>
          <cell r="B3876" t="str">
            <v>RETIRADA DE CUMEEIRAS CERAMICAS</v>
          </cell>
          <cell r="C3876" t="str">
            <v>M</v>
          </cell>
          <cell r="D3876">
            <v>2.06</v>
          </cell>
        </row>
        <row r="3877">
          <cell r="A3877">
            <v>72233</v>
          </cell>
          <cell r="B3877" t="str">
            <v>RETIRADA DE CUMEEIRAS EM ALUMINIO</v>
          </cell>
          <cell r="C3877" t="str">
            <v>M</v>
          </cell>
          <cell r="D3877">
            <v>1.37</v>
          </cell>
        </row>
        <row r="3878">
          <cell r="A3878">
            <v>72234</v>
          </cell>
          <cell r="B3878" t="str">
            <v>DEMOLICAO DE FORRO DE GESSO</v>
          </cell>
          <cell r="C3878" t="str">
            <v>M2</v>
          </cell>
          <cell r="D3878">
            <v>2.06</v>
          </cell>
        </row>
        <row r="3879">
          <cell r="A3879">
            <v>72235</v>
          </cell>
          <cell r="B3879" t="str">
            <v>DEMOLICAO DE ENTARUGAMENTO DE FORRO</v>
          </cell>
          <cell r="C3879" t="str">
            <v>M2</v>
          </cell>
          <cell r="D3879">
            <v>2.74</v>
          </cell>
        </row>
        <row r="3880">
          <cell r="A3880">
            <v>72236</v>
          </cell>
          <cell r="B3880" t="str">
            <v>RETIRADA DE FORRO DE MADEIRA EM TABUAS</v>
          </cell>
          <cell r="C3880" t="str">
            <v>M2</v>
          </cell>
          <cell r="D3880">
            <v>5.23</v>
          </cell>
        </row>
        <row r="3881">
          <cell r="A3881">
            <v>72237</v>
          </cell>
          <cell r="B3881" t="str">
            <v>RETIRADA DE ENTARUGAMENTO DE FORRO</v>
          </cell>
          <cell r="C3881" t="str">
            <v>M2</v>
          </cell>
          <cell r="D3881">
            <v>6.34</v>
          </cell>
        </row>
        <row r="3882">
          <cell r="A3882">
            <v>72238</v>
          </cell>
          <cell r="B3882" t="str">
            <v>RETIRADA DE FORRO EM REGUAS DE PVC, INCLUSIVE RETIRADA DE PERFIS</v>
          </cell>
          <cell r="C3882" t="str">
            <v>M2</v>
          </cell>
          <cell r="D3882">
            <v>3.17</v>
          </cell>
        </row>
        <row r="3883">
          <cell r="A3883">
            <v>72239</v>
          </cell>
          <cell r="B3883" t="str">
            <v>RETIRADA DE TACOS DE MADEIRA</v>
          </cell>
          <cell r="C3883" t="str">
            <v>M2</v>
          </cell>
          <cell r="D3883">
            <v>2.38</v>
          </cell>
        </row>
        <row r="3884">
          <cell r="A3884">
            <v>72240</v>
          </cell>
          <cell r="B3884" t="str">
            <v>RETIRADA DE ASSOALHO DE MADEIRA, EXCLUSIVE RETIRADA DE VIGAMENTO</v>
          </cell>
          <cell r="C3884" t="str">
            <v>M2</v>
          </cell>
          <cell r="D3884">
            <v>11.36</v>
          </cell>
        </row>
        <row r="3885">
          <cell r="A3885">
            <v>72241</v>
          </cell>
          <cell r="B3885" t="str">
            <v>RETIRADA DE ASSOALHO DE MADEIRA, INCLUSIVE RETIRADA DE VIGAMENTO</v>
          </cell>
          <cell r="C3885" t="str">
            <v>M2</v>
          </cell>
          <cell r="D3885">
            <v>13.63</v>
          </cell>
        </row>
        <row r="3886">
          <cell r="A3886">
            <v>72242</v>
          </cell>
          <cell r="B3886" t="str">
            <v>RETIRADA DE RODAPES DE MADEIRA, INCLUSIVE RETIRADA DE CORDAO</v>
          </cell>
          <cell r="C3886" t="str">
            <v>M2</v>
          </cell>
          <cell r="D3886">
            <v>2.42</v>
          </cell>
        </row>
        <row r="3887">
          <cell r="A3887">
            <v>73616</v>
          </cell>
          <cell r="B3887" t="str">
            <v>DEMOLICAO DE CONCRETO SIMPLES</v>
          </cell>
          <cell r="C3887" t="str">
            <v>M3</v>
          </cell>
          <cell r="D3887">
            <v>100.85</v>
          </cell>
        </row>
        <row r="3888">
          <cell r="A3888">
            <v>73801</v>
          </cell>
          <cell r="B3888" t="str">
            <v>DEMOLICAO MANUAL DE PISO / CONTRAPISO</v>
          </cell>
          <cell r="C3888" t="str">
            <v/>
          </cell>
          <cell r="D3888" t="str">
            <v/>
          </cell>
        </row>
        <row r="3889">
          <cell r="A3889" t="str">
            <v>73801/001</v>
          </cell>
          <cell r="B3889" t="str">
            <v>DEMOLICAO DE PISO DE ALTA RESISTENCIA</v>
          </cell>
          <cell r="C3889" t="str">
            <v>M2</v>
          </cell>
          <cell r="D3889">
            <v>10.29</v>
          </cell>
        </row>
        <row r="3890">
          <cell r="A3890" t="str">
            <v>73801/002</v>
          </cell>
          <cell r="B3890" t="str">
            <v>DEMOLICAO DE CAMADA DE ASSENTAMENTO/CONTRAPISO COM USO DE PONTEIRO, ESPESSURA ATE 4CM</v>
          </cell>
          <cell r="C3890" t="str">
            <v>M2</v>
          </cell>
          <cell r="D3890">
            <v>10.29</v>
          </cell>
        </row>
        <row r="3891">
          <cell r="A3891">
            <v>73802</v>
          </cell>
          <cell r="B3891" t="str">
            <v>DEMOLICAO MANUAL DE REVESTIMENTOS EM PAREDES</v>
          </cell>
          <cell r="C3891" t="str">
            <v/>
          </cell>
          <cell r="D3891" t="str">
            <v/>
          </cell>
        </row>
        <row r="3892">
          <cell r="A3892" t="str">
            <v>73802/001</v>
          </cell>
          <cell r="B3892" t="str">
            <v>DEMOLICAO DE REVESTIMENTO DE ARGAMASSA DE CAL E AREIA</v>
          </cell>
          <cell r="C3892" t="str">
            <v>M2</v>
          </cell>
          <cell r="D3892">
            <v>3.43</v>
          </cell>
        </row>
        <row r="3893">
          <cell r="A3893">
            <v>73874</v>
          </cell>
          <cell r="B3893" t="str">
            <v>REMOCAO DE PINTURAS COM JATEAMENTO DE AREIA</v>
          </cell>
          <cell r="C3893" t="str">
            <v/>
          </cell>
          <cell r="D3893" t="str">
            <v/>
          </cell>
        </row>
        <row r="3894">
          <cell r="A3894" t="str">
            <v>73874/001</v>
          </cell>
          <cell r="B3894" t="str">
            <v>REMOCAO DE PINTURAS COM JATEAMENTO DE AREIA, EM SUPERFICIES METALICAS</v>
          </cell>
          <cell r="C3894" t="str">
            <v>M2</v>
          </cell>
          <cell r="D3894">
            <v>8.9600000000000009</v>
          </cell>
        </row>
        <row r="3895">
          <cell r="A3895">
            <v>73895</v>
          </cell>
          <cell r="B3895" t="str">
            <v>DEMOLICAO PISO MARMORE/SOLEIRA/PEITORIL/ESCADA</v>
          </cell>
          <cell r="C3895" t="str">
            <v/>
          </cell>
          <cell r="D3895" t="str">
            <v/>
          </cell>
        </row>
        <row r="3896">
          <cell r="A3896" t="str">
            <v>73895/001</v>
          </cell>
          <cell r="B3896" t="str">
            <v>DEMOLICAO DE PISO DE MARMORE E ARGAMASSA DE ASSENTAMENTO</v>
          </cell>
          <cell r="C3896" t="str">
            <v>M2</v>
          </cell>
          <cell r="D3896">
            <v>4.1500000000000004</v>
          </cell>
        </row>
        <row r="3897">
          <cell r="A3897">
            <v>73896</v>
          </cell>
          <cell r="B3897" t="str">
            <v>RETIRADA DE AZULEJOS OU LADRILHOS</v>
          </cell>
          <cell r="C3897" t="str">
            <v/>
          </cell>
          <cell r="D3897" t="str">
            <v/>
          </cell>
        </row>
        <row r="3898">
          <cell r="A3898" t="str">
            <v>73896/001</v>
          </cell>
          <cell r="B3898" t="str">
            <v>RETIRADA CUIDADOSA DE AZULEJOS/LADRILHOS E ARGAMASSA DE ASSENTAMENTO</v>
          </cell>
          <cell r="C3898" t="str">
            <v>M2</v>
          </cell>
          <cell r="D3898">
            <v>23.79</v>
          </cell>
        </row>
        <row r="3899">
          <cell r="A3899">
            <v>73899</v>
          </cell>
          <cell r="B3899" t="str">
            <v>DEMOLICAO DE ALVENARIA DE TIJOLOS S/REAPROVEITAMENTO</v>
          </cell>
          <cell r="C3899" t="str">
            <v/>
          </cell>
          <cell r="D3899" t="str">
            <v/>
          </cell>
        </row>
        <row r="3900">
          <cell r="A3900" t="str">
            <v>73899/001</v>
          </cell>
          <cell r="B3900" t="str">
            <v>DEMOLICAO DE ALVENARIA DE TIJOLOS MACICOS S/REAPROVEITAMENTO</v>
          </cell>
          <cell r="C3900" t="str">
            <v>M3</v>
          </cell>
          <cell r="D3900">
            <v>31.03</v>
          </cell>
        </row>
        <row r="3901">
          <cell r="A3901" t="str">
            <v>73899/002</v>
          </cell>
          <cell r="B3901" t="str">
            <v>DEMOLICAO DE ALVENARIA DE TIJOLOS FURADOS S/REAPROVEITAMENTO</v>
          </cell>
          <cell r="C3901" t="str">
            <v>M3</v>
          </cell>
          <cell r="D3901">
            <v>38.79</v>
          </cell>
        </row>
        <row r="3902">
          <cell r="A3902">
            <v>16</v>
          </cell>
          <cell r="B3902" t="str">
            <v>LIGACOES PROVISORIAS</v>
          </cell>
          <cell r="C3902" t="str">
            <v/>
          </cell>
          <cell r="D3902" t="str">
            <v/>
          </cell>
        </row>
        <row r="3903">
          <cell r="A3903">
            <v>73960</v>
          </cell>
          <cell r="B3903" t="str">
            <v>LIGACOES PROVISORIAS AGUA/ESGOTO</v>
          </cell>
          <cell r="C3903" t="str">
            <v/>
          </cell>
          <cell r="D3903" t="str">
            <v/>
          </cell>
        </row>
        <row r="3904">
          <cell r="A3904" t="str">
            <v>73960/001</v>
          </cell>
          <cell r="B3904" t="str">
            <v>INSTAL/LIGACAO PROVISORIA ELETRICA BAIXA TENSAO P/CANT OBRAOBRA,M3-CHAVE 100A CARGA 3KWH,20CV EXCL FORN MEDIDOR</v>
          </cell>
          <cell r="C3904" t="str">
            <v>UN</v>
          </cell>
          <cell r="D3904">
            <v>855.87</v>
          </cell>
        </row>
        <row r="3905">
          <cell r="A3905">
            <v>233</v>
          </cell>
          <cell r="B3905" t="str">
            <v>SINALIZACAO DO CANTEIRO DE OBRAS</v>
          </cell>
          <cell r="C3905" t="str">
            <v/>
          </cell>
          <cell r="D3905" t="str">
            <v/>
          </cell>
        </row>
        <row r="3906">
          <cell r="A3906">
            <v>73683</v>
          </cell>
          <cell r="B3906" t="str">
            <v>INSTALACAO DE GAMBIARRA PARA SINALIZACAO, COM 20 M, INCLUINDO LAMPADA,BOCAL E BALDE A CADA 2 M</v>
          </cell>
          <cell r="C3906" t="str">
            <v>UN</v>
          </cell>
          <cell r="D3906">
            <v>23.65</v>
          </cell>
        </row>
        <row r="3907">
          <cell r="A3907" t="str">
            <v>SERT</v>
          </cell>
          <cell r="B3907" t="str">
            <v>SERVICOS TECNICOS</v>
          </cell>
          <cell r="C3907" t="str">
            <v/>
          </cell>
          <cell r="D3907" t="str">
            <v/>
          </cell>
        </row>
        <row r="3908">
          <cell r="A3908">
            <v>6</v>
          </cell>
          <cell r="B3908" t="str">
            <v>CONTROLE TECNOLOGICO</v>
          </cell>
          <cell r="C3908" t="str">
            <v/>
          </cell>
          <cell r="D3908" t="str">
            <v/>
          </cell>
        </row>
        <row r="3909">
          <cell r="A3909">
            <v>72742</v>
          </cell>
          <cell r="B3909" t="str">
            <v>ENSAIO DE RECEBIMENTO E ACEITACAO DE CIMENTO PORTLAND</v>
          </cell>
          <cell r="C3909" t="str">
            <v>UN</v>
          </cell>
          <cell r="D3909">
            <v>230.46</v>
          </cell>
        </row>
        <row r="3910">
          <cell r="A3910">
            <v>72743</v>
          </cell>
          <cell r="B3910" t="str">
            <v>ENSAIO DE RECEBIMENTO E ACEITACAO DE AGREGADO GRAUDO</v>
          </cell>
          <cell r="C3910" t="str">
            <v>UN</v>
          </cell>
          <cell r="D3910">
            <v>115.23</v>
          </cell>
        </row>
        <row r="3911">
          <cell r="A3911">
            <v>73900</v>
          </cell>
          <cell r="B3911" t="str">
            <v>ENSAIOS TECNOLÓGICO DE ASFALTO</v>
          </cell>
          <cell r="C3911" t="str">
            <v/>
          </cell>
          <cell r="D3911" t="str">
            <v/>
          </cell>
        </row>
        <row r="3912">
          <cell r="A3912" t="str">
            <v>73900/001</v>
          </cell>
          <cell r="B3912" t="str">
            <v>ENSAIOS DE IMPRIMACAO - ASFALTO DILUIDO</v>
          </cell>
          <cell r="C3912" t="str">
            <v>M2</v>
          </cell>
          <cell r="D3912">
            <v>0.02</v>
          </cell>
        </row>
        <row r="3913">
          <cell r="A3913" t="str">
            <v>73900/002</v>
          </cell>
          <cell r="B3913" t="str">
            <v>ENSAIOS DE TRATAMENTO SUPERFICIAL SIMPLES - COM CAP</v>
          </cell>
          <cell r="C3913" t="str">
            <v>M2</v>
          </cell>
          <cell r="D3913">
            <v>0.06</v>
          </cell>
        </row>
        <row r="3914">
          <cell r="A3914" t="str">
            <v>73900/003</v>
          </cell>
          <cell r="B3914" t="str">
            <v>ENSAIOS DE TRATAMENTO SUPERFICIAL SIMPLES - COM EMULSAO ASFALTICA</v>
          </cell>
          <cell r="C3914" t="str">
            <v>M2</v>
          </cell>
          <cell r="D3914">
            <v>0.06</v>
          </cell>
        </row>
        <row r="3915">
          <cell r="A3915" t="str">
            <v>73900/004</v>
          </cell>
          <cell r="B3915" t="str">
            <v>ENSAIOS DE TRATAMENTO SUPERFICIAL DUPLO - COM CAP</v>
          </cell>
          <cell r="C3915" t="str">
            <v>M2</v>
          </cell>
          <cell r="D3915">
            <v>7.0000000000000007E-2</v>
          </cell>
        </row>
        <row r="3916">
          <cell r="A3916" t="str">
            <v>73900/005</v>
          </cell>
          <cell r="B3916" t="str">
            <v>ENSAIOS DE TRATAMENTO SUPERFICIAL DUPLO - COM EMULSAO ASFALTICA</v>
          </cell>
          <cell r="C3916" t="str">
            <v>M2</v>
          </cell>
          <cell r="D3916">
            <v>0.1</v>
          </cell>
        </row>
        <row r="3917">
          <cell r="A3917" t="str">
            <v>73900/006</v>
          </cell>
          <cell r="B3917" t="str">
            <v>ENSAIOS DE TRATAMENTO SUPERFICIAL TRIPLO - COM CAP</v>
          </cell>
          <cell r="C3917" t="str">
            <v>M2</v>
          </cell>
          <cell r="D3917">
            <v>0.1</v>
          </cell>
        </row>
        <row r="3918">
          <cell r="A3918" t="str">
            <v>73900/007</v>
          </cell>
          <cell r="B3918" t="str">
            <v>ENSAIOS DE TRATAMENTO SUPERFICIAL TRIPLO - COM EMULSAO ASFALTICA</v>
          </cell>
          <cell r="C3918" t="str">
            <v>M2</v>
          </cell>
          <cell r="D3918">
            <v>0.11</v>
          </cell>
        </row>
        <row r="3919">
          <cell r="A3919" t="str">
            <v>73900/008</v>
          </cell>
          <cell r="B3919" t="str">
            <v>ENSAIOS DE MACADAME BETUMINOSO POR PENETRACAO - COM CAP</v>
          </cell>
          <cell r="C3919" t="str">
            <v>M3</v>
          </cell>
          <cell r="D3919">
            <v>0.51</v>
          </cell>
        </row>
        <row r="3920">
          <cell r="A3920" t="str">
            <v>73900/009</v>
          </cell>
          <cell r="B3920" t="str">
            <v>ENSAIOS DE MACADAME BETUMINOSO POR PENETRACAO - COM EMULSAO ASFALTICA</v>
          </cell>
          <cell r="C3920" t="str">
            <v>M3</v>
          </cell>
          <cell r="D3920">
            <v>0.51</v>
          </cell>
        </row>
        <row r="3921">
          <cell r="A3921" t="str">
            <v>73900/010</v>
          </cell>
          <cell r="B3921" t="str">
            <v>ENSAIOS DE PRE MISTURADO A FRIO</v>
          </cell>
          <cell r="C3921" t="str">
            <v>M3</v>
          </cell>
          <cell r="D3921">
            <v>0.4</v>
          </cell>
        </row>
        <row r="3922">
          <cell r="A3922" t="str">
            <v>73900/011</v>
          </cell>
          <cell r="B3922" t="str">
            <v>ENSAIOS DE AREIA ASFALTO A QUENTE</v>
          </cell>
          <cell r="C3922" t="str">
            <v>T</v>
          </cell>
          <cell r="D3922">
            <v>13</v>
          </cell>
        </row>
        <row r="3923">
          <cell r="A3923" t="str">
            <v>73900/012</v>
          </cell>
          <cell r="B3923" t="str">
            <v>ENSAIOS DE CONCRETO ASFALTICO</v>
          </cell>
          <cell r="C3923" t="str">
            <v>T</v>
          </cell>
          <cell r="D3923">
            <v>18.12</v>
          </cell>
        </row>
        <row r="3924">
          <cell r="A3924">
            <v>74020</v>
          </cell>
          <cell r="B3924" t="str">
            <v>ENSAIO TECNOLOGICO COM CONCRETO</v>
          </cell>
          <cell r="C3924" t="str">
            <v/>
          </cell>
          <cell r="D3924" t="str">
            <v/>
          </cell>
        </row>
        <row r="3925">
          <cell r="A3925" t="str">
            <v>74020/001</v>
          </cell>
          <cell r="B3925" t="str">
            <v>ENSAIO DE PAVIMENTO DE CONCRETO</v>
          </cell>
          <cell r="C3925" t="str">
            <v>M3</v>
          </cell>
          <cell r="D3925">
            <v>8.91</v>
          </cell>
        </row>
        <row r="3926">
          <cell r="A3926" t="str">
            <v>74020/002</v>
          </cell>
          <cell r="B3926" t="str">
            <v>ENSAIOS DE PAVIMENTO DE CONCRETO COMPACTADO COM ROLO</v>
          </cell>
          <cell r="C3926" t="str">
            <v>M3</v>
          </cell>
          <cell r="D3926">
            <v>7.9</v>
          </cell>
        </row>
        <row r="3927">
          <cell r="A3927">
            <v>74021</v>
          </cell>
          <cell r="B3927" t="str">
            <v>ENSAIO TECNOLOGICO DE TERRAPLENAGEM</v>
          </cell>
          <cell r="C3927" t="str">
            <v/>
          </cell>
          <cell r="D3927" t="str">
            <v/>
          </cell>
        </row>
        <row r="3928">
          <cell r="A3928" t="str">
            <v>74021/001</v>
          </cell>
          <cell r="B3928" t="str">
            <v>ENSAIOS DE TERRAPLENAGEM - CORPO DO ATERRO</v>
          </cell>
          <cell r="C3928" t="str">
            <v>M3</v>
          </cell>
          <cell r="D3928">
            <v>0.22</v>
          </cell>
        </row>
        <row r="3929">
          <cell r="A3929" t="str">
            <v>74021/002</v>
          </cell>
          <cell r="B3929" t="str">
            <v>ENSAIO DE TERRAPLENAGEM - CAMADA FINAL DO ATERRO</v>
          </cell>
          <cell r="C3929" t="str">
            <v>M3</v>
          </cell>
          <cell r="D3929">
            <v>0.69</v>
          </cell>
        </row>
        <row r="3930">
          <cell r="A3930" t="str">
            <v>74021/003</v>
          </cell>
          <cell r="B3930" t="str">
            <v>ENSAIOS DE REGULARIZACAO DO SUBLEITO</v>
          </cell>
          <cell r="C3930" t="str">
            <v>M2</v>
          </cell>
          <cell r="D3930">
            <v>0.32</v>
          </cell>
        </row>
        <row r="3931">
          <cell r="A3931" t="str">
            <v>74021/004</v>
          </cell>
          <cell r="B3931" t="str">
            <v>ENSAIOS DE REFORCO DO SUBLEITO</v>
          </cell>
          <cell r="C3931" t="str">
            <v>M3</v>
          </cell>
          <cell r="D3931">
            <v>0.57999999999999996</v>
          </cell>
        </row>
        <row r="3932">
          <cell r="A3932" t="str">
            <v>74021/005</v>
          </cell>
          <cell r="B3932" t="str">
            <v>ENSAIOS DE SUB BASE DE SOLO MELHORADO COM CIMENTO</v>
          </cell>
          <cell r="C3932" t="str">
            <v>M3</v>
          </cell>
          <cell r="D3932">
            <v>0.57999999999999996</v>
          </cell>
        </row>
        <row r="3933">
          <cell r="A3933" t="str">
            <v>74021/006</v>
          </cell>
          <cell r="B3933" t="str">
            <v>ENSAIOS DE BASE ESTABILIZADA GRANULOMETRICAMENTE</v>
          </cell>
          <cell r="C3933" t="str">
            <v>M3</v>
          </cell>
          <cell r="D3933">
            <v>0.62</v>
          </cell>
        </row>
        <row r="3934">
          <cell r="A3934" t="str">
            <v>74021/007</v>
          </cell>
          <cell r="B3934" t="str">
            <v>ENSAIO DE BASE DE SOLO MELHORADO COM CIMENTO</v>
          </cell>
          <cell r="C3934" t="str">
            <v>M3</v>
          </cell>
          <cell r="D3934">
            <v>0.57999999999999996</v>
          </cell>
        </row>
        <row r="3935">
          <cell r="A3935" t="str">
            <v>74021/008</v>
          </cell>
          <cell r="B3935" t="str">
            <v>ENSAIOS DE BASE DE SOLO CIMENTO</v>
          </cell>
          <cell r="C3935" t="str">
            <v>M3</v>
          </cell>
          <cell r="D3935">
            <v>0.63</v>
          </cell>
        </row>
        <row r="3936">
          <cell r="A3936">
            <v>74022</v>
          </cell>
          <cell r="B3936" t="str">
            <v>ENSAIO TECNOLOGICO</v>
          </cell>
          <cell r="C3936" t="str">
            <v/>
          </cell>
          <cell r="D3936" t="str">
            <v/>
          </cell>
        </row>
        <row r="3937">
          <cell r="A3937" t="str">
            <v>74022/001</v>
          </cell>
          <cell r="B3937" t="str">
            <v>ENSAIO DE PENETRACAO - MATERIAL BETUMINOSO</v>
          </cell>
          <cell r="C3937" t="str">
            <v>UN</v>
          </cell>
          <cell r="D3937">
            <v>48.97</v>
          </cell>
        </row>
        <row r="3938">
          <cell r="A3938" t="str">
            <v>74022/002</v>
          </cell>
          <cell r="B3938" t="str">
            <v>ENSAIO DE VISCOSIDADE SAYBOLT - FUROL - MATERIAL BETUMINOSO</v>
          </cell>
          <cell r="C3938" t="str">
            <v>UN</v>
          </cell>
          <cell r="D3938">
            <v>63.38</v>
          </cell>
        </row>
        <row r="3939">
          <cell r="A3939" t="str">
            <v>74022/003</v>
          </cell>
          <cell r="B3939" t="str">
            <v>ENSAIO DE DETERMINACAO DA PENEIRACAO - EMULSAO ASFALTICA</v>
          </cell>
          <cell r="C3939" t="str">
            <v>UN</v>
          </cell>
          <cell r="D3939">
            <v>57.62</v>
          </cell>
        </row>
        <row r="3940">
          <cell r="A3940" t="str">
            <v>74022/004</v>
          </cell>
          <cell r="B3940" t="str">
            <v>ENSAIO DE DETERMINACAO DA SEDIMENTACAO - EMULSAO ASFALTICA</v>
          </cell>
          <cell r="C3940" t="str">
            <v>UN</v>
          </cell>
          <cell r="D3940">
            <v>63.38</v>
          </cell>
        </row>
        <row r="3941">
          <cell r="A3941" t="str">
            <v>74022/005</v>
          </cell>
          <cell r="B3941" t="str">
            <v>ENSAIO DE DETERMINACAO DO TEOR DE BETUME - CIMENTO ASFALTICO DE PETROLEO</v>
          </cell>
          <cell r="C3941" t="str">
            <v>UN</v>
          </cell>
          <cell r="D3941">
            <v>50.41</v>
          </cell>
        </row>
        <row r="3942">
          <cell r="A3942" t="str">
            <v>74022/006</v>
          </cell>
          <cell r="B3942" t="str">
            <v>ENSAIO DE GRANULOMETRIA POR PENEIRAMENTO - SOLOS</v>
          </cell>
          <cell r="C3942" t="str">
            <v>UN</v>
          </cell>
          <cell r="D3942">
            <v>46.09</v>
          </cell>
        </row>
        <row r="3943">
          <cell r="A3943" t="str">
            <v>74022/007</v>
          </cell>
          <cell r="B3943" t="str">
            <v>ENSAIO DE GRANULOMETRIA POR PENEIRAMENTO E SEDIMENTACAO - SOLOS</v>
          </cell>
          <cell r="C3943" t="str">
            <v>UN</v>
          </cell>
          <cell r="D3943">
            <v>54.73</v>
          </cell>
        </row>
        <row r="3944">
          <cell r="A3944" t="str">
            <v>74022/008</v>
          </cell>
          <cell r="B3944" t="str">
            <v>ENSAIO DE LIMITE DE LIQUIDEZ - SOLOS</v>
          </cell>
          <cell r="C3944" t="str">
            <v>UN</v>
          </cell>
          <cell r="D3944">
            <v>28.81</v>
          </cell>
        </row>
        <row r="3945">
          <cell r="A3945" t="str">
            <v>74022/009</v>
          </cell>
          <cell r="B3945" t="str">
            <v>ENSAIO DE LIMITE DE PLASTICIDADE - SOLOS</v>
          </cell>
          <cell r="C3945" t="str">
            <v>UN</v>
          </cell>
          <cell r="D3945">
            <v>25.93</v>
          </cell>
        </row>
        <row r="3946">
          <cell r="A3946" t="str">
            <v>74022/010</v>
          </cell>
          <cell r="B3946" t="str">
            <v>ENSAIO DE COMPACTACAO - AMOSTRAS NAO TRABALHADAS - ENERGIA NORMAL - SOLOS</v>
          </cell>
          <cell r="C3946" t="str">
            <v>UN</v>
          </cell>
          <cell r="D3946">
            <v>54.73</v>
          </cell>
        </row>
        <row r="3947">
          <cell r="A3947" t="str">
            <v>74022/011</v>
          </cell>
          <cell r="B3947" t="str">
            <v>ENSAIO DE COMPACTACAO - AMOSTRAS NAO TRABALHADAS - ENERGIA INTERMEDIARIA - SOLOS</v>
          </cell>
          <cell r="C3947" t="str">
            <v>UN</v>
          </cell>
          <cell r="D3947">
            <v>83.54</v>
          </cell>
        </row>
        <row r="3948">
          <cell r="A3948" t="str">
            <v>74022/012</v>
          </cell>
          <cell r="B3948" t="str">
            <v>ENSAIO DE COMPACTACAO - AMOSTRAS NAO TRABALHADAS - ENERGIA MODIFICADA- SOLOS</v>
          </cell>
          <cell r="C3948" t="str">
            <v>UN</v>
          </cell>
          <cell r="D3948">
            <v>109.47</v>
          </cell>
        </row>
        <row r="3949">
          <cell r="A3949" t="str">
            <v>74022/013</v>
          </cell>
          <cell r="B3949" t="str">
            <v>ENSAIO DE COMPACTACAO - AMOSTRAS TRABALHADAS - SOLOS</v>
          </cell>
          <cell r="C3949" t="str">
            <v>UN</v>
          </cell>
          <cell r="D3949">
            <v>57.62</v>
          </cell>
        </row>
        <row r="3950">
          <cell r="A3950" t="str">
            <v>74022/014</v>
          </cell>
          <cell r="B3950" t="str">
            <v>ENSAIO DE MASSA ESPECIFICA - IN SITU - METODO FRASCO DE AREIA - SOLOS</v>
          </cell>
          <cell r="C3950" t="str">
            <v>UN</v>
          </cell>
          <cell r="D3950">
            <v>20.170000000000002</v>
          </cell>
        </row>
        <row r="3951">
          <cell r="A3951" t="str">
            <v>74022/015</v>
          </cell>
          <cell r="B3951" t="str">
            <v>ENSAIO DE MASSA ESPECIFICA - IN SITU - METODO BALAO DE BORRACHA - SOLOS</v>
          </cell>
          <cell r="C3951" t="str">
            <v>UN</v>
          </cell>
          <cell r="D3951">
            <v>23.05</v>
          </cell>
        </row>
        <row r="3952">
          <cell r="A3952" t="str">
            <v>74022/016</v>
          </cell>
          <cell r="B3952" t="str">
            <v>ENSAIO DE DENSIDADE REAL - SOLOS</v>
          </cell>
          <cell r="C3952" t="str">
            <v>UN</v>
          </cell>
          <cell r="D3952">
            <v>25.93</v>
          </cell>
        </row>
        <row r="3953">
          <cell r="A3953" t="str">
            <v>74022/017</v>
          </cell>
          <cell r="B3953" t="str">
            <v>ENSAIO DE ABRASAO LOS ANGELES - AGREGADOS</v>
          </cell>
          <cell r="C3953" t="str">
            <v>UN</v>
          </cell>
          <cell r="D3953">
            <v>120.99</v>
          </cell>
        </row>
        <row r="3954">
          <cell r="A3954" t="str">
            <v>74022/018</v>
          </cell>
          <cell r="B3954" t="str">
            <v>ENSAIO DE MASSA ESPECIFICA - IN SITU - EMPREGO DO OLEO - SOLOS</v>
          </cell>
          <cell r="C3954" t="str">
            <v>UN</v>
          </cell>
          <cell r="D3954">
            <v>31.69</v>
          </cell>
        </row>
        <row r="3955">
          <cell r="A3955" t="str">
            <v>74022/019</v>
          </cell>
          <cell r="B3955" t="str">
            <v>ENSAIO DE INDICE DE SUPORTE CALIFORNIA - AMOSTRAS NAO TRABALHADAS - ENERGIA NORMAL - SOLOS</v>
          </cell>
          <cell r="C3955" t="str">
            <v>UN</v>
          </cell>
          <cell r="D3955">
            <v>66.260000000000005</v>
          </cell>
        </row>
        <row r="3956">
          <cell r="A3956" t="str">
            <v>74022/020</v>
          </cell>
          <cell r="B3956" t="str">
            <v>ENSAIO DE INDICE DE SUPORTE CALIFORNIA - AMOSTRAS NAO TRABALHADAS - ENERGIA INTERMEDIARIA - SOLOS</v>
          </cell>
          <cell r="C3956" t="str">
            <v>UN</v>
          </cell>
          <cell r="D3956">
            <v>74.900000000000006</v>
          </cell>
        </row>
        <row r="3957">
          <cell r="A3957" t="str">
            <v>74022/021</v>
          </cell>
          <cell r="B3957" t="str">
            <v>ENSAIO DE INDICE DE SUPORTE CALIFORNIA- AMOSTRAS NAO TRABALHADAS - ENERGIA MODIFICADA- SOLOS</v>
          </cell>
          <cell r="C3957" t="str">
            <v>UN</v>
          </cell>
          <cell r="D3957">
            <v>80.66</v>
          </cell>
        </row>
        <row r="3958">
          <cell r="A3958" t="str">
            <v>74022/022</v>
          </cell>
          <cell r="B3958" t="str">
            <v>ENSAIO DE TEOR DE UMIDADE - METODO EXPEDITO DO ALCOOL - SOLOS</v>
          </cell>
          <cell r="C3958" t="str">
            <v>UN</v>
          </cell>
          <cell r="D3958">
            <v>17.28</v>
          </cell>
        </row>
        <row r="3959">
          <cell r="A3959" t="str">
            <v>74022/023</v>
          </cell>
          <cell r="B3959" t="str">
            <v>ENSAIO DE TEOR DE UMIDADE - PROCESSO SPEEDY - SOLOS E AGREGADOS MIUDOS</v>
          </cell>
          <cell r="C3959" t="str">
            <v>UN</v>
          </cell>
          <cell r="D3959">
            <v>17.28</v>
          </cell>
        </row>
        <row r="3960">
          <cell r="A3960" t="str">
            <v>74022/024</v>
          </cell>
          <cell r="B3960" t="str">
            <v>ENSAIO DE TEOR DE UMIDADE - EM LABORATORIO - SOLOS</v>
          </cell>
          <cell r="C3960" t="str">
            <v>UN</v>
          </cell>
          <cell r="D3960">
            <v>23.05</v>
          </cell>
        </row>
        <row r="3961">
          <cell r="A3961" t="str">
            <v>74022/025</v>
          </cell>
          <cell r="B3961" t="str">
            <v>ENSAIO DE PONTO DE FULGOR - MATERIAL BETUMINOSO</v>
          </cell>
          <cell r="C3961" t="str">
            <v>UN</v>
          </cell>
          <cell r="D3961">
            <v>46.09</v>
          </cell>
        </row>
        <row r="3962">
          <cell r="A3962" t="str">
            <v>74022/026</v>
          </cell>
          <cell r="B3962" t="str">
            <v>ENSAIO DE DESTILACAO - ASFALTO DILUIDO</v>
          </cell>
          <cell r="C3962" t="str">
            <v>UN</v>
          </cell>
          <cell r="D3962">
            <v>74.900000000000006</v>
          </cell>
        </row>
        <row r="3963">
          <cell r="A3963" t="str">
            <v>74022/027</v>
          </cell>
          <cell r="B3963" t="str">
            <v>ENSAIO DE CONTROLE DE TAXA DE APLICACAO DE LIGANTE BETUMINOSO</v>
          </cell>
          <cell r="C3963" t="str">
            <v>UN</v>
          </cell>
          <cell r="D3963">
            <v>20.170000000000002</v>
          </cell>
        </row>
        <row r="3964">
          <cell r="A3964" t="str">
            <v>74022/028</v>
          </cell>
          <cell r="B3964" t="str">
            <v>ENSAIO DE SUSCEPTIBILIDADE TERMICA - INDICE PFEIFFER - MATERIAL ASFALTICO</v>
          </cell>
          <cell r="C3964" t="str">
            <v>UN</v>
          </cell>
          <cell r="D3964">
            <v>72.02</v>
          </cell>
        </row>
        <row r="3965">
          <cell r="A3965" t="str">
            <v>74022/029</v>
          </cell>
          <cell r="B3965" t="str">
            <v>ENSAIO DE ESPUMA - MATERIAL ASFALTICO</v>
          </cell>
          <cell r="C3965" t="str">
            <v>UN</v>
          </cell>
          <cell r="D3965">
            <v>51.85</v>
          </cell>
        </row>
        <row r="3966">
          <cell r="A3966" t="str">
            <v>74022/030</v>
          </cell>
          <cell r="B3966" t="str">
            <v>ENSAIO DE RESISTENCIA A COMPRESSAO SIMPLES - CONCRETO</v>
          </cell>
          <cell r="C3966" t="str">
            <v>UN</v>
          </cell>
          <cell r="D3966">
            <v>51.85</v>
          </cell>
        </row>
        <row r="3967">
          <cell r="A3967" t="str">
            <v>74022/031</v>
          </cell>
          <cell r="B3967" t="str">
            <v>ENSAIO DE RESISTENCIA A TRACAO POR COMPRESSAO DIAMETRAL - CONCRETO</v>
          </cell>
          <cell r="C3967" t="str">
            <v>UN</v>
          </cell>
          <cell r="D3967">
            <v>51.85</v>
          </cell>
        </row>
        <row r="3968">
          <cell r="A3968" t="str">
            <v>74022/032</v>
          </cell>
          <cell r="B3968" t="str">
            <v>ENSAIO DE RESISTENCIA A TRACAO NA FLEXAO DE CONCRETO</v>
          </cell>
          <cell r="C3968" t="str">
            <v>UN</v>
          </cell>
          <cell r="D3968">
            <v>57.62</v>
          </cell>
        </row>
        <row r="3969">
          <cell r="A3969" t="str">
            <v>74022/033</v>
          </cell>
          <cell r="B3969" t="str">
            <v>ENSAIO DE RESILIENCIA - SOLOS</v>
          </cell>
          <cell r="C3969" t="str">
            <v>UN</v>
          </cell>
          <cell r="D3969">
            <v>371.62</v>
          </cell>
        </row>
        <row r="3970">
          <cell r="A3970" t="str">
            <v>74022/034</v>
          </cell>
          <cell r="B3970" t="str">
            <v>ENSAIO DE RESILIENCIA - MISTURAS BETUMINOSAS</v>
          </cell>
          <cell r="C3970" t="str">
            <v>UN</v>
          </cell>
          <cell r="D3970">
            <v>77.78</v>
          </cell>
        </row>
        <row r="3971">
          <cell r="A3971" t="str">
            <v>74022/035</v>
          </cell>
          <cell r="B3971" t="str">
            <v>ENSAIO DE PERCENTAGEM DE BETUME - MISTURAS BETUMINOSAS</v>
          </cell>
          <cell r="C3971" t="str">
            <v>UN</v>
          </cell>
          <cell r="D3971">
            <v>43.21</v>
          </cell>
        </row>
        <row r="3972">
          <cell r="A3972" t="str">
            <v>74022/036</v>
          </cell>
          <cell r="B3972" t="str">
            <v>ENSAIO DE ADESIVIDADE - RESISTENCIA A AGUA - EMULSAO ASFALTICA</v>
          </cell>
          <cell r="C3972" t="str">
            <v>UN</v>
          </cell>
          <cell r="D3972">
            <v>34.57</v>
          </cell>
        </row>
        <row r="3973">
          <cell r="A3973" t="str">
            <v>74022/037</v>
          </cell>
          <cell r="B3973" t="str">
            <v>ENSAIO DE ADESIVIDADE A LIGANTE BETUMINOSO - AGREGADO GRAUDO</v>
          </cell>
          <cell r="C3973" t="str">
            <v>UN</v>
          </cell>
          <cell r="D3973">
            <v>28.81</v>
          </cell>
        </row>
        <row r="3974">
          <cell r="A3974" t="str">
            <v>74022/038</v>
          </cell>
          <cell r="B3974" t="str">
            <v>ENSAIO DE EXPANSIBILIDADE - SOLOS</v>
          </cell>
          <cell r="C3974" t="str">
            <v>UN</v>
          </cell>
          <cell r="D3974">
            <v>41.77</v>
          </cell>
        </row>
        <row r="3975">
          <cell r="A3975" t="str">
            <v>74022/039</v>
          </cell>
          <cell r="B3975" t="str">
            <v>PREPARACAO DE AMOSTRAS PARA ENSAIO DE CARACTERIZACAO - SOLOS</v>
          </cell>
          <cell r="C3975" t="str">
            <v>UN</v>
          </cell>
          <cell r="D3975">
            <v>31.69</v>
          </cell>
        </row>
        <row r="3976">
          <cell r="A3976" t="str">
            <v>74022/040</v>
          </cell>
          <cell r="B3976" t="str">
            <v>ENSAIO MARSHALL - MISTURA BETUMINOSA A QUENTE</v>
          </cell>
          <cell r="C3976" t="str">
            <v>UN</v>
          </cell>
          <cell r="D3976">
            <v>100.83</v>
          </cell>
        </row>
        <row r="3977">
          <cell r="A3977" t="str">
            <v>74022/041</v>
          </cell>
          <cell r="B3977" t="str">
            <v>ENSAIO DE DETERMINACAO DO INDICE DE FORMA - AGREGADOS</v>
          </cell>
          <cell r="C3977" t="str">
            <v>UN</v>
          </cell>
          <cell r="D3977">
            <v>28.81</v>
          </cell>
        </row>
        <row r="3978">
          <cell r="A3978" t="str">
            <v>74022/042</v>
          </cell>
          <cell r="B3978" t="str">
            <v>ENSAIO DE EQUIVALENTE EM AREIA - SOLOS</v>
          </cell>
          <cell r="C3978" t="str">
            <v>UN</v>
          </cell>
          <cell r="D3978">
            <v>25.93</v>
          </cell>
        </row>
        <row r="3979">
          <cell r="A3979" t="str">
            <v>74022/043</v>
          </cell>
          <cell r="B3979" t="str">
            <v>ENSAIO DE MOLDAGEM E CURA DE SOLO CIMENTO</v>
          </cell>
          <cell r="C3979" t="str">
            <v>UN</v>
          </cell>
          <cell r="D3979">
            <v>28.81</v>
          </cell>
        </row>
        <row r="3980">
          <cell r="A3980" t="str">
            <v>74022/044</v>
          </cell>
          <cell r="B3980" t="str">
            <v>ENSAIO DE COMPRESSAO AXIAL DE SOLO CIMENTO</v>
          </cell>
          <cell r="C3980" t="str">
            <v>UN</v>
          </cell>
          <cell r="D3980">
            <v>23.05</v>
          </cell>
        </row>
        <row r="3981">
          <cell r="A3981" t="str">
            <v>74022/045</v>
          </cell>
          <cell r="B3981" t="str">
            <v>ENSAIO DE VISCOSIDADE CINEMATICA - ASFALTO</v>
          </cell>
          <cell r="C3981" t="str">
            <v>UN</v>
          </cell>
          <cell r="D3981">
            <v>57.62</v>
          </cell>
        </row>
        <row r="3982">
          <cell r="A3982" t="str">
            <v>74022/047</v>
          </cell>
          <cell r="B3982" t="str">
            <v>ENSAIO DE RESIDUO POR EVAPORACAO - EMULSAO ASFALTICA</v>
          </cell>
          <cell r="C3982" t="str">
            <v>UN</v>
          </cell>
          <cell r="D3982">
            <v>28.81</v>
          </cell>
        </row>
        <row r="3983">
          <cell r="A3983" t="str">
            <v>74022/048</v>
          </cell>
          <cell r="B3983" t="str">
            <v>ENSAIO DE CARGA DA PARTICULA - EMULSAO ASFALTICA</v>
          </cell>
          <cell r="C3983" t="str">
            <v>UN</v>
          </cell>
          <cell r="D3983">
            <v>21.61</v>
          </cell>
        </row>
        <row r="3984">
          <cell r="A3984" t="str">
            <v>74022/049</v>
          </cell>
          <cell r="B3984" t="str">
            <v>ENSAIO DE DESEMULSIBILIDADE - EMULSAO ASFALTICA</v>
          </cell>
          <cell r="C3984" t="str">
            <v>UN</v>
          </cell>
          <cell r="D3984">
            <v>57.62</v>
          </cell>
        </row>
        <row r="3985">
          <cell r="A3985" t="str">
            <v>74022/050</v>
          </cell>
          <cell r="B3985" t="str">
            <v>ENSAIO DE DETERMINACAO DA TAXA DE ESPALHAMENTO DO AGREGADO</v>
          </cell>
          <cell r="C3985" t="str">
            <v>UN</v>
          </cell>
          <cell r="D3985">
            <v>14.4</v>
          </cell>
        </row>
        <row r="3986">
          <cell r="A3986" t="str">
            <v>74022/051</v>
          </cell>
          <cell r="B3986" t="str">
            <v>ENSAIO DE ADESIVIDADE A LIGANTE BETUMINOSO - AGREGADO</v>
          </cell>
          <cell r="C3986" t="str">
            <v>UN</v>
          </cell>
          <cell r="D3986">
            <v>31.69</v>
          </cell>
        </row>
        <row r="3987">
          <cell r="A3987" t="str">
            <v>74022/052</v>
          </cell>
          <cell r="B3987" t="str">
            <v>ENSAIO DE GRANULOMETRIA DO AGREGADO</v>
          </cell>
          <cell r="C3987" t="str">
            <v>UN</v>
          </cell>
          <cell r="D3987">
            <v>28.81</v>
          </cell>
        </row>
        <row r="3988">
          <cell r="A3988" t="str">
            <v>74022/053</v>
          </cell>
          <cell r="B3988" t="str">
            <v>ENSAIO DE CONTROLE DO GRAU DE COMPACTACAO DA MISTURA ASFALTICA</v>
          </cell>
          <cell r="C3988" t="str">
            <v>UN</v>
          </cell>
          <cell r="D3988">
            <v>25.93</v>
          </cell>
        </row>
        <row r="3989">
          <cell r="A3989" t="str">
            <v>74022/054</v>
          </cell>
          <cell r="B3989" t="str">
            <v>ENSAIO DE GRANULOMETRIA DO FILLER</v>
          </cell>
          <cell r="C3989" t="str">
            <v>UN</v>
          </cell>
          <cell r="D3989">
            <v>25.93</v>
          </cell>
        </row>
        <row r="3990">
          <cell r="A3990" t="str">
            <v>74022/055</v>
          </cell>
          <cell r="B3990" t="str">
            <v>ENSAIO DE TRACAO POR COMPRESSAO DIAMETRAL - MISTURAS BETUMINOSAS</v>
          </cell>
          <cell r="C3990" t="str">
            <v>UN</v>
          </cell>
          <cell r="D3990">
            <v>72.02</v>
          </cell>
        </row>
        <row r="3991">
          <cell r="A3991" t="str">
            <v>74022/056</v>
          </cell>
          <cell r="B3991" t="str">
            <v>ENSAIO DE DENSIDADE DO MATERIAL BETUMINOSO</v>
          </cell>
          <cell r="C3991" t="str">
            <v>UN</v>
          </cell>
          <cell r="D3991">
            <v>21.8</v>
          </cell>
        </row>
        <row r="3992">
          <cell r="A3992" t="str">
            <v>74022/057</v>
          </cell>
          <cell r="B3992" t="str">
            <v>ENSAIO DE CONSISTENCIA DO CONCRETO CCR - INDICE VEBE</v>
          </cell>
          <cell r="C3992" t="str">
            <v>UN</v>
          </cell>
          <cell r="D3992">
            <v>21.8</v>
          </cell>
        </row>
        <row r="3993">
          <cell r="A3993" t="str">
            <v>74022/058</v>
          </cell>
          <cell r="B3993" t="str">
            <v>ENSAIO DE ABATIMENTO DO TRONCO DE CONE</v>
          </cell>
          <cell r="C3993" t="str">
            <v>UN</v>
          </cell>
          <cell r="D3993">
            <v>21.8</v>
          </cell>
        </row>
        <row r="3994">
          <cell r="A3994">
            <v>74259</v>
          </cell>
          <cell r="B3994" t="str">
            <v>ENSAIOS DE PINTURA DE LIGACAO</v>
          </cell>
          <cell r="C3994" t="str">
            <v>M2</v>
          </cell>
          <cell r="D3994">
            <v>0.01</v>
          </cell>
        </row>
        <row r="3995">
          <cell r="A3995">
            <v>7</v>
          </cell>
          <cell r="B3995" t="str">
            <v>SONDAGENS</v>
          </cell>
          <cell r="C3995" t="str">
            <v/>
          </cell>
          <cell r="D3995" t="str">
            <v/>
          </cell>
        </row>
        <row r="3996">
          <cell r="A3996">
            <v>72733</v>
          </cell>
          <cell r="B3996" t="str">
            <v>MOBILIZACAO E DESMOBILIZACAO DE EQUIPAMENTO DE SONDAGEM A PERCUSSAO</v>
          </cell>
          <cell r="C3996" t="str">
            <v>UN</v>
          </cell>
          <cell r="D3996">
            <v>398.44</v>
          </cell>
        </row>
        <row r="3997">
          <cell r="A3997">
            <v>8</v>
          </cell>
          <cell r="B3997" t="str">
            <v>LOCACAO</v>
          </cell>
          <cell r="C3997" t="str">
            <v/>
          </cell>
          <cell r="D3997" t="str">
            <v/>
          </cell>
        </row>
        <row r="3998">
          <cell r="A3998">
            <v>68051</v>
          </cell>
          <cell r="B3998" t="str">
            <v>LOCACAO ALVENARIA</v>
          </cell>
          <cell r="C3998" t="str">
            <v>M</v>
          </cell>
          <cell r="D3998">
            <v>2.54</v>
          </cell>
        </row>
        <row r="3999">
          <cell r="A3999">
            <v>73610</v>
          </cell>
          <cell r="B3999" t="str">
            <v>LOCAÇÃO DE REDES DE ÁGUA OU DE ESGOTO, INCLUSIVE TOPOGRAFO</v>
          </cell>
          <cell r="C3999" t="str">
            <v>M</v>
          </cell>
          <cell r="D3999">
            <v>0.36</v>
          </cell>
        </row>
        <row r="4000">
          <cell r="A4000">
            <v>73679</v>
          </cell>
          <cell r="B4000" t="str">
            <v>LOCAÇÃO DE ADUTORAS, COLETORES TRONCO E INTERCEPTORES - ATÉ DN 500 MM,INCLUSIVE TOPOGRAFO</v>
          </cell>
          <cell r="C4000" t="str">
            <v>M</v>
          </cell>
          <cell r="D4000">
            <v>0.55000000000000004</v>
          </cell>
        </row>
        <row r="4001">
          <cell r="A4001">
            <v>73686</v>
          </cell>
          <cell r="B4001" t="str">
            <v>LOCACAO DA OBRA, COM USO DE EQUIPAMENTOS TOPOGRAFICOS, INCLUSIVE TOPOGRAFO E NIVELADOR</v>
          </cell>
          <cell r="C4001" t="str">
            <v>M2</v>
          </cell>
          <cell r="D4001">
            <v>8.0399999999999991</v>
          </cell>
        </row>
        <row r="4002">
          <cell r="A4002">
            <v>73992</v>
          </cell>
          <cell r="B4002" t="str">
            <v>LOCACAO DE OBRA</v>
          </cell>
          <cell r="C4002" t="str">
            <v/>
          </cell>
          <cell r="D4002" t="str">
            <v/>
          </cell>
        </row>
        <row r="4003">
          <cell r="A4003" t="str">
            <v>73992/001</v>
          </cell>
          <cell r="B4003" t="str">
            <v>LOCACAO CONVENCIONAL DE OBRA, ATRAVÉS DE GABARITO DE TABUAS CORRIDAS PONTALETADAS A CADA 1,50M, SEM REAPROVEITAMENTO</v>
          </cell>
          <cell r="C4003" t="str">
            <v>M2</v>
          </cell>
          <cell r="D4003">
            <v>4.8899999999999997</v>
          </cell>
        </row>
        <row r="4004">
          <cell r="A4004">
            <v>74077</v>
          </cell>
          <cell r="B4004" t="str">
            <v>LOCACAO OBRA C/PECA DE PINHO / REAPROVEITAMENTO</v>
          </cell>
          <cell r="C4004" t="str">
            <v/>
          </cell>
          <cell r="D4004" t="str">
            <v/>
          </cell>
        </row>
        <row r="4005">
          <cell r="A4005" t="str">
            <v>74077/001</v>
          </cell>
          <cell r="B4005" t="str">
            <v>LOCACAO CONVENCIONAL DE OBRA, ATRAVÉS DE GABARITO DE TABUAS CORRIDAS PONTALETADAS, SEM REAPROVEITAMENTO</v>
          </cell>
          <cell r="C4005" t="str">
            <v>M2</v>
          </cell>
          <cell r="D4005">
            <v>4.37</v>
          </cell>
        </row>
        <row r="4006">
          <cell r="A4006" t="str">
            <v>74077/002</v>
          </cell>
          <cell r="B4006" t="str">
            <v>LOCACAO CONVENCIONAL DE OBRA, ATRAVÉS DE GABARITO DE TABUAS CORRIDAS PONTALETADAS, COM REAPROVEITAMENTO DE 10 VEZES.</v>
          </cell>
          <cell r="C4006" t="str">
            <v>M2</v>
          </cell>
          <cell r="D4006">
            <v>2.04</v>
          </cell>
        </row>
        <row r="4007">
          <cell r="A4007" t="str">
            <v>74077/003</v>
          </cell>
          <cell r="B4007" t="str">
            <v>LOCACAO CONVENCIONAL DE OBRA, ATRAVÉS DE GABARITO DE TABUAS CORRIDAS PONTALETADAS, COM REAPROVEITAMENTO DE 3 VEZES.</v>
          </cell>
          <cell r="C4007" t="str">
            <v>M2</v>
          </cell>
          <cell r="D4007">
            <v>2.65</v>
          </cell>
        </row>
        <row r="4008">
          <cell r="A4008">
            <v>9</v>
          </cell>
          <cell r="B4008" t="str">
            <v>LEVANTAMENTO CADASTRAL</v>
          </cell>
          <cell r="C4008" t="str">
            <v/>
          </cell>
          <cell r="D4008" t="str">
            <v/>
          </cell>
        </row>
        <row r="4009">
          <cell r="A4009">
            <v>73677</v>
          </cell>
          <cell r="B4009" t="str">
            <v>CADASTRO DE LIGAÇÕES PREDIAIS, INCLUSIVE TOPOGRAFO E DESENHISTA</v>
          </cell>
          <cell r="C4009" t="str">
            <v>UN</v>
          </cell>
          <cell r="D4009">
            <v>3.57</v>
          </cell>
        </row>
        <row r="4010">
          <cell r="A4010">
            <v>73678</v>
          </cell>
          <cell r="B4010" t="str">
            <v>CADASTRO DE ADUTORAS. COLETORES E INTERCEPTORES - ATÉ DN 500 MM, INCLUSIVE TOPOGRAFO E DESENHISTA</v>
          </cell>
          <cell r="C4010" t="str">
            <v>M</v>
          </cell>
          <cell r="D4010">
            <v>1.18</v>
          </cell>
        </row>
        <row r="4011">
          <cell r="A4011">
            <v>73682</v>
          </cell>
          <cell r="B4011" t="str">
            <v>CADASTRO DE REDES, INCLUSIVE TOPOGRAFO E DESENHISTA</v>
          </cell>
          <cell r="C4011" t="str">
            <v>M</v>
          </cell>
          <cell r="D4011">
            <v>0.52</v>
          </cell>
        </row>
        <row r="4012">
          <cell r="A4012">
            <v>73758</v>
          </cell>
          <cell r="B4012" t="str">
            <v>LEVANT SECAO TRANSV C/NIVEL P/M LINEAR SECAO</v>
          </cell>
          <cell r="C4012" t="str">
            <v/>
          </cell>
          <cell r="D4012" t="str">
            <v/>
          </cell>
        </row>
        <row r="4013">
          <cell r="A4013" t="str">
            <v>73758/001</v>
          </cell>
          <cell r="B4013" t="str">
            <v>LEVANTAMENTO SECAO TRANSVERSAL C/NIVEL TERRENO NAO ACIDENTADO VEGETAÇÃO DENSA INCLUSIVE DESENHO ESC 1:200 EM PAPEL VEGETAL MILIMETRADO (MEDIDO P/M SECAO), INCLUSIVE NIVELADOR, AUXILIAR DE CALCULO TOPOGRAFICO EDESENHISTA.</v>
          </cell>
          <cell r="C4013" t="str">
            <v>M</v>
          </cell>
          <cell r="D4013">
            <v>0.57999999999999996</v>
          </cell>
        </row>
        <row r="4014">
          <cell r="A4014" t="str">
            <v>URBA</v>
          </cell>
          <cell r="B4014" t="str">
            <v>URBANIZACAO</v>
          </cell>
          <cell r="C4014" t="str">
            <v/>
          </cell>
          <cell r="D4014" t="str">
            <v/>
          </cell>
        </row>
        <row r="4015">
          <cell r="A4015">
            <v>201</v>
          </cell>
          <cell r="B4015" t="str">
            <v>PORTAO</v>
          </cell>
          <cell r="C4015" t="str">
            <v/>
          </cell>
          <cell r="D4015" t="str">
            <v/>
          </cell>
        </row>
        <row r="4016">
          <cell r="A4016">
            <v>73814</v>
          </cell>
          <cell r="B4016" t="str">
            <v>PORTAO DE FERRO GALVANIZADO</v>
          </cell>
          <cell r="C4016" t="str">
            <v/>
          </cell>
          <cell r="D4016" t="str">
            <v/>
          </cell>
        </row>
        <row r="4017">
          <cell r="A4017" t="str">
            <v>73814/001</v>
          </cell>
          <cell r="B4017" t="str">
            <v>PORTAO EM TUBO DE ACO GALVANIZADO, PAINEL UNICO, 1MX1,6M, INCLUSO CADEADO</v>
          </cell>
          <cell r="C4017" t="str">
            <v>UN</v>
          </cell>
          <cell r="D4017">
            <v>326.06</v>
          </cell>
        </row>
        <row r="4018">
          <cell r="A4018" t="str">
            <v>73814/002</v>
          </cell>
          <cell r="B4018" t="str">
            <v>PORTAO DE FERRO GALVANIZADO 4,0X1,2M PAINEL ÚNICO, INCLUSIVE CADEADO</v>
          </cell>
          <cell r="C4018" t="str">
            <v>UN</v>
          </cell>
          <cell r="D4018">
            <v>812.09</v>
          </cell>
        </row>
        <row r="4019">
          <cell r="A4019">
            <v>73823</v>
          </cell>
          <cell r="B4019" t="str">
            <v>PORTAO PADRAO SANEPAR</v>
          </cell>
          <cell r="C4019" t="str">
            <v/>
          </cell>
          <cell r="D4019" t="str">
            <v/>
          </cell>
        </row>
        <row r="4020">
          <cell r="A4020" t="str">
            <v>73823/001</v>
          </cell>
          <cell r="B4020" t="str">
            <v>PORTAO EM CHAPA DE FERRO E TELA, INCLUSIVE PINTURA E PILARES DE APOIO(PARA VEICULOS)</v>
          </cell>
          <cell r="C4020" t="str">
            <v>UN</v>
          </cell>
          <cell r="D4020">
            <v>1975.83</v>
          </cell>
        </row>
        <row r="4021">
          <cell r="A4021" t="str">
            <v>73823/002</v>
          </cell>
          <cell r="B4021" t="str">
            <v>PORTAO EM CHAPA DE FERRO E TELA, INCLUSIVE PINTURA E PILARES DE APOIO(PARA PEDESTRES)</v>
          </cell>
          <cell r="C4021" t="str">
            <v>UN</v>
          </cell>
          <cell r="D4021">
            <v>794.84</v>
          </cell>
        </row>
        <row r="4022">
          <cell r="A4022">
            <v>202</v>
          </cell>
          <cell r="B4022" t="str">
            <v>CERCA/PROTETORES</v>
          </cell>
          <cell r="C4022" t="str">
            <v/>
          </cell>
          <cell r="D4022" t="str">
            <v/>
          </cell>
        </row>
        <row r="4023">
          <cell r="A4023">
            <v>74038</v>
          </cell>
          <cell r="B4023" t="str">
            <v>PORTÃO PARA CERCA</v>
          </cell>
          <cell r="C4023" t="str">
            <v/>
          </cell>
          <cell r="D4023" t="str">
            <v/>
          </cell>
        </row>
        <row r="4024">
          <cell r="A4024" t="str">
            <v>74038/001</v>
          </cell>
          <cell r="B4024" t="str">
            <v>PORTÃO COM MOURÃO DE MADEIRA ROLIÇA D=11CM COM 5 FIOS DE ARAME FARPADONº 14.</v>
          </cell>
          <cell r="C4024" t="str">
            <v>M</v>
          </cell>
          <cell r="D4024">
            <v>10.07</v>
          </cell>
        </row>
        <row r="4025">
          <cell r="A4025">
            <v>74039</v>
          </cell>
          <cell r="B4025" t="str">
            <v>CERCA COM MOURÕES DE MADEIRA</v>
          </cell>
          <cell r="C4025" t="str">
            <v/>
          </cell>
          <cell r="D4025" t="str">
            <v/>
          </cell>
        </row>
        <row r="4026">
          <cell r="A4026" t="str">
            <v>74039/001</v>
          </cell>
          <cell r="B4026" t="str">
            <v>CERCA COM MOURÕES DE MADEIRA ROLIÇA D=11CM, ESPAÇAMENTO DE 2M, ALTURALIVRE DE 1M, CRAVADOS 0,50M, COM 5 FIOS DE ARAME FARPADO Nº14 CLASSE 250 - FORNEC E COLOC.</v>
          </cell>
          <cell r="C4026" t="str">
            <v>M</v>
          </cell>
          <cell r="D4026">
            <v>10.07</v>
          </cell>
        </row>
        <row r="4027">
          <cell r="A4027">
            <v>74118</v>
          </cell>
          <cell r="B4027" t="str">
            <v>CERCA VIVA - MMA</v>
          </cell>
          <cell r="C4027" t="str">
            <v/>
          </cell>
          <cell r="D4027" t="str">
            <v/>
          </cell>
        </row>
        <row r="4028">
          <cell r="A4028" t="str">
            <v>74118/001</v>
          </cell>
          <cell r="B4028" t="str">
            <v>CERCA VIVA DE HISBICO, CEDRIHO, CALIAMDRA, ACALIFA - FORNEC. E PLANTIO</v>
          </cell>
          <cell r="C4028" t="str">
            <v>M</v>
          </cell>
          <cell r="D4028">
            <v>5.2</v>
          </cell>
        </row>
        <row r="4029">
          <cell r="A4029">
            <v>74142</v>
          </cell>
          <cell r="B4029" t="str">
            <v>CERCA COM MOUROES - MMA</v>
          </cell>
          <cell r="C4029" t="str">
            <v/>
          </cell>
          <cell r="D4029" t="str">
            <v/>
          </cell>
        </row>
        <row r="4030">
          <cell r="A4030" t="str">
            <v>74142/001</v>
          </cell>
          <cell r="B4030" t="str">
            <v>CERCA COM MOURÕES DE CONCRETO, RETO, ESPAÇAMENTO DE 3M, CRAVADOS 0,5M,COM 4 FIOS DE ARAME FARPADO Nº14 CLASSE 250 - FORNEC E COLOC.</v>
          </cell>
          <cell r="C4030" t="str">
            <v>M</v>
          </cell>
          <cell r="D4030">
            <v>23.58</v>
          </cell>
        </row>
        <row r="4031">
          <cell r="A4031" t="str">
            <v>74142/002</v>
          </cell>
          <cell r="B4031" t="str">
            <v>CERCA COM MOURÕES DE MADEIRA, 7,5X7,5CM, ESPAÇAMENTO DE 2M, ALTURA LIVRE DE 2M, CRAVADOS 0,5M, COM 4 FIOS DE ARAME FARPADO Nº14 CLASSE 250 -FORNEC E COLOC.</v>
          </cell>
          <cell r="C4031" t="str">
            <v>M</v>
          </cell>
          <cell r="D4031">
            <v>14</v>
          </cell>
        </row>
        <row r="4032">
          <cell r="A4032" t="str">
            <v>74142/003</v>
          </cell>
          <cell r="B4032" t="str">
            <v>CERCA COM MOURÕES DE MADEIRA, 7,5X7,5CM, ESPAÇAMENTO DE 2M, CRAVADOS 0,5M, COM 8 FIOS DE ARAME FARPADO Nº14 CLASSE 250 - FORNEC E COLOC.</v>
          </cell>
          <cell r="C4032" t="str">
            <v>M</v>
          </cell>
          <cell r="D4032">
            <v>17.059999999999999</v>
          </cell>
        </row>
        <row r="4033">
          <cell r="A4033" t="str">
            <v>74142/004</v>
          </cell>
          <cell r="B4033" t="str">
            <v>CERCA COM MOURÕES DE CONCRETO, SEÇÃO "T" PONTA INCLINADA, 7,5X7,5CM, ESPAÇAMENTO DE 3M, CRAVADOS 0,5M, COM 11 FIOS DE ARAME FARPADO Nº14 CLASSE 250 - FORNEC E COLOC.</v>
          </cell>
          <cell r="C4033" t="str">
            <v>M</v>
          </cell>
          <cell r="D4033">
            <v>29.37</v>
          </cell>
        </row>
        <row r="4034">
          <cell r="A4034">
            <v>74143</v>
          </cell>
          <cell r="B4034" t="str">
            <v>CERCA DE ARAME LISO</v>
          </cell>
          <cell r="C4034" t="str">
            <v/>
          </cell>
          <cell r="D4034" t="str">
            <v/>
          </cell>
        </row>
        <row r="4035">
          <cell r="A4035" t="str">
            <v>74143/001</v>
          </cell>
          <cell r="B4035" t="str">
            <v>CERCA C/ POSTES RETOS DE CONCRETO (ESTICADORES RETOS) DE 15X15 CM, ALT. DE 2,3 A 2,5 M, COM ESCORAS DE 10 X 10 CM NOS CANTOS, COM 12 FIOS DEARAME LISO (PARA DIVISÃO DE TERRENOS URBANOS)</v>
          </cell>
          <cell r="C4035" t="str">
            <v>M</v>
          </cell>
          <cell r="D4035">
            <v>28.32</v>
          </cell>
        </row>
        <row r="4036">
          <cell r="A4036" t="str">
            <v>74143/002</v>
          </cell>
          <cell r="B4036" t="str">
            <v>CERCA C/ POSTES RETOS DE CONCRETO (ESTICADORES RETOS) DE 15X15 CM, ALT. DE 2,3 A 2,5 M, COM ESCORAS DE 10 X 10 CM NOS CANTOS, COM 09 FIOS DEARAME LISO (PARA DIVISÃO DE TERRENOS URBANOS)</v>
          </cell>
          <cell r="C4036" t="str">
            <v>M</v>
          </cell>
          <cell r="D4036">
            <v>27.29</v>
          </cell>
        </row>
        <row r="4037">
          <cell r="A4037">
            <v>204</v>
          </cell>
          <cell r="B4037" t="str">
            <v>ALAMBRADO</v>
          </cell>
          <cell r="C4037" t="str">
            <v/>
          </cell>
          <cell r="D4037" t="str">
            <v/>
          </cell>
        </row>
        <row r="4038">
          <cell r="A4038">
            <v>73787</v>
          </cell>
          <cell r="B4038" t="str">
            <v>ALAMBRADO</v>
          </cell>
          <cell r="C4038" t="str">
            <v/>
          </cell>
          <cell r="D4038" t="str">
            <v/>
          </cell>
        </row>
        <row r="4039">
          <cell r="A4039" t="str">
            <v>73787/001</v>
          </cell>
          <cell r="B4039" t="str">
            <v>ALAMBRADO EM TUBOS DE FERRO GALVANIZADO A CADA 2M ALTURA 3M, FIXADOS EM BLOCOS DE CONCRETO, COM TELA DE ARAME GALVANIZADO REVESTIDO COM PVCFIO 12 MALHA 7,5CM</v>
          </cell>
          <cell r="C4039" t="str">
            <v>M2</v>
          </cell>
          <cell r="D4039">
            <v>127.47</v>
          </cell>
        </row>
        <row r="4040">
          <cell r="A4040">
            <v>74244</v>
          </cell>
          <cell r="B4040" t="str">
            <v>ALAMBRADO PARA QUADRA POLIESPORTIVA</v>
          </cell>
          <cell r="C4040" t="str">
            <v/>
          </cell>
          <cell r="D4040" t="str">
            <v/>
          </cell>
        </row>
        <row r="4041">
          <cell r="A4041" t="str">
            <v>74244/001</v>
          </cell>
          <cell r="B4041" t="str">
            <v>ALAMBRADO PARA QUADRA POLIESPORTIVA, ESTRUTURADA EM TUBO DE AÇO GALV.C/COSTURA DIN 2440, DIÂMETRO 2", E TELA EM ARAME GALVANIZADO 14 BWG, MALHA QUADRADA COM ABERTURA DE 2".</v>
          </cell>
          <cell r="C4041" t="str">
            <v>M2</v>
          </cell>
          <cell r="D4041">
            <v>86.69</v>
          </cell>
        </row>
        <row r="4042">
          <cell r="A4042">
            <v>205</v>
          </cell>
          <cell r="B4042" t="str">
            <v>ARBORIZACAO, INCLUSIVE PREPARO DO SOLO</v>
          </cell>
          <cell r="C4042" t="str">
            <v/>
          </cell>
          <cell r="D4042" t="str">
            <v/>
          </cell>
        </row>
        <row r="4043">
          <cell r="A4043">
            <v>73788</v>
          </cell>
          <cell r="B4043" t="str">
            <v>PLANTIO DE ARVORES E ARBUSTOS</v>
          </cell>
          <cell r="C4043" t="str">
            <v/>
          </cell>
          <cell r="D4043" t="str">
            <v/>
          </cell>
        </row>
        <row r="4044">
          <cell r="A4044" t="str">
            <v>73788/001</v>
          </cell>
          <cell r="B4044" t="str">
            <v>PLANTIO ARBUSTO DE H=0.5 A 0.7M COM 12 UNID/M2, APENAS MÃO DE OBRA, EXCLUSO O FORNECIMENTO DA MUDA E DO ADUBO</v>
          </cell>
          <cell r="C4044" t="str">
            <v>M2</v>
          </cell>
          <cell r="D4044">
            <v>3.43</v>
          </cell>
        </row>
        <row r="4045">
          <cell r="A4045" t="str">
            <v>73788/002</v>
          </cell>
          <cell r="B4045" t="str">
            <v>GRADE EM MADEIRA PARA PROTECAO DE MUDAS DE ARVORES</v>
          </cell>
          <cell r="C4045" t="str">
            <v>UN</v>
          </cell>
          <cell r="D4045">
            <v>64.87</v>
          </cell>
        </row>
        <row r="4046">
          <cell r="A4046">
            <v>73967</v>
          </cell>
          <cell r="B4046" t="str">
            <v>PLANTIO DE ARBUSTOS E ARVORES</v>
          </cell>
          <cell r="C4046" t="str">
            <v/>
          </cell>
          <cell r="D4046" t="str">
            <v/>
          </cell>
        </row>
        <row r="4047">
          <cell r="A4047" t="str">
            <v>73967/001</v>
          </cell>
          <cell r="B4047" t="str">
            <v>ARBUSTO CO ALTURA MAIOR DO QUE 1,00 METRO</v>
          </cell>
          <cell r="C4047" t="str">
            <v>UN</v>
          </cell>
          <cell r="D4047">
            <v>33.090000000000003</v>
          </cell>
        </row>
        <row r="4048">
          <cell r="A4048" t="str">
            <v>73967/002</v>
          </cell>
          <cell r="B4048" t="str">
            <v>PLANTIO DE ARVORE COM ALTURA MAIOR DO QUE 2,00 METROS</v>
          </cell>
          <cell r="C4048" t="str">
            <v>UN</v>
          </cell>
          <cell r="D4048">
            <v>41.35</v>
          </cell>
        </row>
        <row r="4049">
          <cell r="A4049" t="str">
            <v>73967/003</v>
          </cell>
          <cell r="B4049" t="str">
            <v>PLANTIO DE ARVORE ISOLADA ATÉ 2,00M DE ALT, DE QUALQUER ESPECIE, EM LOGRADOURO PUBLICO, INCLUSIVE TRANSPORTE DE TERRA PRETA. EXCLUSIVE FORNECIMENTO DA ARVORE</v>
          </cell>
          <cell r="C4049" t="str">
            <v>UN</v>
          </cell>
          <cell r="D4049">
            <v>22.29</v>
          </cell>
        </row>
        <row r="4050">
          <cell r="A4050" t="str">
            <v>73967/004</v>
          </cell>
          <cell r="B4050" t="str">
            <v>IRRIGAÇÃO DE ÁRVORE COM CARRO PIPA</v>
          </cell>
          <cell r="C4050" t="str">
            <v>UN</v>
          </cell>
          <cell r="D4050">
            <v>0.18</v>
          </cell>
        </row>
        <row r="4051">
          <cell r="A4051" t="str">
            <v>73967/005</v>
          </cell>
          <cell r="B4051" t="str">
            <v>ESTACA MANGUE</v>
          </cell>
          <cell r="C4051" t="str">
            <v>UN</v>
          </cell>
          <cell r="D4051">
            <v>3.91</v>
          </cell>
        </row>
        <row r="4052">
          <cell r="A4052">
            <v>206</v>
          </cell>
          <cell r="B4052" t="str">
            <v>GRAMA, INCLUSIVE PREPARO DO SOLO</v>
          </cell>
          <cell r="C4052" t="str">
            <v/>
          </cell>
          <cell r="D4052" t="str">
            <v/>
          </cell>
        </row>
        <row r="4053">
          <cell r="A4053">
            <v>74236</v>
          </cell>
          <cell r="B4053" t="str">
            <v>PLANTIO DE GRAMA</v>
          </cell>
          <cell r="C4053" t="str">
            <v/>
          </cell>
          <cell r="D4053" t="str">
            <v/>
          </cell>
        </row>
        <row r="4054">
          <cell r="A4054" t="str">
            <v>74236/001</v>
          </cell>
          <cell r="B4054" t="str">
            <v>GRAMA BATATAIS EM PLACAS</v>
          </cell>
          <cell r="C4054" t="str">
            <v>M2</v>
          </cell>
          <cell r="D4054">
            <v>7.16</v>
          </cell>
        </row>
        <row r="4055">
          <cell r="A4055">
            <v>207</v>
          </cell>
          <cell r="B4055" t="str">
            <v>PASSEIO</v>
          </cell>
          <cell r="C4055" t="str">
            <v/>
          </cell>
          <cell r="D4055" t="str">
            <v/>
          </cell>
        </row>
        <row r="4056">
          <cell r="A4056">
            <v>73608</v>
          </cell>
          <cell r="B4056" t="str">
            <v>PISO EM PEDRA PORTUGUESA BRANCA ASSENTADA SOBRE ARGAMASSA SECA TRACO 1:6 (CIMENTO E AREIA) E REJUNTADA COM ARGAMASSA SECA TRACO 1:2 (CIMENTOE AREIA)</v>
          </cell>
          <cell r="C4056" t="str">
            <v>M2</v>
          </cell>
          <cell r="D4056">
            <v>52.91</v>
          </cell>
        </row>
        <row r="4057">
          <cell r="A4057">
            <v>208</v>
          </cell>
          <cell r="B4057" t="str">
            <v>PLAYGROUND/QUADRAS</v>
          </cell>
          <cell r="C4057" t="str">
            <v/>
          </cell>
          <cell r="D4057" t="str">
            <v/>
          </cell>
        </row>
        <row r="4058">
          <cell r="A4058">
            <v>73603</v>
          </cell>
          <cell r="B4058" t="str">
            <v>CONJUNTO DE TABELAS DE BASQUETE EM LAMINADO NAVAL, INCLUSO REDE E ARO</v>
          </cell>
          <cell r="C4058" t="str">
            <v>CJ</v>
          </cell>
          <cell r="D4058">
            <v>753.73</v>
          </cell>
        </row>
        <row r="4059">
          <cell r="A4059">
            <v>73604</v>
          </cell>
          <cell r="B4059" t="str">
            <v>CONJUNTO DE TRAVES PARA FUTSAL PINTADAS, INCLUSO REDE</v>
          </cell>
          <cell r="C4059" t="str">
            <v>CJ</v>
          </cell>
          <cell r="D4059">
            <v>1342.1</v>
          </cell>
        </row>
        <row r="4060">
          <cell r="A4060">
            <v>277</v>
          </cell>
          <cell r="B4060" t="str">
            <v>MANUTENCAO E LIMPEZA DE AREAS VERDES</v>
          </cell>
          <cell r="C4060" t="str">
            <v/>
          </cell>
          <cell r="D4060" t="str">
            <v/>
          </cell>
        </row>
        <row r="4061">
          <cell r="A4061">
            <v>73864</v>
          </cell>
          <cell r="B4061" t="str">
            <v>NIVELAMENTO DE SOLO</v>
          </cell>
          <cell r="C4061" t="str">
            <v/>
          </cell>
          <cell r="D4061" t="str">
            <v/>
          </cell>
        </row>
        <row r="4062">
          <cell r="A4062" t="str">
            <v>73864/001</v>
          </cell>
          <cell r="B4062" t="str">
            <v>NIVELAMENTO E COMPACTACAO D/AREAS ENSAIBRADAS</v>
          </cell>
          <cell r="C4062" t="str">
            <v>HA</v>
          </cell>
          <cell r="D4062">
            <v>1723.11</v>
          </cell>
        </row>
        <row r="4063">
          <cell r="A4063">
            <v>278</v>
          </cell>
          <cell r="B4063" t="str">
            <v>FORNECIMENTO DE ADUBOS, MATERIAIS E EQUIPAMENTOS PARA JARDIM</v>
          </cell>
          <cell r="C4063" t="str">
            <v/>
          </cell>
          <cell r="D4063" t="str">
            <v/>
          </cell>
        </row>
        <row r="4064">
          <cell r="A4064">
            <v>74228</v>
          </cell>
          <cell r="B4064" t="str">
            <v>BANCOS DE CONCRETO P/JARDIM</v>
          </cell>
          <cell r="C4064" t="str">
            <v/>
          </cell>
          <cell r="D4064" t="str">
            <v/>
          </cell>
        </row>
        <row r="4065">
          <cell r="A4065" t="str">
            <v>74228/001</v>
          </cell>
          <cell r="B4065" t="str">
            <v>BANCO DE CONCRETO APARENTE LARG=45CM E 10CM ESPESSURA SOBRE DOIS APOI-OS DO MESMO MATERIAL COM SECAO DE 10X30CM.</v>
          </cell>
          <cell r="C4065" t="str">
            <v>M</v>
          </cell>
          <cell r="D4065">
            <v>103.25</v>
          </cell>
        </row>
        <row r="4066">
          <cell r="A4066" t="str">
            <v>-------------</v>
          </cell>
          <cell r="B4066" t="str">
            <v>---------------------------------------------------</v>
          </cell>
          <cell r="C4066" t="str">
            <v/>
          </cell>
          <cell r="D4066" t="str">
            <v/>
          </cell>
        </row>
        <row r="4067">
          <cell r="A4067" t="str">
            <v>TOTAIS DO VIN</v>
          </cell>
          <cell r="B4067" t="str">
            <v>ULO - AGRUPADORES: 525 COMPOSIÇÕES: 3.288</v>
          </cell>
          <cell r="C4067" t="str">
            <v/>
          </cell>
          <cell r="D4067" t="str">
            <v/>
          </cell>
        </row>
        <row r="4068">
          <cell r="A4068" t="str">
            <v>-------------</v>
          </cell>
          <cell r="B4068" t="str">
            <v>---------------------------------------------------</v>
          </cell>
          <cell r="C4068" t="str">
            <v/>
          </cell>
          <cell r="D4068" t="str">
            <v/>
          </cell>
        </row>
        <row r="4069">
          <cell r="A4069" t="str">
            <v>TOTALIZAÇÃO</v>
          </cell>
          <cell r="B4069" t="str">
            <v>E COMPOSIÇOES</v>
          </cell>
          <cell r="C4069" t="str">
            <v/>
          </cell>
          <cell r="D4069" t="str">
            <v/>
          </cell>
        </row>
        <row r="4070">
          <cell r="A4070" t="str">
            <v>-------------</v>
          </cell>
          <cell r="B4070" t="str">
            <v>---------------------------------------------------AGRUPADOR COMPOSIÇÃO</v>
          </cell>
          <cell r="C4070" t="str">
            <v/>
          </cell>
          <cell r="D4070" t="str">
            <v/>
          </cell>
        </row>
        <row r="4071">
          <cell r="A4071" t="str">
            <v>-------------</v>
          </cell>
          <cell r="B4071" t="str">
            <v>---------------------------------------------------</v>
          </cell>
          <cell r="C4071" t="str">
            <v/>
          </cell>
          <cell r="D4071" t="str">
            <v/>
          </cell>
        </row>
        <row r="4072">
          <cell r="A4072" t="str">
            <v>TOTAL GERAL .</v>
          </cell>
          <cell r="B4072" t="str">
            <v>...... 525 3.288</v>
          </cell>
          <cell r="C4072" t="str">
            <v/>
          </cell>
          <cell r="D4072" t="str">
            <v/>
          </cell>
        </row>
        <row r="4073">
          <cell r="A4073" t="str">
            <v>im de arquivo</v>
          </cell>
          <cell r="B4073" t="str">
            <v/>
          </cell>
          <cell r="C4073" t="str">
            <v/>
          </cell>
          <cell r="D4073"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 Orçam. -boa esperança I e I"/>
      <sheetName val="pl. Orçam. -boa esperança I (2)"/>
      <sheetName val="pl. Orçam. -boa esperança I (3)"/>
      <sheetName val="Escav mecân"/>
      <sheetName val="Carga solo"/>
      <sheetName val="Transp solo"/>
      <sheetName val="Subleito"/>
      <sheetName val="Estabil solo-sub base"/>
      <sheetName val="Estabil solo-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Indice de Reajuste"/>
      <sheetName val="Carimbo"/>
      <sheetName val="Sado de contrato a PI"/>
      <sheetName val="Cronograma atual"/>
      <sheetName val="Mat Asf "/>
      <sheetName val="Físico_med"/>
      <sheetName val="Ofício"/>
      <sheetName val="RESUMO-DVOP"/>
      <sheetName val="RELATÓRIO"/>
      <sheetName val="REAJU (2)"/>
      <sheetName val="REAJU (3)"/>
      <sheetName val="REAJU (4)"/>
      <sheetName val="Crono Físico-Financeiro"/>
      <sheetName val="Mat Asf"/>
      <sheetName val="Meio fio"/>
      <sheetName val="Desmatamento "/>
      <sheetName val="Limpeza da faixa de domínio"/>
      <sheetName val="Colchão drenante"/>
      <sheetName val="Remoção"/>
      <sheetName val="Compac alas"/>
      <sheetName val="OAC (2)"/>
      <sheetName val="OAC"/>
      <sheetName val="Patrolamento"/>
      <sheetName val="Regula"/>
      <sheetName val="Forro de cascalho"/>
      <sheetName val="Reforço do sub-leito"/>
      <sheetName val="Sub-base"/>
      <sheetName val="Base"/>
      <sheetName val="Imprimação"/>
      <sheetName val="TSD-FOG"/>
      <sheetName val="AGREGADOS (2)"/>
      <sheetName val="AGREGADOS"/>
      <sheetName val="Dreno"/>
      <sheetName val="Cerca"/>
      <sheetName val="Valeta"/>
      <sheetName val="Valeta (2)"/>
      <sheetName val="Valeta (3)"/>
      <sheetName val="DDL de Cerrado"/>
      <sheetName val="DMT"/>
      <sheetName val="Escalonamento"/>
      <sheetName val="Aterro (2)"/>
      <sheetName val="Aterro 100% (2)"/>
      <sheetName val="Aterro 95% (2)"/>
      <sheetName val="DMT modelo (2)"/>
      <sheetName val="Aterro"/>
      <sheetName val="Aterro 100%"/>
      <sheetName val="Aterro 95%"/>
      <sheetName val="Defensa"/>
      <sheetName val="Placas"/>
      <sheetName val="Grama"/>
      <sheetName val="Pintura"/>
      <sheetName val="REAJ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Quant.(102,89)"/>
      <sheetName val="Quant.(10,4)"/>
      <sheetName val="Quant. Geral"/>
      <sheetName val="Prefeitura"/>
      <sheetName val="Tomada de Preços"/>
      <sheetName val="Associação"/>
      <sheetName val="Quantitativos"/>
      <sheetName val="Óleo Diesel"/>
      <sheetName val="Óleo Diesel Assoc."/>
    </sheetNames>
    <sheetDataSet>
      <sheetData sheetId="0" refreshError="1">
        <row r="3">
          <cell r="B3" t="str">
            <v>Atividades Auxiliares ou Básica</v>
          </cell>
        </row>
        <row r="4">
          <cell r="A4" t="str">
            <v>1 A 00 001 00</v>
          </cell>
          <cell r="B4" t="str">
            <v>Transporte local c/ basc. 5m3 rodov. não pav.</v>
          </cell>
          <cell r="E4" t="str">
            <v>tkm</v>
          </cell>
        </row>
        <row r="5">
          <cell r="A5" t="str">
            <v>1 A 00 001 05</v>
          </cell>
          <cell r="B5" t="str">
            <v>Transp. local c/ basc. 10m3 rodov. não pav (const)</v>
          </cell>
          <cell r="E5" t="str">
            <v>tkm</v>
          </cell>
        </row>
        <row r="6">
          <cell r="A6" t="str">
            <v>1 A 00 001 06</v>
          </cell>
          <cell r="B6" t="str">
            <v>Transp. local c/ basc. 10m3 rodov. não pav (consv)</v>
          </cell>
          <cell r="E6" t="str">
            <v>tkm</v>
          </cell>
        </row>
        <row r="7">
          <cell r="A7" t="str">
            <v>1 A 00 001 07</v>
          </cell>
          <cell r="B7" t="str">
            <v>Transp. local c/ basc. 10m3 rodov. não pav (restr)</v>
          </cell>
          <cell r="E7" t="str">
            <v>tkm</v>
          </cell>
        </row>
        <row r="8">
          <cell r="A8" t="str">
            <v>1 A 00 001 08</v>
          </cell>
          <cell r="B8" t="str">
            <v>Transporte local c/ basc. p/ rocha rodov. não pav.</v>
          </cell>
          <cell r="E8" t="str">
            <v>tkm</v>
          </cell>
        </row>
        <row r="9">
          <cell r="A9" t="str">
            <v>1 A 00 001 40</v>
          </cell>
          <cell r="B9" t="str">
            <v>Transp. local c/ carroceria 15 t rodov. não pav.</v>
          </cell>
          <cell r="E9" t="str">
            <v>tkm</v>
          </cell>
        </row>
        <row r="10">
          <cell r="A10" t="str">
            <v>1 A 00 001 41</v>
          </cell>
          <cell r="B10" t="str">
            <v>Transporte local c/ carroceria 4t rodov. não pav.</v>
          </cell>
          <cell r="E10" t="str">
            <v>tkm</v>
          </cell>
        </row>
        <row r="11">
          <cell r="A11" t="str">
            <v>1 A 00 001 50</v>
          </cell>
          <cell r="B11" t="str">
            <v>Transporte local c/ betoneira rodov. não pav.</v>
          </cell>
          <cell r="E11" t="str">
            <v>tkm</v>
          </cell>
        </row>
        <row r="12">
          <cell r="A12" t="str">
            <v>1 A 00 001 60</v>
          </cell>
          <cell r="B12" t="str">
            <v>Transp. local c/ carroc. c/ guind. rodov. não pav.</v>
          </cell>
          <cell r="E12" t="str">
            <v>tkm</v>
          </cell>
        </row>
        <row r="13">
          <cell r="A13" t="str">
            <v>1 A 00 001 90</v>
          </cell>
          <cell r="B13" t="str">
            <v>Transporte comercial c/ carroc. rodov. não pav.</v>
          </cell>
          <cell r="E13" t="str">
            <v>tkm</v>
          </cell>
        </row>
        <row r="14">
          <cell r="A14" t="str">
            <v>1 A 00 002 00</v>
          </cell>
          <cell r="B14" t="str">
            <v>Transporte local c/ basc. 5m3 rodov. pav.</v>
          </cell>
          <cell r="E14" t="str">
            <v>tkm</v>
          </cell>
        </row>
        <row r="15">
          <cell r="A15" t="str">
            <v>1 A 00 002 03</v>
          </cell>
          <cell r="B15" t="str">
            <v>Transp. local material para remendos</v>
          </cell>
          <cell r="E15" t="str">
            <v>tkm</v>
          </cell>
        </row>
        <row r="16">
          <cell r="A16" t="str">
            <v>1 A 00 002 05</v>
          </cell>
          <cell r="B16" t="str">
            <v>Transp. local c/ basc. 10m3 rodov. pav. (const)</v>
          </cell>
          <cell r="E16" t="str">
            <v>tkm</v>
          </cell>
        </row>
        <row r="17">
          <cell r="A17" t="str">
            <v>1 A 00 002 06</v>
          </cell>
          <cell r="B17" t="str">
            <v>Transp. local c/ basc. 10m3 rodov. pav. (consv)</v>
          </cell>
          <cell r="E17" t="str">
            <v>tkm</v>
          </cell>
        </row>
        <row r="18">
          <cell r="A18" t="str">
            <v>1 A 00 002 07</v>
          </cell>
          <cell r="B18" t="str">
            <v>Transp. local c/ basc. 10m3 rodov. pav. (restr)</v>
          </cell>
          <cell r="E18" t="str">
            <v>tkm</v>
          </cell>
        </row>
        <row r="19">
          <cell r="A19" t="str">
            <v>1 A 00 002 08</v>
          </cell>
          <cell r="B19" t="str">
            <v>Transporte local c/ basc. p/ rocha rodov. pav.</v>
          </cell>
          <cell r="E19" t="str">
            <v>tkm</v>
          </cell>
        </row>
        <row r="20">
          <cell r="A20" t="str">
            <v>1 A 00 002 40</v>
          </cell>
          <cell r="B20" t="str">
            <v>Transporte local c/ carroceria 15 t rodov. pav.</v>
          </cell>
          <cell r="E20" t="str">
            <v>tkm</v>
          </cell>
        </row>
        <row r="21">
          <cell r="A21" t="str">
            <v>1 A 00 002 41</v>
          </cell>
          <cell r="B21" t="str">
            <v>Transporte local c/ carroceria 4t rodov. pav.</v>
          </cell>
          <cell r="E21" t="str">
            <v>tkm</v>
          </cell>
        </row>
        <row r="22">
          <cell r="A22" t="str">
            <v>1 A 00 002 50</v>
          </cell>
          <cell r="B22" t="str">
            <v>Transporte local c/ betoneira rodov. pav.</v>
          </cell>
          <cell r="E22" t="str">
            <v>tkm</v>
          </cell>
        </row>
        <row r="23">
          <cell r="A23" t="str">
            <v>1 A 00 002 60</v>
          </cell>
          <cell r="B23" t="str">
            <v>Transp. local c/ carroceria c/ guind. rodov. pav.</v>
          </cell>
          <cell r="E23" t="str">
            <v>tkm</v>
          </cell>
        </row>
        <row r="24">
          <cell r="A24" t="str">
            <v>1 A 00 002 90</v>
          </cell>
          <cell r="B24" t="str">
            <v>Transporte comercial c/ carroceria rodov. pav.</v>
          </cell>
          <cell r="E24" t="str">
            <v>tkm</v>
          </cell>
        </row>
        <row r="25">
          <cell r="A25" t="str">
            <v>1 A 00 102 00</v>
          </cell>
          <cell r="B25" t="str">
            <v>Transporte local de material betuminoso</v>
          </cell>
          <cell r="E25" t="str">
            <v>tkm</v>
          </cell>
        </row>
        <row r="26">
          <cell r="A26" t="str">
            <v>1 A 00 112 90</v>
          </cell>
          <cell r="B26" t="str">
            <v>Transporte comercial material betuminoso a quente</v>
          </cell>
          <cell r="E26" t="str">
            <v>tkm</v>
          </cell>
        </row>
        <row r="27">
          <cell r="A27" t="str">
            <v>1 A 00 112 91</v>
          </cell>
          <cell r="B27" t="str">
            <v>Transporte comercial material betuminoso a frio</v>
          </cell>
          <cell r="E27" t="str">
            <v>tkm</v>
          </cell>
        </row>
        <row r="28">
          <cell r="A28" t="str">
            <v>1 A 00 201 70</v>
          </cell>
          <cell r="B28" t="str">
            <v>Transp. local água c/ cam. tanque rodov. não pav.</v>
          </cell>
          <cell r="E28" t="str">
            <v>tkm</v>
          </cell>
        </row>
        <row r="29">
          <cell r="A29" t="str">
            <v>1 A 00 202 70</v>
          </cell>
          <cell r="B29" t="str">
            <v>Transp. local de água c/ cam. tanque rodov. pav.</v>
          </cell>
          <cell r="E29" t="str">
            <v>tkm</v>
          </cell>
        </row>
        <row r="30">
          <cell r="A30" t="str">
            <v>1 A 00 301 00</v>
          </cell>
          <cell r="B30" t="str">
            <v>Fornecimento de Aço CA-25</v>
          </cell>
          <cell r="E30" t="str">
            <v>kg</v>
          </cell>
        </row>
        <row r="31">
          <cell r="A31" t="str">
            <v>1 A 00 302 00</v>
          </cell>
          <cell r="B31" t="str">
            <v>Fornecimento de Aço CA-50</v>
          </cell>
          <cell r="E31" t="str">
            <v>kg</v>
          </cell>
        </row>
        <row r="32">
          <cell r="A32" t="str">
            <v>1 A 00 303 00</v>
          </cell>
          <cell r="B32" t="str">
            <v>Fornecimento de Aço CA-60</v>
          </cell>
          <cell r="E32" t="str">
            <v>kg</v>
          </cell>
        </row>
        <row r="33">
          <cell r="A33" t="str">
            <v>1 A 00 717 00</v>
          </cell>
          <cell r="B33" t="str">
            <v>Brita Comercial</v>
          </cell>
          <cell r="E33" t="str">
            <v>m3</v>
          </cell>
        </row>
        <row r="34">
          <cell r="A34" t="str">
            <v>1 A 00 961 00</v>
          </cell>
          <cell r="B34" t="str">
            <v>Peças de Desgaste do Britador 30m3/h</v>
          </cell>
          <cell r="E34" t="str">
            <v>cjh</v>
          </cell>
        </row>
        <row r="35">
          <cell r="A35" t="str">
            <v>1 A 00 962 00</v>
          </cell>
          <cell r="B35" t="str">
            <v>Peças de Desgaste do Britador 9 a 20m3/h</v>
          </cell>
          <cell r="E35" t="str">
            <v>cjh</v>
          </cell>
        </row>
        <row r="36">
          <cell r="A36" t="str">
            <v>1 A 00 963 00</v>
          </cell>
          <cell r="B36" t="str">
            <v>Peças de Desgaste do Britador 80m3/h</v>
          </cell>
          <cell r="E36" t="str">
            <v>cjh</v>
          </cell>
        </row>
        <row r="37">
          <cell r="A37" t="str">
            <v>1 A 00 964 00</v>
          </cell>
          <cell r="B37" t="str">
            <v>Peças de desgaste britador prod. de rachão</v>
          </cell>
          <cell r="E37" t="str">
            <v>cjh</v>
          </cell>
        </row>
        <row r="38">
          <cell r="A38" t="str">
            <v>1 A 01 100 01</v>
          </cell>
          <cell r="B38" t="str">
            <v>Limpeza camada vegetal em jazida (const e restr.)</v>
          </cell>
          <cell r="E38" t="str">
            <v>m2</v>
          </cell>
        </row>
        <row r="39">
          <cell r="A39" t="str">
            <v>1 A 01 100 02</v>
          </cell>
          <cell r="B39" t="str">
            <v>Limpeza de camada vegetal em jazida (consv)</v>
          </cell>
          <cell r="E39" t="str">
            <v>m2</v>
          </cell>
        </row>
        <row r="40">
          <cell r="A40" t="str">
            <v>1 A 01 105 01</v>
          </cell>
          <cell r="B40" t="str">
            <v>Expurgo de jazida (const e restr)</v>
          </cell>
          <cell r="E40" t="str">
            <v>m3</v>
          </cell>
        </row>
        <row r="41">
          <cell r="A41" t="str">
            <v>1 A 01 105 02</v>
          </cell>
          <cell r="B41" t="str">
            <v>Expurgo de jazida (consv)</v>
          </cell>
          <cell r="E41" t="str">
            <v>m3</v>
          </cell>
        </row>
        <row r="42">
          <cell r="A42" t="str">
            <v>1 A 01 111 00</v>
          </cell>
          <cell r="B42" t="str">
            <v>Material de base (consv)</v>
          </cell>
          <cell r="E42" t="str">
            <v>m3</v>
          </cell>
        </row>
        <row r="43">
          <cell r="A43" t="str">
            <v>1 A 01 111 01</v>
          </cell>
          <cell r="B43" t="str">
            <v>Esc. e carga material de jazida (consv)</v>
          </cell>
          <cell r="E43" t="str">
            <v>m3</v>
          </cell>
        </row>
        <row r="44">
          <cell r="A44" t="str">
            <v>1 A 01 120 01</v>
          </cell>
          <cell r="B44" t="str">
            <v>Escav. e carga de mater. de jazida(const e restr)</v>
          </cell>
          <cell r="E44" t="str">
            <v>m3</v>
          </cell>
        </row>
        <row r="45">
          <cell r="A45" t="str">
            <v>1 A 01 150 01</v>
          </cell>
          <cell r="B45" t="str">
            <v>Rocha p/ britagem c/ perfur. sobre esteira</v>
          </cell>
          <cell r="E45" t="str">
            <v>m3</v>
          </cell>
        </row>
        <row r="46">
          <cell r="A46" t="str">
            <v>1 A 01 150 02</v>
          </cell>
          <cell r="B46" t="str">
            <v>Rocha p/ britagem com perfuratriz manual</v>
          </cell>
          <cell r="E46" t="str">
            <v>m3</v>
          </cell>
        </row>
        <row r="47">
          <cell r="A47" t="str">
            <v>1 A 01 155 01</v>
          </cell>
          <cell r="B47" t="str">
            <v>Rachão e pedra-de-mão produzidos-(const e rest)</v>
          </cell>
          <cell r="E47" t="str">
            <v>m3</v>
          </cell>
        </row>
        <row r="48">
          <cell r="A48" t="str">
            <v>1 A 01 170 01</v>
          </cell>
          <cell r="B48" t="str">
            <v>Areia extraída com equipamento tipo "drag-line"</v>
          </cell>
          <cell r="E48" t="str">
            <v>m3</v>
          </cell>
        </row>
        <row r="49">
          <cell r="A49" t="str">
            <v>1 A 01 170 02</v>
          </cell>
          <cell r="B49" t="str">
            <v>Areia extraída com trator e carregadeira</v>
          </cell>
          <cell r="E49" t="str">
            <v>m3</v>
          </cell>
        </row>
        <row r="50">
          <cell r="A50" t="str">
            <v>1 A 01 170 03</v>
          </cell>
          <cell r="B50" t="str">
            <v>Areia extraída com draga de sucção (tipo bomba)</v>
          </cell>
          <cell r="E50" t="str">
            <v>m3</v>
          </cell>
        </row>
        <row r="51">
          <cell r="A51" t="str">
            <v>1 A 01 200 01</v>
          </cell>
          <cell r="B51" t="str">
            <v>Brita produzida em central de britagem de 80 m3/h</v>
          </cell>
          <cell r="E51" t="str">
            <v>m3</v>
          </cell>
        </row>
        <row r="52">
          <cell r="A52" t="str">
            <v>1 A 01 200 02</v>
          </cell>
          <cell r="B52" t="str">
            <v>Brita produzida em central de britagem de 30 m3/h</v>
          </cell>
          <cell r="E52" t="str">
            <v>m3</v>
          </cell>
        </row>
        <row r="53">
          <cell r="A53" t="str">
            <v>1 A 01 200 04</v>
          </cell>
          <cell r="B53" t="str">
            <v>Pedra de mão produzida manualmente (consv)</v>
          </cell>
          <cell r="E53" t="str">
            <v>m3</v>
          </cell>
        </row>
        <row r="54">
          <cell r="A54" t="str">
            <v>1 A 01 390 02</v>
          </cell>
          <cell r="B54" t="str">
            <v>Usinagem de CBUQ (capa de rolamento)</v>
          </cell>
          <cell r="E54" t="str">
            <v>t</v>
          </cell>
        </row>
        <row r="55">
          <cell r="A55" t="str">
            <v>1 A 01 390 03</v>
          </cell>
          <cell r="B55" t="str">
            <v>Usinagem de CBUQ (binder)</v>
          </cell>
          <cell r="E55" t="str">
            <v>t</v>
          </cell>
        </row>
        <row r="56">
          <cell r="A56" t="str">
            <v>1 A 01 391 02</v>
          </cell>
          <cell r="B56" t="str">
            <v>Usinagem de areia-asfalto</v>
          </cell>
          <cell r="E56" t="str">
            <v>t</v>
          </cell>
        </row>
        <row r="57">
          <cell r="A57" t="str">
            <v>1 A 01 395 01</v>
          </cell>
          <cell r="B57" t="str">
            <v>Usinagem de brita graduada</v>
          </cell>
          <cell r="E57" t="str">
            <v>m3</v>
          </cell>
        </row>
        <row r="58">
          <cell r="A58" t="str">
            <v>1 A 01 395 02</v>
          </cell>
          <cell r="B58" t="str">
            <v>Usinagem de solo-brita</v>
          </cell>
          <cell r="E58" t="str">
            <v>m3</v>
          </cell>
        </row>
        <row r="59">
          <cell r="A59" t="str">
            <v>1 A 01 396 01</v>
          </cell>
          <cell r="B59" t="str">
            <v>Usinagem de solo-cimento</v>
          </cell>
          <cell r="E59" t="str">
            <v>m3</v>
          </cell>
        </row>
        <row r="60">
          <cell r="A60" t="str">
            <v>1 A 01 396 02</v>
          </cell>
          <cell r="B60" t="str">
            <v>Usinagem de solo melhorado com cimento.</v>
          </cell>
          <cell r="E60" t="str">
            <v>m3</v>
          </cell>
        </row>
        <row r="61">
          <cell r="A61" t="str">
            <v>1 A 01 397 02</v>
          </cell>
          <cell r="B61" t="str">
            <v>Usinagem de P.M.F.</v>
          </cell>
          <cell r="E61" t="str">
            <v>m3</v>
          </cell>
        </row>
        <row r="62">
          <cell r="A62" t="str">
            <v>1 A 01 398 02</v>
          </cell>
          <cell r="B62" t="str">
            <v>Usinagem de CBUQ p/ reciclagem em usina fixa.</v>
          </cell>
          <cell r="E62" t="str">
            <v>t</v>
          </cell>
        </row>
        <row r="63">
          <cell r="A63" t="str">
            <v>1 A 01 401 01</v>
          </cell>
          <cell r="B63" t="str">
            <v>Fôrma comum de madeira</v>
          </cell>
          <cell r="E63" t="str">
            <v>m2</v>
          </cell>
        </row>
        <row r="64">
          <cell r="A64" t="str">
            <v>1 A 01 402 01</v>
          </cell>
          <cell r="B64" t="str">
            <v>Fôrma de placa compensada resinada</v>
          </cell>
          <cell r="E64" t="str">
            <v>m2</v>
          </cell>
        </row>
        <row r="65">
          <cell r="A65" t="str">
            <v>1 A 01 403 01</v>
          </cell>
          <cell r="B65" t="str">
            <v>Fôrma de placa compensada plastificada</v>
          </cell>
          <cell r="E65" t="str">
            <v>m2</v>
          </cell>
        </row>
        <row r="66">
          <cell r="A66" t="str">
            <v>1 A 01 404 01</v>
          </cell>
          <cell r="B66" t="str">
            <v>Fôrma para tubulão</v>
          </cell>
          <cell r="E66" t="str">
            <v>m2</v>
          </cell>
        </row>
        <row r="67">
          <cell r="A67" t="str">
            <v>1 A 01 407 01</v>
          </cell>
          <cell r="B67" t="str">
            <v>Confecção e lançam. de concreto magro em betoneira</v>
          </cell>
          <cell r="E67" t="str">
            <v>m3</v>
          </cell>
        </row>
        <row r="68">
          <cell r="A68" t="str">
            <v>1 A 01 408 01</v>
          </cell>
          <cell r="B68" t="str">
            <v>Concreto fck=8MPa contr raz uso geral conf e lanç</v>
          </cell>
          <cell r="E68" t="str">
            <v>m3</v>
          </cell>
        </row>
        <row r="69">
          <cell r="A69" t="str">
            <v>1 A 01 410 01</v>
          </cell>
          <cell r="B69" t="str">
            <v>Concreto fck=10MPa contr raz uso geral conf e lanç</v>
          </cell>
          <cell r="E69" t="str">
            <v>m3</v>
          </cell>
        </row>
        <row r="70">
          <cell r="A70" t="str">
            <v>1 A 01 412 01</v>
          </cell>
          <cell r="B70" t="str">
            <v>Concreto fck=12MPa contr raz uso geral conf e lanç</v>
          </cell>
          <cell r="E70" t="str">
            <v>m3</v>
          </cell>
        </row>
        <row r="71">
          <cell r="A71" t="str">
            <v>1 A 01 415 01</v>
          </cell>
          <cell r="B71" t="str">
            <v>Concr estr fck=15MPa contr raz uso ger conf e lanç</v>
          </cell>
          <cell r="E71" t="str">
            <v>m3</v>
          </cell>
        </row>
        <row r="72">
          <cell r="A72" t="str">
            <v>1 A 01 418 01</v>
          </cell>
          <cell r="B72" t="str">
            <v>Concr estr fck=18MPa contr raz uso ger conf e lanç</v>
          </cell>
          <cell r="E72" t="str">
            <v>m3</v>
          </cell>
        </row>
        <row r="73">
          <cell r="A73" t="str">
            <v>1 A 01 422 01</v>
          </cell>
          <cell r="B73" t="str">
            <v>Concr estr fck=22MPa contr raz uso ger conf e lanç</v>
          </cell>
          <cell r="E73" t="str">
            <v>m3</v>
          </cell>
        </row>
        <row r="74">
          <cell r="A74" t="str">
            <v>1 A 01 423 00</v>
          </cell>
          <cell r="B74" t="str">
            <v>Concreto fck=18MPa para pré-moldados (tubos)</v>
          </cell>
          <cell r="E74" t="str">
            <v>m3</v>
          </cell>
        </row>
        <row r="75">
          <cell r="A75" t="str">
            <v>1 A 01 424 00</v>
          </cell>
          <cell r="B75" t="str">
            <v>Concreto poroso para pré-moldados (tubos)</v>
          </cell>
          <cell r="E75" t="str">
            <v>m3</v>
          </cell>
        </row>
        <row r="76">
          <cell r="A76" t="str">
            <v>1 A 01 450 01</v>
          </cell>
          <cell r="B76" t="str">
            <v>Escoramento de bueiros celulares</v>
          </cell>
          <cell r="E76" t="str">
            <v>m3</v>
          </cell>
        </row>
        <row r="77">
          <cell r="A77" t="str">
            <v>1 A 01 512 10</v>
          </cell>
          <cell r="B77" t="str">
            <v>Concreto ciclópico fck=12 MPa</v>
          </cell>
          <cell r="E77" t="str">
            <v>m3</v>
          </cell>
        </row>
        <row r="78">
          <cell r="A78" t="str">
            <v>1 A 01 515 10</v>
          </cell>
          <cell r="B78" t="str">
            <v>Concreto ciclópico fck=15 MPa</v>
          </cell>
          <cell r="E78" t="str">
            <v>m3</v>
          </cell>
        </row>
        <row r="79">
          <cell r="A79" t="str">
            <v>1 A 01 580 01</v>
          </cell>
          <cell r="B79" t="str">
            <v>Fornecimento, preparo e colocação formas aço CA 60</v>
          </cell>
          <cell r="E79" t="str">
            <v>kg</v>
          </cell>
        </row>
        <row r="80">
          <cell r="A80" t="str">
            <v>1 A 01 580 02</v>
          </cell>
          <cell r="B80" t="str">
            <v>Fornecimento, preparo e colocação formas aço CA 50</v>
          </cell>
          <cell r="E80" t="str">
            <v>kg</v>
          </cell>
        </row>
        <row r="81">
          <cell r="A81" t="str">
            <v>1 A 01 580 03</v>
          </cell>
          <cell r="B81" t="str">
            <v>Fornecimento, preparo e colocação formas aço CA 25</v>
          </cell>
          <cell r="E81" t="str">
            <v>kg</v>
          </cell>
        </row>
        <row r="82">
          <cell r="A82" t="str">
            <v>1 A 01 603 01</v>
          </cell>
          <cell r="B82" t="str">
            <v>Argamassa cimento-areia 1:3</v>
          </cell>
          <cell r="E82" t="str">
            <v>m3</v>
          </cell>
        </row>
        <row r="83">
          <cell r="A83" t="str">
            <v>1 A 01 604 01</v>
          </cell>
          <cell r="B83" t="str">
            <v>Argamassa cimento-areia 1:4</v>
          </cell>
          <cell r="E83" t="str">
            <v>m3</v>
          </cell>
        </row>
        <row r="84">
          <cell r="A84" t="str">
            <v>1 A 01 606 01</v>
          </cell>
          <cell r="B84" t="str">
            <v>Argamassa cimento-areia 1:6</v>
          </cell>
          <cell r="E84" t="str">
            <v>m3</v>
          </cell>
        </row>
        <row r="85">
          <cell r="A85" t="str">
            <v>1 A 01 620 01</v>
          </cell>
          <cell r="B85" t="str">
            <v>Argamassa cimento-solo 1:10</v>
          </cell>
          <cell r="E85" t="str">
            <v>m3</v>
          </cell>
        </row>
        <row r="86">
          <cell r="A86" t="str">
            <v>1 A 01 653 00</v>
          </cell>
          <cell r="B86" t="str">
            <v>Usinagem para sub-base de concreto rolado</v>
          </cell>
          <cell r="E86" t="str">
            <v>m3</v>
          </cell>
        </row>
        <row r="87">
          <cell r="A87" t="str">
            <v>1 A 01 654 00</v>
          </cell>
          <cell r="B87" t="str">
            <v>Usinagem p/ sub-base de concr. de cimento portland</v>
          </cell>
          <cell r="E87" t="str">
            <v>m3</v>
          </cell>
        </row>
        <row r="88">
          <cell r="A88" t="str">
            <v>1 A 01 656 00</v>
          </cell>
          <cell r="B88" t="str">
            <v>Usinagem p/ conc. de cim. portland c/ forma desliz</v>
          </cell>
          <cell r="E88" t="str">
            <v>m3</v>
          </cell>
        </row>
        <row r="89">
          <cell r="A89" t="str">
            <v>1 A 01 657 00</v>
          </cell>
          <cell r="B89" t="str">
            <v>Usinagem p/ conc.cim. portland c/ equip. peq. por.</v>
          </cell>
          <cell r="E89" t="str">
            <v>m3</v>
          </cell>
        </row>
        <row r="90">
          <cell r="A90" t="str">
            <v>1 A 01 700 00</v>
          </cell>
          <cell r="B90" t="str">
            <v>Fabricação de peças pré mold. de conc. p/ pavim.</v>
          </cell>
          <cell r="E90" t="str">
            <v>m3</v>
          </cell>
        </row>
        <row r="91">
          <cell r="A91" t="str">
            <v>1 A 01 720 00</v>
          </cell>
          <cell r="B91" t="str">
            <v>Concreto fck=18MPa p/ pré-moldados (guarda-corpo)</v>
          </cell>
          <cell r="E91" t="str">
            <v>m3</v>
          </cell>
        </row>
        <row r="92">
          <cell r="A92" t="str">
            <v>1 A 01 720 01</v>
          </cell>
          <cell r="B92" t="str">
            <v>Guarda-corpo tipo GM, moldado no local</v>
          </cell>
          <cell r="E92" t="str">
            <v>m</v>
          </cell>
        </row>
        <row r="93">
          <cell r="A93" t="str">
            <v>1 A 01 720 02</v>
          </cell>
          <cell r="B93" t="str">
            <v>Fabricação de Guarda-corpo</v>
          </cell>
          <cell r="E93" t="str">
            <v>m</v>
          </cell>
        </row>
        <row r="94">
          <cell r="A94" t="str">
            <v>1 A 01 725 01</v>
          </cell>
          <cell r="B94" t="str">
            <v>Fabricação de balizador de concreto</v>
          </cell>
          <cell r="E94" t="str">
            <v>un</v>
          </cell>
        </row>
        <row r="95">
          <cell r="A95" t="str">
            <v>1 A 01 730 00</v>
          </cell>
          <cell r="B95" t="str">
            <v>Concreto fck=18MPa p/ pré moldados (mourões)</v>
          </cell>
          <cell r="E95" t="str">
            <v>m3</v>
          </cell>
        </row>
        <row r="96">
          <cell r="A96" t="str">
            <v>1 A 01 730 01</v>
          </cell>
          <cell r="B96" t="str">
            <v>Fabr. mourão de concr. esticador seção quad. 15cm</v>
          </cell>
          <cell r="E96" t="str">
            <v>un</v>
          </cell>
        </row>
        <row r="97">
          <cell r="A97" t="str">
            <v>1 A 01 730 02</v>
          </cell>
          <cell r="B97" t="str">
            <v>Fabr. mourão de concr esticador seção triang. 15cm</v>
          </cell>
          <cell r="E97" t="str">
            <v>un</v>
          </cell>
        </row>
        <row r="98">
          <cell r="A98" t="str">
            <v>1 A 01 735 01</v>
          </cell>
          <cell r="B98" t="str">
            <v>Fabr. mourão de concreto suporte seção quad. 11cm</v>
          </cell>
          <cell r="E98" t="str">
            <v>un</v>
          </cell>
        </row>
        <row r="99">
          <cell r="A99" t="str">
            <v>1 A 01 735 02</v>
          </cell>
          <cell r="B99" t="str">
            <v>Fabr. mourão de concr. suporte seção triang. 11cm</v>
          </cell>
          <cell r="E99" t="str">
            <v>un</v>
          </cell>
        </row>
        <row r="100">
          <cell r="A100" t="str">
            <v>1 A 01 739 01</v>
          </cell>
          <cell r="B100" t="str">
            <v>Confecção de tubos de concreto D=0,20m</v>
          </cell>
          <cell r="E100" t="str">
            <v>m</v>
          </cell>
        </row>
        <row r="101">
          <cell r="A101" t="str">
            <v>1 A 01 740 01</v>
          </cell>
          <cell r="B101" t="str">
            <v>Confecção de tubos de concreto perfurado D=0,20m</v>
          </cell>
          <cell r="E101" t="str">
            <v>m</v>
          </cell>
        </row>
        <row r="102">
          <cell r="A102" t="str">
            <v>1 A 01 741 01</v>
          </cell>
          <cell r="B102" t="str">
            <v>Confecção de tubos de concreto poroso D=0,20m</v>
          </cell>
          <cell r="E102" t="str">
            <v>m</v>
          </cell>
        </row>
        <row r="103">
          <cell r="A103" t="str">
            <v>1 A 01 745 01</v>
          </cell>
          <cell r="B103" t="str">
            <v>Confecção de tubos de concreto D=0,30m</v>
          </cell>
          <cell r="E103" t="str">
            <v>m</v>
          </cell>
        </row>
        <row r="104">
          <cell r="A104" t="str">
            <v>1 A 01 746 01</v>
          </cell>
          <cell r="B104" t="str">
            <v>Confecção de tubos de concreto perfurado D=0,30m</v>
          </cell>
          <cell r="E104" t="str">
            <v>m</v>
          </cell>
        </row>
        <row r="105">
          <cell r="A105" t="str">
            <v>1 A 01 747 01</v>
          </cell>
          <cell r="B105" t="str">
            <v>Confecção de tubos de concreto poroso D=0,30m</v>
          </cell>
          <cell r="E105" t="str">
            <v>m</v>
          </cell>
        </row>
        <row r="106">
          <cell r="A106" t="str">
            <v>1 A 01 751 01</v>
          </cell>
          <cell r="B106" t="str">
            <v>Confecção de tubos de concreto D=0,40m</v>
          </cell>
          <cell r="E106" t="str">
            <v>m</v>
          </cell>
        </row>
        <row r="107">
          <cell r="A107" t="str">
            <v>1 A 01 752 01</v>
          </cell>
          <cell r="B107" t="str">
            <v>Confecção de tubos de concreto perfurado D=0,40m</v>
          </cell>
          <cell r="E107" t="str">
            <v>m</v>
          </cell>
        </row>
        <row r="108">
          <cell r="A108" t="str">
            <v>1 A 01 753 01</v>
          </cell>
          <cell r="B108" t="str">
            <v>Confecção de tubos de concreto poroso D=0,40m</v>
          </cell>
          <cell r="E108" t="str">
            <v>m</v>
          </cell>
        </row>
        <row r="109">
          <cell r="A109" t="str">
            <v>1 A 01 755 01</v>
          </cell>
          <cell r="B109" t="str">
            <v>Confecção de tubos de concreto armado D=0,60m CA-4</v>
          </cell>
          <cell r="E109" t="str">
            <v>m</v>
          </cell>
        </row>
        <row r="110">
          <cell r="A110" t="str">
            <v>1 A 01 760 01</v>
          </cell>
          <cell r="B110" t="str">
            <v>Confecção de tubos de concreto armado D=0,80m CA-4</v>
          </cell>
          <cell r="E110" t="str">
            <v>m</v>
          </cell>
        </row>
        <row r="111">
          <cell r="A111" t="str">
            <v>1 A 01 765 01</v>
          </cell>
          <cell r="B111" t="str">
            <v>Confecção de tubos de concreto armado D=1,00m CA-4</v>
          </cell>
          <cell r="E111" t="str">
            <v>m</v>
          </cell>
        </row>
        <row r="112">
          <cell r="A112" t="str">
            <v>1 A 01 770 01</v>
          </cell>
          <cell r="B112" t="str">
            <v>Confecção de tubos de concreto armado D=1,20m CA-4</v>
          </cell>
          <cell r="E112" t="str">
            <v>m</v>
          </cell>
        </row>
        <row r="113">
          <cell r="A113" t="str">
            <v>1 A 01 775 01</v>
          </cell>
          <cell r="B113" t="str">
            <v>Confecção de tubos de concreto armado D=1,50m CA-4</v>
          </cell>
          <cell r="E113" t="str">
            <v>m</v>
          </cell>
        </row>
        <row r="114">
          <cell r="A114" t="str">
            <v>1 A 01 780 01</v>
          </cell>
          <cell r="B114" t="str">
            <v>Obtenção de grama para replantio</v>
          </cell>
          <cell r="E114" t="str">
            <v>m2</v>
          </cell>
        </row>
        <row r="115">
          <cell r="A115" t="str">
            <v>1 A 01 790 01</v>
          </cell>
          <cell r="B115" t="str">
            <v>Guia de madeira - 2,5 x 7,0 cm</v>
          </cell>
          <cell r="E115" t="str">
            <v>m</v>
          </cell>
        </row>
        <row r="116">
          <cell r="A116" t="str">
            <v>1 A 01 790 02</v>
          </cell>
          <cell r="B116" t="str">
            <v>Guia de madeira - 2,5 x 10,0 cm</v>
          </cell>
          <cell r="E116" t="str">
            <v>m</v>
          </cell>
        </row>
        <row r="117">
          <cell r="A117" t="str">
            <v>1 A 01 800 01</v>
          </cell>
          <cell r="B117" t="str">
            <v>Chapa de aço 16 rec. para placa de sinalização</v>
          </cell>
          <cell r="E117" t="str">
            <v>m2</v>
          </cell>
        </row>
        <row r="118">
          <cell r="A118" t="str">
            <v>1 A 01 810 01</v>
          </cell>
          <cell r="B118" t="str">
            <v>Calha metálica semi-circular D=0,40 m</v>
          </cell>
          <cell r="E118" t="str">
            <v>m</v>
          </cell>
        </row>
        <row r="119">
          <cell r="A119" t="str">
            <v>1 A 01 850 01</v>
          </cell>
          <cell r="B119" t="str">
            <v>Confecção de placa de sinalização semi-refletiva</v>
          </cell>
          <cell r="E119" t="str">
            <v>m2</v>
          </cell>
        </row>
        <row r="120">
          <cell r="A120" t="str">
            <v>1 A 01 860 01</v>
          </cell>
          <cell r="B120" t="str">
            <v>Confecção de placa de sinalização tot. refletiva</v>
          </cell>
          <cell r="E120" t="str">
            <v>m2</v>
          </cell>
        </row>
        <row r="121">
          <cell r="A121" t="str">
            <v>1 A 01 870 01</v>
          </cell>
          <cell r="B121" t="str">
            <v>Confecção de suporte e travessa p/ placa de sinal.</v>
          </cell>
          <cell r="E121" t="str">
            <v>un</v>
          </cell>
        </row>
        <row r="122">
          <cell r="A122" t="str">
            <v>1 A 01 890 01</v>
          </cell>
          <cell r="B122" t="str">
            <v>Escavação manual em material de 1a categoria</v>
          </cell>
          <cell r="E122" t="str">
            <v>m3</v>
          </cell>
        </row>
        <row r="123">
          <cell r="A123" t="str">
            <v>1 A 01 891 01</v>
          </cell>
          <cell r="B123" t="str">
            <v>Escavação manual de vala em material de 1a cat.</v>
          </cell>
          <cell r="E123" t="str">
            <v>m3</v>
          </cell>
        </row>
        <row r="124">
          <cell r="A124" t="str">
            <v>1 A 01 892 01</v>
          </cell>
          <cell r="B124" t="str">
            <v>Escavação mecânica de vala em material de 1a cat.</v>
          </cell>
          <cell r="E124" t="str">
            <v>m3</v>
          </cell>
        </row>
        <row r="125">
          <cell r="A125" t="str">
            <v>1 A 01 893 01</v>
          </cell>
          <cell r="B125" t="str">
            <v>Compactação manual</v>
          </cell>
          <cell r="E125" t="str">
            <v>m3</v>
          </cell>
        </row>
        <row r="126">
          <cell r="A126" t="str">
            <v>1 A 01 894 01</v>
          </cell>
          <cell r="B126" t="str">
            <v>Lastro de brita</v>
          </cell>
          <cell r="E126" t="str">
            <v>m3</v>
          </cell>
        </row>
        <row r="127">
          <cell r="A127" t="str">
            <v>1 A 99 001 00</v>
          </cell>
          <cell r="B127" t="str">
            <v>Mistura areia-asfalto usinada a frio</v>
          </cell>
          <cell r="E127" t="str">
            <v>m3</v>
          </cell>
        </row>
        <row r="128">
          <cell r="A128" t="str">
            <v>1 A 99 002 00</v>
          </cell>
          <cell r="B128" t="str">
            <v>Mistura areia-asfalto usinada a quente</v>
          </cell>
          <cell r="E128" t="str">
            <v>m3</v>
          </cell>
        </row>
        <row r="129">
          <cell r="A129" t="str">
            <v>1 A 99 003 00</v>
          </cell>
          <cell r="B129" t="str">
            <v>Mistura betuminosa usinada a frio</v>
          </cell>
          <cell r="E129" t="str">
            <v>m3</v>
          </cell>
        </row>
        <row r="130">
          <cell r="A130" t="str">
            <v>1 A 99 004 00</v>
          </cell>
          <cell r="B130" t="str">
            <v>Mistura betuminosa usinada a quente</v>
          </cell>
          <cell r="E130" t="str">
            <v>m3</v>
          </cell>
        </row>
        <row r="131">
          <cell r="A131" t="str">
            <v>1 A 99 005 00</v>
          </cell>
          <cell r="B131" t="str">
            <v>Mistura betuminosa</v>
          </cell>
          <cell r="E131" t="str">
            <v>m3</v>
          </cell>
        </row>
        <row r="132">
          <cell r="A132" t="str">
            <v>1 B 00 301 00</v>
          </cell>
          <cell r="B132" t="str">
            <v>Alvenaria de pedra argamassada</v>
          </cell>
          <cell r="E132" t="str">
            <v>m3</v>
          </cell>
        </row>
        <row r="133">
          <cell r="A133" t="str">
            <v>1 B 00 902 01</v>
          </cell>
          <cell r="B133" t="str">
            <v>Alvenaria de tijolos</v>
          </cell>
          <cell r="E133" t="str">
            <v>m2</v>
          </cell>
        </row>
        <row r="134">
          <cell r="A134" t="str">
            <v>1 B 00 903 01</v>
          </cell>
          <cell r="B134" t="str">
            <v>Dentes para bueiros duplos D=1,00 m</v>
          </cell>
          <cell r="E134" t="str">
            <v>und</v>
          </cell>
        </row>
        <row r="135">
          <cell r="A135" t="str">
            <v>1 B 00 904 01</v>
          </cell>
          <cell r="B135" t="str">
            <v>Dentes para bueiros duplos D=1,20 m</v>
          </cell>
          <cell r="E135" t="str">
            <v>und</v>
          </cell>
        </row>
        <row r="136">
          <cell r="A136" t="str">
            <v>1 B 00 905 01</v>
          </cell>
          <cell r="B136" t="str">
            <v>Dentes para bueiros duplos D=1,50 m</v>
          </cell>
          <cell r="E136" t="str">
            <v>und</v>
          </cell>
        </row>
        <row r="137">
          <cell r="A137" t="str">
            <v>1 B 00 906 01</v>
          </cell>
          <cell r="B137" t="str">
            <v>Dentes para bueiros simples D=0,60 m</v>
          </cell>
          <cell r="E137" t="str">
            <v>und</v>
          </cell>
        </row>
        <row r="138">
          <cell r="A138" t="str">
            <v>1 B 00 907 01</v>
          </cell>
          <cell r="B138" t="str">
            <v>Dentes para bueiros simples D=0,80 m</v>
          </cell>
          <cell r="E138" t="str">
            <v>und</v>
          </cell>
        </row>
        <row r="139">
          <cell r="A139" t="str">
            <v>1 B 00 908 01</v>
          </cell>
          <cell r="B139" t="str">
            <v>Dentes para bueiros simples D=1,00 m</v>
          </cell>
          <cell r="E139" t="str">
            <v>und</v>
          </cell>
        </row>
        <row r="140">
          <cell r="A140" t="str">
            <v>1 B 00 909 01</v>
          </cell>
          <cell r="B140" t="str">
            <v>Dentes para bueiros simples D=1,20 m</v>
          </cell>
          <cell r="E140" t="str">
            <v>und</v>
          </cell>
        </row>
        <row r="141">
          <cell r="A141" t="str">
            <v>1 B 00 910 01</v>
          </cell>
          <cell r="B141" t="str">
            <v>Dentes para bueiros simples D=1,50 m</v>
          </cell>
          <cell r="E141" t="str">
            <v>und</v>
          </cell>
        </row>
        <row r="142">
          <cell r="A142" t="str">
            <v>1 B 00 911 01</v>
          </cell>
          <cell r="B142" t="str">
            <v>Dentes para bueiros triplos D=1,00 m</v>
          </cell>
          <cell r="E142" t="str">
            <v>und</v>
          </cell>
        </row>
        <row r="143">
          <cell r="A143" t="str">
            <v>1 B 00 912 01</v>
          </cell>
          <cell r="B143" t="str">
            <v>Dentes para bueiros triplos D=1,20 m</v>
          </cell>
          <cell r="E143" t="str">
            <v>und</v>
          </cell>
        </row>
        <row r="144">
          <cell r="A144" t="str">
            <v>1 B 00 913 01</v>
          </cell>
          <cell r="B144" t="str">
            <v>Dentes para bueiros triplos D=1,50 m</v>
          </cell>
          <cell r="E144" t="str">
            <v>und</v>
          </cell>
        </row>
        <row r="145">
          <cell r="A145" t="str">
            <v>1 B 00 999 06</v>
          </cell>
          <cell r="B145" t="str">
            <v>Solo local / selo de argila apiloado</v>
          </cell>
          <cell r="E145" t="str">
            <v>m3</v>
          </cell>
        </row>
        <row r="146">
          <cell r="A146" t="str">
            <v>1 B 02 702 00</v>
          </cell>
          <cell r="B146" t="str">
            <v>Limp. e enchim. junta pav. concr. (const e rest)</v>
          </cell>
          <cell r="E146" t="str">
            <v>m</v>
          </cell>
        </row>
        <row r="147">
          <cell r="B147" t="str">
            <v>Construção</v>
          </cell>
        </row>
        <row r="148">
          <cell r="A148" t="str">
            <v>2 S 01 000 00</v>
          </cell>
          <cell r="B148" t="str">
            <v>Desm. dest. limpeza áreas c/arv. diam. até 0,15 m</v>
          </cell>
          <cell r="E148" t="str">
            <v>m2</v>
          </cell>
        </row>
        <row r="149">
          <cell r="A149" t="str">
            <v>2 S 01 010 00</v>
          </cell>
          <cell r="B149" t="str">
            <v>Destocamento de árvores D=0,15 a 0,30 m</v>
          </cell>
          <cell r="E149" t="str">
            <v>und</v>
          </cell>
        </row>
        <row r="150">
          <cell r="A150" t="str">
            <v>2 S 01 012 00</v>
          </cell>
          <cell r="B150" t="str">
            <v>Destocamento de árvores c/diâm. &gt; 0,30 m</v>
          </cell>
          <cell r="E150" t="str">
            <v>und</v>
          </cell>
        </row>
        <row r="151">
          <cell r="A151" t="str">
            <v>2 S 01 100 01</v>
          </cell>
          <cell r="B151" t="str">
            <v>Esc. carga transp. mat 1ª cat DMT 50 m</v>
          </cell>
          <cell r="E151" t="str">
            <v>m3</v>
          </cell>
        </row>
        <row r="152">
          <cell r="A152" t="str">
            <v>2 S 01 100 02</v>
          </cell>
          <cell r="B152" t="str">
            <v>Esc. carga transp. mat 1ª cat DMT 50 a 200m c/m</v>
          </cell>
          <cell r="E152" t="str">
            <v>m3</v>
          </cell>
        </row>
        <row r="153">
          <cell r="A153" t="str">
            <v>2 S 01 100 03</v>
          </cell>
          <cell r="B153" t="str">
            <v>Esc. carga transp. mat 1ª cat DMT 200 a 400m c/m</v>
          </cell>
          <cell r="E153" t="str">
            <v>m3</v>
          </cell>
        </row>
        <row r="154">
          <cell r="A154" t="str">
            <v>2 S 01 100 04</v>
          </cell>
          <cell r="B154" t="str">
            <v>Esc. carga transp. mat 1ª cat DMT 400 a 600m c/m</v>
          </cell>
          <cell r="E154" t="str">
            <v>m3</v>
          </cell>
        </row>
        <row r="155">
          <cell r="A155" t="str">
            <v>2 S 01 100 05</v>
          </cell>
          <cell r="B155" t="str">
            <v>Esc. carga transp. mat 1ª cat DMT 600 a 800m c/m</v>
          </cell>
          <cell r="E155" t="str">
            <v>m3</v>
          </cell>
        </row>
        <row r="156">
          <cell r="A156" t="str">
            <v>2 S 01 100 06</v>
          </cell>
          <cell r="B156" t="str">
            <v>Esc. carga transp. mat 1ª cat DMT 800 a 1000m c/m</v>
          </cell>
          <cell r="E156" t="str">
            <v>m3</v>
          </cell>
        </row>
        <row r="157">
          <cell r="A157" t="str">
            <v>2 S 01 100 07</v>
          </cell>
          <cell r="B157" t="str">
            <v>Esc. carga transp. mat 1ª cat DMT 1000 a 1200m c/m</v>
          </cell>
          <cell r="E157" t="str">
            <v>m3</v>
          </cell>
        </row>
        <row r="158">
          <cell r="A158" t="str">
            <v>2 S 01 100 08</v>
          </cell>
          <cell r="B158" t="str">
            <v>Esc. carga transp. mat 1ª cat DMT 1200 a 1400m c/m</v>
          </cell>
          <cell r="E158" t="str">
            <v>m3</v>
          </cell>
        </row>
        <row r="159">
          <cell r="A159" t="str">
            <v>2 S 01 100 09</v>
          </cell>
          <cell r="B159" t="str">
            <v>Esc. carga tr. mat 1ª c. DMT 50 a 200m c/carreg</v>
          </cell>
          <cell r="E159" t="str">
            <v>m3</v>
          </cell>
        </row>
        <row r="160">
          <cell r="A160" t="str">
            <v>2 S 01 100 10</v>
          </cell>
          <cell r="B160" t="str">
            <v>Esc. carga tr. mat 1ª c. DMT 200 a 400m c/carreg</v>
          </cell>
          <cell r="E160" t="str">
            <v>m3</v>
          </cell>
        </row>
        <row r="161">
          <cell r="A161" t="str">
            <v>2 S 01 100 11</v>
          </cell>
          <cell r="B161" t="str">
            <v>Esc. carga tr. mat 1ª c. DMT 400 a 600m c/carreg</v>
          </cell>
          <cell r="E161" t="str">
            <v>m3</v>
          </cell>
        </row>
        <row r="162">
          <cell r="A162" t="str">
            <v>2 S 01 100 12</v>
          </cell>
          <cell r="B162" t="str">
            <v>Esc. carga tr. mat 1ª c. DMT 600 a 800m c/carreg</v>
          </cell>
          <cell r="E162" t="str">
            <v>m3</v>
          </cell>
        </row>
        <row r="163">
          <cell r="A163" t="str">
            <v>2 S 01 100 13</v>
          </cell>
          <cell r="B163" t="str">
            <v>Esc. carga tr. mat 1ª c. DMT 800 a 1000m c/carreg</v>
          </cell>
          <cell r="E163" t="str">
            <v>m3</v>
          </cell>
        </row>
        <row r="164">
          <cell r="A164" t="str">
            <v>2 S 01 100 14</v>
          </cell>
          <cell r="B164" t="str">
            <v>Esc. carga tr. mat 1ª c. DMT 1000 a 1200m c/carreg</v>
          </cell>
          <cell r="E164" t="str">
            <v>m3</v>
          </cell>
        </row>
        <row r="165">
          <cell r="A165" t="str">
            <v>2 S 01 100 15</v>
          </cell>
          <cell r="B165" t="str">
            <v>Esc. carga tr. mat 1ª c. DMT 1200 a 1400m c/carreg</v>
          </cell>
          <cell r="E165" t="str">
            <v>m3</v>
          </cell>
        </row>
        <row r="166">
          <cell r="A166" t="str">
            <v>2 S 01 100 16</v>
          </cell>
          <cell r="B166" t="str">
            <v>Esc. carga tr. mat 1ª c. DMT 1400 a 1600m c/carreg</v>
          </cell>
          <cell r="E166" t="str">
            <v>m3</v>
          </cell>
        </row>
        <row r="167">
          <cell r="A167" t="str">
            <v>2 S 01 100 17</v>
          </cell>
          <cell r="B167" t="str">
            <v>Esc. carga tr. mat 1ª c. DMT 1600 a 1800m c/carreg</v>
          </cell>
          <cell r="E167" t="str">
            <v>m3</v>
          </cell>
        </row>
        <row r="168">
          <cell r="A168" t="str">
            <v>2 S 01 100 18</v>
          </cell>
          <cell r="B168" t="str">
            <v>Esc. carga tr. mat 1ª c. DMT 1800 a 2000m c/carreg</v>
          </cell>
          <cell r="E168" t="str">
            <v>m3</v>
          </cell>
        </row>
        <row r="169">
          <cell r="A169" t="str">
            <v>2 S 01 100 19</v>
          </cell>
          <cell r="B169" t="str">
            <v>Esc. carga tr. mat 1ª c. DMT 2000 a 3000m c/carreg</v>
          </cell>
          <cell r="E169" t="str">
            <v>m3</v>
          </cell>
        </row>
        <row r="170">
          <cell r="A170" t="str">
            <v>2 S 01 100 20</v>
          </cell>
          <cell r="B170" t="str">
            <v>Esc. carga tr. mat 1ª c. DMT 3000 a 5000m c/carreg</v>
          </cell>
          <cell r="E170" t="str">
            <v>m3</v>
          </cell>
        </row>
        <row r="171">
          <cell r="A171" t="str">
            <v>2 S 01 100 21</v>
          </cell>
          <cell r="B171" t="str">
            <v>Escavação carga transp. manual mat.1a cat. DT=20m</v>
          </cell>
          <cell r="E171" t="str">
            <v>m3</v>
          </cell>
        </row>
        <row r="172">
          <cell r="A172" t="str">
            <v>2 S 01 100 22</v>
          </cell>
          <cell r="B172" t="str">
            <v>Esc. carga transp. mat 1ª cat DMT 50 a 200m c/e</v>
          </cell>
          <cell r="E172" t="str">
            <v>m3</v>
          </cell>
        </row>
        <row r="173">
          <cell r="A173" t="str">
            <v>2 S 01 100 23</v>
          </cell>
          <cell r="B173" t="str">
            <v>Esc. carga transp. mat 1ª cat DMT 200 a 400m c/e</v>
          </cell>
          <cell r="E173" t="str">
            <v>m3</v>
          </cell>
        </row>
        <row r="174">
          <cell r="A174" t="str">
            <v>2 S 01 100 24</v>
          </cell>
          <cell r="B174" t="str">
            <v>Esc. carga transp. mat 1ª cat DMT 400 a 600m c/e</v>
          </cell>
          <cell r="E174" t="str">
            <v>m3</v>
          </cell>
        </row>
        <row r="175">
          <cell r="A175" t="str">
            <v>2 S 01 100 25</v>
          </cell>
          <cell r="B175" t="str">
            <v>Esc. carga transp. mat 1ª cat DMT 600 a 800m c/e</v>
          </cell>
          <cell r="E175" t="str">
            <v>m3</v>
          </cell>
        </row>
        <row r="176">
          <cell r="A176" t="str">
            <v>2 S 01 100 26</v>
          </cell>
          <cell r="B176" t="str">
            <v>Esc. carga transp. mat 1ª cat DMT 800 a 1000m c/e</v>
          </cell>
          <cell r="E176" t="str">
            <v>m3</v>
          </cell>
        </row>
        <row r="177">
          <cell r="A177" t="str">
            <v>2 S 01 100 27</v>
          </cell>
          <cell r="B177" t="str">
            <v>Esc. carga transp. mat 1ª cat DMT 1000 a 1200m c/e</v>
          </cell>
          <cell r="E177" t="str">
            <v>m3</v>
          </cell>
        </row>
        <row r="178">
          <cell r="A178" t="str">
            <v>2 S 01 100 28</v>
          </cell>
          <cell r="B178" t="str">
            <v>Esc. carga transp. mat 1ª cat DMT 1200 a 1400m c/e</v>
          </cell>
          <cell r="E178" t="str">
            <v>m3</v>
          </cell>
        </row>
        <row r="179">
          <cell r="A179" t="str">
            <v>2 S 01 100 29</v>
          </cell>
          <cell r="B179" t="str">
            <v>Esc. carga transp. mat 1ª cat DMT 1400 a 1600m c/e</v>
          </cell>
          <cell r="E179" t="str">
            <v>m3</v>
          </cell>
        </row>
        <row r="180">
          <cell r="A180" t="str">
            <v>2 S 01 100 30</v>
          </cell>
          <cell r="B180" t="str">
            <v>Esc. carga transp. mat 1ª cat DMT 1600 a 1800m c/e</v>
          </cell>
          <cell r="E180" t="str">
            <v>m3</v>
          </cell>
        </row>
        <row r="181">
          <cell r="A181" t="str">
            <v>2 S 01 100 31</v>
          </cell>
          <cell r="B181" t="str">
            <v>Esc. carga transp. mat 1ª cat DMT 1800 a 2000m c/e</v>
          </cell>
          <cell r="E181" t="str">
            <v>m3</v>
          </cell>
        </row>
        <row r="182">
          <cell r="A182" t="str">
            <v>2 S 01 100 32</v>
          </cell>
          <cell r="B182" t="str">
            <v>Esc. carga transp. mat 1ª cat DMT 2000 a 3000m c/e</v>
          </cell>
          <cell r="E182" t="str">
            <v>m3</v>
          </cell>
        </row>
        <row r="183">
          <cell r="A183" t="str">
            <v>2 S 01 100 33</v>
          </cell>
          <cell r="B183" t="str">
            <v>Esc. carga transp. mat 1ª cat DMT 3000 a 5000m c/e</v>
          </cell>
          <cell r="E183" t="str">
            <v>m3</v>
          </cell>
        </row>
        <row r="184">
          <cell r="A184" t="str">
            <v>2 S 01 101 01</v>
          </cell>
          <cell r="B184" t="str">
            <v>Esc. carga transp. mat 2ª cat DMT 50m</v>
          </cell>
          <cell r="E184" t="str">
            <v>m3</v>
          </cell>
        </row>
        <row r="185">
          <cell r="A185" t="str">
            <v>2 S 01 101 02</v>
          </cell>
          <cell r="B185" t="str">
            <v>Esc. carga transp. mat 2ª cat DMT 50 a 200m c/m</v>
          </cell>
          <cell r="E185" t="str">
            <v>m3</v>
          </cell>
        </row>
        <row r="186">
          <cell r="A186" t="str">
            <v>2 S 01 101 03</v>
          </cell>
          <cell r="B186" t="str">
            <v>Esc. carga transp. mat 2ª cat DMT 200 a 400m c/m</v>
          </cell>
          <cell r="E186" t="str">
            <v>m3</v>
          </cell>
        </row>
        <row r="187">
          <cell r="A187" t="str">
            <v>2 S 01 101 04</v>
          </cell>
          <cell r="B187" t="str">
            <v>Esc. carga transp. mat 2ª cat DMT 400 a 600m c/m</v>
          </cell>
          <cell r="E187" t="str">
            <v>m3</v>
          </cell>
        </row>
        <row r="188">
          <cell r="A188" t="str">
            <v>2 S 01 101 05</v>
          </cell>
          <cell r="B188" t="str">
            <v>Esc. carga transp. mat 2ª cat DMT 600 a 800m c/m</v>
          </cell>
          <cell r="E188" t="str">
            <v>m3</v>
          </cell>
        </row>
        <row r="189">
          <cell r="A189" t="str">
            <v>2 S 01 101 06</v>
          </cell>
          <cell r="B189" t="str">
            <v>Esc. carga transp. mat 2ª cat DMT 800 a 1000m c/m</v>
          </cell>
          <cell r="E189" t="str">
            <v>m3</v>
          </cell>
        </row>
        <row r="190">
          <cell r="A190" t="str">
            <v>2 S 01 101 07</v>
          </cell>
          <cell r="B190" t="str">
            <v>Esc. carga transp. mat 2ª cat DMT 1000 a 1200m c/m</v>
          </cell>
          <cell r="E190" t="str">
            <v>m3</v>
          </cell>
        </row>
        <row r="191">
          <cell r="A191" t="str">
            <v>2 S 01 101 08</v>
          </cell>
          <cell r="B191" t="str">
            <v>Esc. carga transp. mat 2ª cat DMT 1200 a 1400m c/m</v>
          </cell>
          <cell r="E191" t="str">
            <v>m3</v>
          </cell>
        </row>
        <row r="192">
          <cell r="A192" t="str">
            <v>2 S 01 101 09</v>
          </cell>
          <cell r="B192" t="str">
            <v>Esc. carga tr. mat 2ª c. DMT 50 a 200m c/carreg</v>
          </cell>
          <cell r="E192" t="str">
            <v>m3</v>
          </cell>
        </row>
        <row r="193">
          <cell r="A193" t="str">
            <v>2 S 01 101 10</v>
          </cell>
          <cell r="B193" t="str">
            <v>Esc. carga tr. mat 2ª c. DMT 200 a 400m c/carreg</v>
          </cell>
          <cell r="E193" t="str">
            <v>m3</v>
          </cell>
        </row>
        <row r="194">
          <cell r="A194" t="str">
            <v>2 S 01 101 11</v>
          </cell>
          <cell r="B194" t="str">
            <v>Esc. carga tr. mat 2a c. DMT 400 a 600m c/carreg</v>
          </cell>
          <cell r="E194" t="str">
            <v>m3</v>
          </cell>
        </row>
        <row r="195">
          <cell r="A195" t="str">
            <v>2 S 01 101 12</v>
          </cell>
          <cell r="B195" t="str">
            <v>Esc. carga tr. mat 2a c. DMT 600 a 800m c/carreg</v>
          </cell>
          <cell r="E195" t="str">
            <v>m3</v>
          </cell>
        </row>
        <row r="196">
          <cell r="A196" t="str">
            <v>2 S 01 101 13</v>
          </cell>
          <cell r="B196" t="str">
            <v>Esc. carga tr. mat 2a c. DMT 800 a 1000m c/carreg</v>
          </cell>
          <cell r="E196" t="str">
            <v>m3</v>
          </cell>
        </row>
        <row r="197">
          <cell r="A197" t="str">
            <v>2 S 01 101 14</v>
          </cell>
          <cell r="B197" t="str">
            <v>Esc. carga tr. mat 2a c. DMT 1000 a 1200m c/carreg</v>
          </cell>
          <cell r="E197" t="str">
            <v>m3</v>
          </cell>
        </row>
        <row r="198">
          <cell r="A198" t="str">
            <v>2 S 01 101 15</v>
          </cell>
          <cell r="B198" t="str">
            <v>Esc. carga tr. mat 2a c. DMT 1200 a 1400m c/carreg</v>
          </cell>
          <cell r="E198" t="str">
            <v>m3</v>
          </cell>
        </row>
        <row r="199">
          <cell r="A199" t="str">
            <v>2 S 01 101 16</v>
          </cell>
          <cell r="B199" t="str">
            <v>Esc. carga tr. mat 2a c. DMT 1400 a 1600m c/carreg</v>
          </cell>
          <cell r="E199" t="str">
            <v>m3</v>
          </cell>
        </row>
        <row r="200">
          <cell r="A200" t="str">
            <v>2 S 01 101 17</v>
          </cell>
          <cell r="B200" t="str">
            <v>Esc. carga tr. mat 2a c. DMT 1600 a 1800m c/carreg</v>
          </cell>
          <cell r="E200" t="str">
            <v>m3</v>
          </cell>
        </row>
        <row r="201">
          <cell r="A201" t="str">
            <v>2 S 01 101 18</v>
          </cell>
          <cell r="B201" t="str">
            <v>Esc. carga tr. mat 2a c. DMT 1800 a 2000m c/carreg</v>
          </cell>
          <cell r="E201" t="str">
            <v>m3</v>
          </cell>
        </row>
        <row r="202">
          <cell r="A202" t="str">
            <v>2 S 01 101 19</v>
          </cell>
          <cell r="B202" t="str">
            <v>Esc. carga tr. mat 2a c. DMT 2000 a 3000m c/carreg</v>
          </cell>
          <cell r="E202" t="str">
            <v>m3</v>
          </cell>
        </row>
        <row r="203">
          <cell r="A203" t="str">
            <v>2 S 01 101 20</v>
          </cell>
          <cell r="B203" t="str">
            <v>Esc. carga tr. mat 2a c. DMT 3000 a 5000m c/carreg</v>
          </cell>
          <cell r="E203" t="str">
            <v>m3</v>
          </cell>
        </row>
        <row r="204">
          <cell r="A204" t="str">
            <v>2 S 01 101 22</v>
          </cell>
          <cell r="B204" t="str">
            <v>Esc. carga transp. mat 2a cat DMT 50 a 200m c/e</v>
          </cell>
          <cell r="E204" t="str">
            <v>m3</v>
          </cell>
        </row>
        <row r="205">
          <cell r="A205" t="str">
            <v>2 S 01 101 23</v>
          </cell>
          <cell r="B205" t="str">
            <v>Esc. carga transp. mat 2a cat DMT 200 a 400m c/e</v>
          </cell>
          <cell r="E205" t="str">
            <v>m3</v>
          </cell>
        </row>
        <row r="206">
          <cell r="A206" t="str">
            <v>2 S 01 101 24</v>
          </cell>
          <cell r="B206" t="str">
            <v>Esc. carga transp. mat 2a cat DMT 400 a 600m c/e</v>
          </cell>
          <cell r="E206" t="str">
            <v>m3</v>
          </cell>
        </row>
        <row r="207">
          <cell r="A207" t="str">
            <v>2 S 01 101 25</v>
          </cell>
          <cell r="B207" t="str">
            <v>Esc. carga transp. mat 2a cat DMT 600 a 800m c/e</v>
          </cell>
          <cell r="E207" t="str">
            <v>m3</v>
          </cell>
        </row>
        <row r="208">
          <cell r="A208" t="str">
            <v>2 S 01 101 26</v>
          </cell>
          <cell r="B208" t="str">
            <v>Esc. carga transp. mat 2a cat DMT 800 a 1000m c/e</v>
          </cell>
          <cell r="E208" t="str">
            <v>m3</v>
          </cell>
        </row>
        <row r="209">
          <cell r="A209" t="str">
            <v>2 S 01 101 27</v>
          </cell>
          <cell r="B209" t="str">
            <v>Esc. carga transp. mat 2a cat DMT 1000 a 1200m c/e</v>
          </cell>
          <cell r="E209" t="str">
            <v>m3</v>
          </cell>
        </row>
        <row r="210">
          <cell r="A210" t="str">
            <v>2 S 01 101 28</v>
          </cell>
          <cell r="B210" t="str">
            <v>Esc. carga transp. mat 2a cat DMT 1200 a 1400m c/e</v>
          </cell>
          <cell r="E210" t="str">
            <v>m3</v>
          </cell>
        </row>
        <row r="211">
          <cell r="A211" t="str">
            <v>2 S 01 101 29</v>
          </cell>
          <cell r="B211" t="str">
            <v>Esc. carga transp. mat 2a cat DMT 1400 a 1600m c/e</v>
          </cell>
          <cell r="E211" t="str">
            <v>m3</v>
          </cell>
        </row>
        <row r="212">
          <cell r="A212" t="str">
            <v>2 S 01 101 30</v>
          </cell>
          <cell r="B212" t="str">
            <v>Esc. carga transp. mat 2a cat DMT 1600 a 1800m c/e</v>
          </cell>
          <cell r="E212" t="str">
            <v>m3</v>
          </cell>
        </row>
        <row r="213">
          <cell r="A213" t="str">
            <v>2 S 01 101 31</v>
          </cell>
          <cell r="B213" t="str">
            <v>Esc. carga transp. mat 2a cat DMT 1800 a 2000m c/e</v>
          </cell>
          <cell r="E213" t="str">
            <v>m3</v>
          </cell>
        </row>
        <row r="214">
          <cell r="A214" t="str">
            <v>2 S 01 101 32</v>
          </cell>
          <cell r="B214" t="str">
            <v>Esc. carga transp. mat 2a cat DMT 2000 a 3000m c/e</v>
          </cell>
          <cell r="E214" t="str">
            <v>m3</v>
          </cell>
        </row>
        <row r="215">
          <cell r="A215" t="str">
            <v>2 S 01 101 33</v>
          </cell>
          <cell r="B215" t="str">
            <v>Esc. carga transp. mat 2a cat DMT 3000 a 5000m c/e</v>
          </cell>
          <cell r="E215" t="str">
            <v>m3</v>
          </cell>
        </row>
        <row r="216">
          <cell r="A216" t="str">
            <v>2 S 01 102 01</v>
          </cell>
          <cell r="B216" t="str">
            <v>Esc. carga transp. mat 3a cat DMT até 50m</v>
          </cell>
          <cell r="E216" t="str">
            <v>m3</v>
          </cell>
        </row>
        <row r="217">
          <cell r="A217" t="str">
            <v>2 S 01 102 02</v>
          </cell>
          <cell r="B217" t="str">
            <v>Esc. carga transp. mat 3a cat DMT 50 a 200m</v>
          </cell>
          <cell r="E217" t="str">
            <v>m3</v>
          </cell>
        </row>
        <row r="218">
          <cell r="A218" t="str">
            <v>2 S 01 102 03</v>
          </cell>
          <cell r="B218" t="str">
            <v>Esc. carga transp. mat 3a cat DMT 200 a 400m</v>
          </cell>
          <cell r="E218" t="str">
            <v>m3</v>
          </cell>
        </row>
        <row r="219">
          <cell r="A219" t="str">
            <v>2 S 01 102 04</v>
          </cell>
          <cell r="B219" t="str">
            <v>Esc. carga transp. mat 3a cat DMT 400 a 600m</v>
          </cell>
          <cell r="E219" t="str">
            <v>m3</v>
          </cell>
        </row>
        <row r="220">
          <cell r="A220" t="str">
            <v>2 S 01 102 05</v>
          </cell>
          <cell r="B220" t="str">
            <v>Esc. carga transp. mat 3a cat DMT 600 a 800m</v>
          </cell>
          <cell r="E220" t="str">
            <v>m3</v>
          </cell>
        </row>
        <row r="221">
          <cell r="A221" t="str">
            <v>2 S 01 102 06</v>
          </cell>
          <cell r="B221" t="str">
            <v>Esc. carga transp. mat 3a cat DMT 800 a 1000m</v>
          </cell>
          <cell r="E221" t="str">
            <v>m3</v>
          </cell>
        </row>
        <row r="222">
          <cell r="A222" t="str">
            <v>2 S 01 102 07</v>
          </cell>
          <cell r="B222" t="str">
            <v>Esc. carga transp. mat 3a cat DMT 1000 a 1200m</v>
          </cell>
          <cell r="E222" t="str">
            <v>m3</v>
          </cell>
        </row>
        <row r="223">
          <cell r="A223" t="str">
            <v>2 S 01 300 01</v>
          </cell>
          <cell r="B223" t="str">
            <v>Esc. carga transp. solos moles DMT 0 a 200m</v>
          </cell>
          <cell r="E223" t="str">
            <v>m3</v>
          </cell>
        </row>
        <row r="224">
          <cell r="A224" t="str">
            <v>2 S 01 300 02</v>
          </cell>
          <cell r="B224" t="str">
            <v>Esc. carga transp. solos moles DMT 200 a 400m</v>
          </cell>
          <cell r="E224" t="str">
            <v>m3</v>
          </cell>
        </row>
        <row r="225">
          <cell r="A225" t="str">
            <v>2 S 01 300 03</v>
          </cell>
          <cell r="B225" t="str">
            <v>Esc. carga transp. solos moles DMT 400 a 600m</v>
          </cell>
          <cell r="E225" t="str">
            <v>m3</v>
          </cell>
        </row>
        <row r="226">
          <cell r="A226" t="str">
            <v>2 S 01 300 04</v>
          </cell>
          <cell r="B226" t="str">
            <v>Esc. carga transp. solos moles DMT 600 a 800m</v>
          </cell>
          <cell r="E226" t="str">
            <v>m3</v>
          </cell>
        </row>
        <row r="227">
          <cell r="A227" t="str">
            <v>2 S 01 300 05</v>
          </cell>
          <cell r="B227" t="str">
            <v>Esc. carga transp. solos moles DMT 800 a 1000m</v>
          </cell>
          <cell r="E227" t="str">
            <v>m3</v>
          </cell>
        </row>
        <row r="228">
          <cell r="A228" t="str">
            <v>2 S 01 510 00</v>
          </cell>
          <cell r="B228" t="str">
            <v>Compactação de aterros a 95% proctor normal</v>
          </cell>
          <cell r="E228" t="str">
            <v>m3</v>
          </cell>
        </row>
        <row r="229">
          <cell r="A229" t="str">
            <v>2 S 01 511 00</v>
          </cell>
          <cell r="B229" t="str">
            <v>Compactação de aterros a 100% proctor normal</v>
          </cell>
          <cell r="E229" t="str">
            <v>m3</v>
          </cell>
        </row>
        <row r="230">
          <cell r="A230" t="str">
            <v>2 S 01 512 01</v>
          </cell>
          <cell r="B230" t="str">
            <v>Construção de corpo de aterro em rocha</v>
          </cell>
          <cell r="E230" t="str">
            <v>m3</v>
          </cell>
        </row>
        <row r="231">
          <cell r="A231" t="str">
            <v>2 S 01 512 02</v>
          </cell>
          <cell r="B231" t="str">
            <v>Compactação de camada final de aterro de rocha</v>
          </cell>
          <cell r="E231" t="str">
            <v>m3</v>
          </cell>
        </row>
        <row r="232">
          <cell r="A232" t="str">
            <v>2 S 01 513 01</v>
          </cell>
          <cell r="B232" t="str">
            <v>Compactação de material de "bota-fora"</v>
          </cell>
          <cell r="E232" t="str">
            <v>m3</v>
          </cell>
        </row>
        <row r="233">
          <cell r="A233" t="str">
            <v>2 S 02 100 00</v>
          </cell>
          <cell r="B233" t="str">
            <v>Reforço do subleito</v>
          </cell>
          <cell r="E233" t="str">
            <v>m3</v>
          </cell>
        </row>
        <row r="234">
          <cell r="A234" t="str">
            <v>2 S 02 110 00</v>
          </cell>
          <cell r="B234" t="str">
            <v>Regularização do subleito</v>
          </cell>
          <cell r="E234" t="str">
            <v>m2</v>
          </cell>
        </row>
        <row r="235">
          <cell r="A235" t="str">
            <v>2 S 02 110 01</v>
          </cell>
          <cell r="B235" t="str">
            <v>Regul. subleito c/ fres. corte contr.autom. greide</v>
          </cell>
          <cell r="E235" t="str">
            <v>m2</v>
          </cell>
        </row>
        <row r="236">
          <cell r="A236" t="str">
            <v>2 S 02 200 00</v>
          </cell>
          <cell r="B236" t="str">
            <v>Sub-base solo estabilizado granul. s/ mistura</v>
          </cell>
          <cell r="E236" t="str">
            <v>m3</v>
          </cell>
        </row>
        <row r="237">
          <cell r="A237" t="str">
            <v>2 S 02 200 01</v>
          </cell>
          <cell r="B237" t="str">
            <v>Base solo estabilizado granul. s/ mistura</v>
          </cell>
          <cell r="E237" t="str">
            <v>m3</v>
          </cell>
        </row>
        <row r="238">
          <cell r="A238" t="str">
            <v>2 S 02 210 00</v>
          </cell>
          <cell r="B238" t="str">
            <v>Sub-base estab. granul. c/ mistura solo na pista</v>
          </cell>
          <cell r="E238" t="str">
            <v>m3</v>
          </cell>
        </row>
        <row r="239">
          <cell r="A239" t="str">
            <v>2 S 02 210 01</v>
          </cell>
          <cell r="B239" t="str">
            <v>Sub-base estab. granul. c/ mist. solo-areia pista</v>
          </cell>
          <cell r="E239" t="str">
            <v>m3</v>
          </cell>
        </row>
        <row r="240">
          <cell r="A240" t="str">
            <v>2 S 02 210 02</v>
          </cell>
          <cell r="B240" t="str">
            <v>Base estab.granul.c/ mist.solo - areia na pista</v>
          </cell>
          <cell r="E240" t="str">
            <v>m3</v>
          </cell>
        </row>
        <row r="241">
          <cell r="A241" t="str">
            <v>2 S 02 220 00</v>
          </cell>
          <cell r="B241" t="str">
            <v>Base estab.granul.c/ mistura solo - brita</v>
          </cell>
          <cell r="E241" t="str">
            <v>m3</v>
          </cell>
        </row>
        <row r="242">
          <cell r="A242" t="str">
            <v>2 S 02 230 00</v>
          </cell>
          <cell r="B242" t="str">
            <v>Base de brita graduada</v>
          </cell>
          <cell r="E242" t="str">
            <v>m3</v>
          </cell>
        </row>
        <row r="243">
          <cell r="A243" t="str">
            <v>2 S 02 230 01</v>
          </cell>
          <cell r="B243" t="str">
            <v>Base brita grad. c/ dist. agreg. contr. de greide</v>
          </cell>
          <cell r="E243" t="str">
            <v>m3</v>
          </cell>
        </row>
        <row r="244">
          <cell r="A244" t="str">
            <v>2 S 02 231 00</v>
          </cell>
          <cell r="B244" t="str">
            <v>Base de macadame hidráulico</v>
          </cell>
          <cell r="E244" t="str">
            <v>m3</v>
          </cell>
        </row>
        <row r="245">
          <cell r="A245" t="str">
            <v>2 S 02 241 01</v>
          </cell>
          <cell r="B245" t="str">
            <v>Base de solo cimento c/ mistura em usina</v>
          </cell>
          <cell r="E245" t="str">
            <v>m3</v>
          </cell>
        </row>
        <row r="246">
          <cell r="A246" t="str">
            <v>2 S 02 243 01</v>
          </cell>
          <cell r="B246" t="str">
            <v>Sub-base de solo melhor. c/ cimento mist. em usina</v>
          </cell>
          <cell r="E246" t="str">
            <v>m3</v>
          </cell>
        </row>
        <row r="247">
          <cell r="A247" t="str">
            <v>2 S 02 300 00</v>
          </cell>
          <cell r="B247" t="str">
            <v>Imprimação</v>
          </cell>
          <cell r="E247" t="str">
            <v>m2</v>
          </cell>
        </row>
        <row r="248">
          <cell r="A248" t="str">
            <v>2 S 02 400 00</v>
          </cell>
          <cell r="B248" t="str">
            <v>Pintura de ligação</v>
          </cell>
          <cell r="E248" t="str">
            <v>m2</v>
          </cell>
        </row>
        <row r="249">
          <cell r="A249" t="str">
            <v>2 S 02 500 00</v>
          </cell>
          <cell r="B249" t="str">
            <v>Tratamento superficial simples c/ cap</v>
          </cell>
          <cell r="E249" t="str">
            <v>m2</v>
          </cell>
        </row>
        <row r="250">
          <cell r="A250" t="str">
            <v>2 S 02 500 01</v>
          </cell>
          <cell r="B250" t="str">
            <v>Tratamento superficial simples c/ emulsão</v>
          </cell>
          <cell r="E250" t="str">
            <v>m2</v>
          </cell>
        </row>
        <row r="251">
          <cell r="A251" t="str">
            <v>2 S 02 500 02</v>
          </cell>
          <cell r="B251" t="str">
            <v>Tratamento superficial simples c/ banho diluído</v>
          </cell>
          <cell r="E251" t="str">
            <v>m2</v>
          </cell>
        </row>
        <row r="252">
          <cell r="A252" t="str">
            <v>2 S 02 501 00</v>
          </cell>
          <cell r="B252" t="str">
            <v>Tratamento superficial duplo c/ cap</v>
          </cell>
          <cell r="E252" t="str">
            <v>m2</v>
          </cell>
        </row>
        <row r="253">
          <cell r="A253" t="str">
            <v>2 S 02 501 01</v>
          </cell>
          <cell r="B253" t="str">
            <v>Tratamento superficial duplo c/ emulsão</v>
          </cell>
          <cell r="E253" t="str">
            <v>m2</v>
          </cell>
        </row>
        <row r="254">
          <cell r="A254" t="str">
            <v>2 S 02 501 02</v>
          </cell>
          <cell r="B254" t="str">
            <v>Tratamento superficial duplo c/ banho diluído</v>
          </cell>
          <cell r="E254" t="str">
            <v>m2</v>
          </cell>
        </row>
        <row r="255">
          <cell r="A255" t="str">
            <v>2 S 02 502 00</v>
          </cell>
          <cell r="B255" t="str">
            <v>Tratamento superficial triplo c/ cap</v>
          </cell>
          <cell r="E255" t="str">
            <v>m2</v>
          </cell>
        </row>
        <row r="256">
          <cell r="A256" t="str">
            <v>2 S 02 502 01</v>
          </cell>
          <cell r="B256" t="str">
            <v>Tratamento superficial triplo c/ emulsão</v>
          </cell>
          <cell r="E256" t="str">
            <v>m2</v>
          </cell>
        </row>
        <row r="257">
          <cell r="A257" t="str">
            <v>2 S 02 502 02</v>
          </cell>
          <cell r="B257" t="str">
            <v>Tratamento superficial triplo c/ banho diluído</v>
          </cell>
          <cell r="E257" t="str">
            <v>m2</v>
          </cell>
        </row>
        <row r="258">
          <cell r="A258" t="str">
            <v>2 S 02 530 00</v>
          </cell>
          <cell r="B258" t="str">
            <v>Pré-misturado a frio</v>
          </cell>
          <cell r="E258" t="str">
            <v>m3</v>
          </cell>
        </row>
        <row r="259">
          <cell r="A259" t="str">
            <v>2 S 02 531 00</v>
          </cell>
          <cell r="B259" t="str">
            <v>Macadame betuminoso por penetração</v>
          </cell>
          <cell r="E259" t="str">
            <v>m3</v>
          </cell>
        </row>
        <row r="260">
          <cell r="A260" t="str">
            <v>2 S 02 532 00</v>
          </cell>
          <cell r="B260" t="str">
            <v>Areia-asfalto a quente</v>
          </cell>
          <cell r="E260" t="str">
            <v>t</v>
          </cell>
        </row>
        <row r="261">
          <cell r="A261" t="str">
            <v>2 S 02 540 01</v>
          </cell>
          <cell r="B261" t="str">
            <v>Conc. betuminoso usinado a quente - capa rolamento</v>
          </cell>
          <cell r="E261" t="str">
            <v>t</v>
          </cell>
        </row>
        <row r="262">
          <cell r="A262" t="str">
            <v>2 S 02 540 02</v>
          </cell>
          <cell r="B262" t="str">
            <v>Concreto betuminoso usinado a quente - "binder"</v>
          </cell>
          <cell r="E262" t="str">
            <v>t</v>
          </cell>
        </row>
        <row r="263">
          <cell r="A263" t="str">
            <v>2 S 02 603 00</v>
          </cell>
          <cell r="B263" t="str">
            <v>Sub-base de concreto rolado</v>
          </cell>
          <cell r="E263" t="str">
            <v>m3</v>
          </cell>
        </row>
        <row r="264">
          <cell r="A264" t="str">
            <v>2 S 02 604 00</v>
          </cell>
          <cell r="B264" t="str">
            <v>Sub-base de concreto de cimento portland</v>
          </cell>
          <cell r="E264" t="str">
            <v>m3</v>
          </cell>
        </row>
        <row r="265">
          <cell r="A265" t="str">
            <v>2 S 02 606 00</v>
          </cell>
          <cell r="B265" t="str">
            <v>Concreto de cimento portland com fôrma deslizante</v>
          </cell>
          <cell r="E265" t="str">
            <v>m3</v>
          </cell>
        </row>
        <row r="266">
          <cell r="A266" t="str">
            <v>2 S 02 607 00</v>
          </cell>
          <cell r="B266" t="str">
            <v>Concreto cimento portland c/ equip. pequeno porte</v>
          </cell>
          <cell r="E266" t="str">
            <v>m3</v>
          </cell>
        </row>
        <row r="267">
          <cell r="A267" t="str">
            <v>2 S 02 700 01</v>
          </cell>
          <cell r="B267" t="str">
            <v>Execução pavim. c/ peças pré-moldadas concr.</v>
          </cell>
          <cell r="E267" t="str">
            <v>m2</v>
          </cell>
        </row>
        <row r="268">
          <cell r="A268" t="str">
            <v>2 S 02 702 00</v>
          </cell>
          <cell r="B268" t="str">
            <v>Limpeza e enchimento de junta de pavimento de conc</v>
          </cell>
          <cell r="E268" t="str">
            <v>m</v>
          </cell>
        </row>
        <row r="269">
          <cell r="A269" t="str">
            <v>2 S 03 000 02</v>
          </cell>
          <cell r="B269" t="str">
            <v>Escavação manual de cavas em material 1a cat</v>
          </cell>
          <cell r="E269" t="str">
            <v>m3</v>
          </cell>
        </row>
        <row r="270">
          <cell r="A270" t="str">
            <v>2 S 03 000 03</v>
          </cell>
          <cell r="B270" t="str">
            <v>Escavação manual de cavas em material 2a cat</v>
          </cell>
          <cell r="E270" t="str">
            <v>m3</v>
          </cell>
        </row>
        <row r="271">
          <cell r="A271" t="str">
            <v>2 S 03 010 01</v>
          </cell>
          <cell r="B271" t="str">
            <v>Escavação em cavas de fundação com esgotamento</v>
          </cell>
          <cell r="E271" t="str">
            <v>m3</v>
          </cell>
        </row>
        <row r="272">
          <cell r="A272" t="str">
            <v>2 S 03 119 01</v>
          </cell>
          <cell r="B272" t="str">
            <v>Escoramento com madeira de OAE</v>
          </cell>
          <cell r="E272" t="str">
            <v>m3</v>
          </cell>
        </row>
        <row r="273">
          <cell r="A273" t="str">
            <v>2 S 03 300 01</v>
          </cell>
          <cell r="B273" t="str">
            <v>Confecção e lançamento concr. magro em betoneira</v>
          </cell>
          <cell r="E273" t="str">
            <v>m3</v>
          </cell>
        </row>
        <row r="274">
          <cell r="A274" t="str">
            <v>2 S 03 321 00</v>
          </cell>
          <cell r="B274" t="str">
            <v>Conc.estr.fck=8 MPa-contr.raz.uso ger.conf. e lanç</v>
          </cell>
          <cell r="E274" t="str">
            <v>m3</v>
          </cell>
        </row>
        <row r="275">
          <cell r="A275" t="str">
            <v>2 S 03 322 00</v>
          </cell>
          <cell r="B275" t="str">
            <v>Conc.estr.fck=10 MPa-contr.raz.uso ger.conf.e lanç</v>
          </cell>
          <cell r="E275" t="str">
            <v>m3</v>
          </cell>
        </row>
        <row r="276">
          <cell r="A276" t="str">
            <v>2 S 03 323 00</v>
          </cell>
          <cell r="B276" t="str">
            <v>Conc.estr.fck=12 MPa-contr.raz.uso ger.conf.e lanç</v>
          </cell>
          <cell r="E276" t="str">
            <v>m3</v>
          </cell>
        </row>
        <row r="277">
          <cell r="A277" t="str">
            <v>2 S 03 324 00</v>
          </cell>
          <cell r="B277" t="str">
            <v>Conc.estr.fck=15 MPa-contr.raz.uso ger.conf.e lanç</v>
          </cell>
          <cell r="E277" t="str">
            <v>m3</v>
          </cell>
        </row>
        <row r="278">
          <cell r="A278" t="str">
            <v>2 S 03 324 01</v>
          </cell>
          <cell r="B278" t="str">
            <v>Conc.estr.fck=15 MPa-contr.raz.c/adit.conf. e lanç</v>
          </cell>
          <cell r="E278" t="str">
            <v>m3</v>
          </cell>
        </row>
        <row r="279">
          <cell r="A279" t="str">
            <v>2 S 03 325 00</v>
          </cell>
          <cell r="B279" t="str">
            <v>Conc.estr.fck=18 MPa-contr.raz.uso ger.conf.e lanç</v>
          </cell>
          <cell r="E279" t="str">
            <v>m3</v>
          </cell>
        </row>
        <row r="280">
          <cell r="A280" t="str">
            <v>2 S 03 325 01</v>
          </cell>
          <cell r="B280" t="str">
            <v>Conc.estr.fck=18 MPa-contr.raz.c/adit.conf. e lanç</v>
          </cell>
          <cell r="E280" t="str">
            <v>m3</v>
          </cell>
        </row>
        <row r="281">
          <cell r="A281" t="str">
            <v>2 S 03 326 00</v>
          </cell>
          <cell r="B281" t="str">
            <v>Conc.estr.fck=20 MPa-contr.raz.uso ger.conf.e lanç</v>
          </cell>
          <cell r="E281" t="str">
            <v>m3</v>
          </cell>
        </row>
        <row r="282">
          <cell r="A282" t="str">
            <v>2 S 03 326 01</v>
          </cell>
          <cell r="B282" t="str">
            <v>Conc.estr.fck=20 MPa-contr.raz.c/adit.conf. e lanç</v>
          </cell>
          <cell r="E282" t="str">
            <v>m3</v>
          </cell>
        </row>
        <row r="283">
          <cell r="A283" t="str">
            <v>2 S 03 327 00</v>
          </cell>
          <cell r="B283" t="str">
            <v>Conc.estr.fck=22 MPa-contr.raz.uso ger.conf.e lanç</v>
          </cell>
          <cell r="E283" t="str">
            <v>m3</v>
          </cell>
        </row>
        <row r="284">
          <cell r="A284" t="str">
            <v>2 S 03 328 00</v>
          </cell>
          <cell r="B284" t="str">
            <v>Conc.estr.fck=24 MPa-contr.raz.uso ger.conf.e lanç</v>
          </cell>
          <cell r="E284" t="str">
            <v>m3</v>
          </cell>
        </row>
        <row r="285">
          <cell r="A285" t="str">
            <v>2 S 03 329 00</v>
          </cell>
          <cell r="B285" t="str">
            <v>Conc.estr.fck=25 MPa-contr.raz.c/adit.conf. e lanç</v>
          </cell>
          <cell r="E285" t="str">
            <v>m3</v>
          </cell>
        </row>
        <row r="286">
          <cell r="A286" t="str">
            <v>2 S 03 329 01</v>
          </cell>
          <cell r="B286" t="str">
            <v>Conc.estr.fck=26 MPa-contr.raz.uso ger.conf.e lanç</v>
          </cell>
          <cell r="E286" t="str">
            <v>m3</v>
          </cell>
        </row>
        <row r="287">
          <cell r="A287" t="str">
            <v>2 S 03 329 02</v>
          </cell>
          <cell r="B287" t="str">
            <v>Conc.estr.fck=30 MPa-contr.raz.uso ger.conf.e lanç</v>
          </cell>
          <cell r="E287" t="str">
            <v>m3</v>
          </cell>
        </row>
        <row r="288">
          <cell r="A288" t="str">
            <v>2 S 03 329 03</v>
          </cell>
          <cell r="B288" t="str">
            <v>Conc.estr.fck=30 MPa-contr.raz.uso ger.conf.e lanç</v>
          </cell>
          <cell r="E288" t="str">
            <v>m3</v>
          </cell>
        </row>
        <row r="289">
          <cell r="A289" t="str">
            <v>2 S 03 329 04</v>
          </cell>
          <cell r="B289" t="str">
            <v>Conc.estr.fck=35 MPa-contr.raz.c/adit.conf. e lanç</v>
          </cell>
          <cell r="E289" t="str">
            <v>m3</v>
          </cell>
        </row>
        <row r="290">
          <cell r="A290" t="str">
            <v>2 S 03 370 00</v>
          </cell>
          <cell r="B290" t="str">
            <v>Forma comum de madeira</v>
          </cell>
          <cell r="E290" t="str">
            <v>m2</v>
          </cell>
        </row>
        <row r="291">
          <cell r="A291" t="str">
            <v>2 S 03 371 01</v>
          </cell>
          <cell r="B291" t="str">
            <v>Forma de placa compensada resinada</v>
          </cell>
          <cell r="E291" t="str">
            <v>m2</v>
          </cell>
        </row>
        <row r="292">
          <cell r="A292" t="str">
            <v>2 S 03 371 02</v>
          </cell>
          <cell r="B292" t="str">
            <v>Forma de placa compensada plastificada</v>
          </cell>
          <cell r="E292" t="str">
            <v>m2</v>
          </cell>
        </row>
        <row r="293">
          <cell r="A293" t="str">
            <v>2 S 03 372 01</v>
          </cell>
          <cell r="B293" t="str">
            <v>Formas para tubulão</v>
          </cell>
          <cell r="E293" t="str">
            <v>m2</v>
          </cell>
        </row>
        <row r="294">
          <cell r="A294" t="str">
            <v>2 S 03 401 01</v>
          </cell>
          <cell r="B294" t="str">
            <v>Estaca tipo Franki D=350 mm</v>
          </cell>
          <cell r="E294" t="str">
            <v>m</v>
          </cell>
        </row>
        <row r="295">
          <cell r="A295" t="str">
            <v>2 S 03 401 02</v>
          </cell>
          <cell r="B295" t="str">
            <v>Estaca tipo Franki D=400 mm</v>
          </cell>
          <cell r="E295" t="str">
            <v>m</v>
          </cell>
        </row>
        <row r="296">
          <cell r="A296" t="str">
            <v>2 S 03 401 03</v>
          </cell>
          <cell r="B296" t="str">
            <v>Estaca tipo Franki D=520 mm</v>
          </cell>
          <cell r="E296" t="str">
            <v>m</v>
          </cell>
        </row>
        <row r="297">
          <cell r="A297" t="str">
            <v>2 S 03 401 04</v>
          </cell>
          <cell r="B297" t="str">
            <v>Estaca tipo Franki D=600 mm</v>
          </cell>
          <cell r="E297" t="str">
            <v>m</v>
          </cell>
        </row>
        <row r="298">
          <cell r="A298" t="str">
            <v>2 S 03 402 01</v>
          </cell>
          <cell r="B298" t="str">
            <v>Cravação estacas pré-mold. de concreto 30 x 30 cm</v>
          </cell>
          <cell r="E298" t="str">
            <v>m</v>
          </cell>
        </row>
        <row r="299">
          <cell r="A299" t="str">
            <v>2 S 03 404 01</v>
          </cell>
          <cell r="B299" t="str">
            <v>Forn. e crav. estacas perfil met. I de 10" simples</v>
          </cell>
          <cell r="E299" t="str">
            <v>m</v>
          </cell>
        </row>
        <row r="300">
          <cell r="A300" t="str">
            <v>2 S 03 404 04</v>
          </cell>
          <cell r="B300" t="str">
            <v>Forn. e crav. estacas perfil met. I de 10" duplo</v>
          </cell>
          <cell r="E300" t="str">
            <v>m</v>
          </cell>
        </row>
        <row r="301">
          <cell r="A301" t="str">
            <v>2 S 03 404 11</v>
          </cell>
          <cell r="B301" t="str">
            <v>Cravação estacas met. trilhos soldados - estrela</v>
          </cell>
          <cell r="E301" t="str">
            <v>m</v>
          </cell>
        </row>
        <row r="302">
          <cell r="A302" t="str">
            <v>2 S 03 410 01</v>
          </cell>
          <cell r="B302" t="str">
            <v>Tubulão a céu aberto diâmetro externo = 1,00 m</v>
          </cell>
          <cell r="E302" t="str">
            <v>m</v>
          </cell>
        </row>
        <row r="303">
          <cell r="A303" t="str">
            <v>2 S 03 410 11</v>
          </cell>
          <cell r="B303" t="str">
            <v>Tubulão a céu aberto diâmetro externo = 1,20 m</v>
          </cell>
          <cell r="E303" t="str">
            <v>m</v>
          </cell>
        </row>
        <row r="304">
          <cell r="A304" t="str">
            <v>2 S 03 410 21</v>
          </cell>
          <cell r="B304" t="str">
            <v>Tubulão a céu aberto diâmetro externo = 1,40 m</v>
          </cell>
          <cell r="E304" t="str">
            <v>m</v>
          </cell>
        </row>
        <row r="305">
          <cell r="A305" t="str">
            <v>2 S 03 410 31</v>
          </cell>
          <cell r="B305" t="str">
            <v>Tubulão a céu aberto diâmetro externo = 1,60 m</v>
          </cell>
          <cell r="E305" t="str">
            <v>m</v>
          </cell>
        </row>
        <row r="306">
          <cell r="A306" t="str">
            <v>2 S 03 410 41</v>
          </cell>
          <cell r="B306" t="str">
            <v>Tubulão a céu aberto diâmetro externo = 1,80 m</v>
          </cell>
          <cell r="E306" t="str">
            <v>m</v>
          </cell>
        </row>
        <row r="307">
          <cell r="A307" t="str">
            <v>2 S 03 410 51</v>
          </cell>
          <cell r="B307" t="str">
            <v>Tubulão a céu aberto diâmetro externo = 2,00 m</v>
          </cell>
          <cell r="E307" t="str">
            <v>m</v>
          </cell>
        </row>
        <row r="308">
          <cell r="A308" t="str">
            <v>2 S 03 410 61</v>
          </cell>
          <cell r="B308" t="str">
            <v>Tubulão a céu aberto diâmetro externo = 2,20 m</v>
          </cell>
          <cell r="E308" t="str">
            <v>m</v>
          </cell>
        </row>
        <row r="309">
          <cell r="A309" t="str">
            <v>2 S 03 411 11</v>
          </cell>
          <cell r="B309" t="str">
            <v>Tub.ar comp.D=1,2 m prof.até 12 m lâmina d'água LF</v>
          </cell>
          <cell r="E309" t="str">
            <v>m</v>
          </cell>
        </row>
        <row r="310">
          <cell r="A310" t="str">
            <v>2 S 03 411 12</v>
          </cell>
          <cell r="B310" t="str">
            <v>Tub.ar comp.D=1,2 m prof. 12/18 m lâmina d'água LF</v>
          </cell>
          <cell r="E310" t="str">
            <v>m</v>
          </cell>
        </row>
        <row r="311">
          <cell r="A311" t="str">
            <v>2 S 03 411 13</v>
          </cell>
          <cell r="B311" t="str">
            <v>Tub.ar comp.D=1,2 m prof. 18/24 m lâmina d'água LF</v>
          </cell>
          <cell r="E311" t="str">
            <v>m</v>
          </cell>
        </row>
        <row r="312">
          <cell r="A312" t="str">
            <v>2 S 03 411 14</v>
          </cell>
          <cell r="B312" t="str">
            <v>Tub.ar comp.D=1,2 m prof. 24/27 m lâmina d'água LF</v>
          </cell>
          <cell r="E312" t="str">
            <v>m</v>
          </cell>
        </row>
        <row r="313">
          <cell r="A313" t="str">
            <v>2 S 03 411 15</v>
          </cell>
          <cell r="B313" t="str">
            <v>Tub.ar.comp.D=1,2 m prof. 27/31 m lâmina d'água LF</v>
          </cell>
          <cell r="E313" t="str">
            <v>m</v>
          </cell>
        </row>
        <row r="314">
          <cell r="A314" t="str">
            <v>2 S 03 411 21</v>
          </cell>
          <cell r="B314" t="str">
            <v>Tub.ar.comp.D=1,4 m prof.até 12 m lâmina d'água LF</v>
          </cell>
          <cell r="E314" t="str">
            <v>m</v>
          </cell>
        </row>
        <row r="315">
          <cell r="A315" t="str">
            <v>2 S 03 411 22</v>
          </cell>
          <cell r="B315" t="str">
            <v>Tub.ar comp.D=1,4 m prof. 12/18 m lâmina d'água LF</v>
          </cell>
          <cell r="E315" t="str">
            <v>m</v>
          </cell>
        </row>
        <row r="316">
          <cell r="A316" t="str">
            <v>2 S 03 411 23</v>
          </cell>
          <cell r="B316" t="str">
            <v>Tub.ar comp.D=1,4 m prof. 18/24 m lâmina d'água LF</v>
          </cell>
          <cell r="E316" t="str">
            <v>m</v>
          </cell>
        </row>
        <row r="317">
          <cell r="A317" t="str">
            <v>2 S 03 411 24</v>
          </cell>
          <cell r="B317" t="str">
            <v>Tub.ar comp.D=1,4 m prof. 24/27 m lâmina d'água LF</v>
          </cell>
          <cell r="E317" t="str">
            <v>m</v>
          </cell>
        </row>
        <row r="318">
          <cell r="A318" t="str">
            <v>2 S 03 411 25</v>
          </cell>
          <cell r="B318" t="str">
            <v>Tub.ar comp.D=1,4 m prof. 27/31 m lâmina d'água LF</v>
          </cell>
          <cell r="E318" t="str">
            <v>m</v>
          </cell>
        </row>
        <row r="319">
          <cell r="A319" t="str">
            <v>2 S 03 411 31</v>
          </cell>
          <cell r="B319" t="str">
            <v>Tub.ar comp.D=1,6 m prof.até 12 m lâmina d'água LF</v>
          </cell>
          <cell r="E319" t="str">
            <v>m</v>
          </cell>
        </row>
        <row r="320">
          <cell r="A320" t="str">
            <v>2 S 03 411 32</v>
          </cell>
          <cell r="B320" t="str">
            <v>Tub.ar comp.D=1,6 m prof. 12/18 m lâmina d'água LF</v>
          </cell>
          <cell r="E320" t="str">
            <v>m</v>
          </cell>
        </row>
        <row r="321">
          <cell r="A321" t="str">
            <v>2 S 03 411 33</v>
          </cell>
          <cell r="B321" t="str">
            <v>Tub.ar comp.D=1,6 m prof. 18/24 m lâmina d'água LF</v>
          </cell>
          <cell r="E321" t="str">
            <v>m</v>
          </cell>
        </row>
        <row r="322">
          <cell r="A322" t="str">
            <v>2 S 03 411 34</v>
          </cell>
          <cell r="B322" t="str">
            <v>Tub.ar comp.D=1,6 m prof. 24/27 m lâmina d'água LF</v>
          </cell>
          <cell r="E322" t="str">
            <v>m</v>
          </cell>
        </row>
        <row r="323">
          <cell r="A323" t="str">
            <v>2 S 03 411 35</v>
          </cell>
          <cell r="B323" t="str">
            <v>Tub.ar comp.D=1,6 m prof. 27/31 m lâmina d'água LF</v>
          </cell>
          <cell r="E323" t="str">
            <v>m</v>
          </cell>
        </row>
        <row r="324">
          <cell r="A324" t="str">
            <v>2 S 03 411 41</v>
          </cell>
          <cell r="B324" t="str">
            <v>Tub.ar comp.D=1,8 m prof.até 12 m lâmina d'água LF</v>
          </cell>
          <cell r="E324" t="str">
            <v>m</v>
          </cell>
        </row>
        <row r="325">
          <cell r="A325" t="str">
            <v>2 S 03 411 42</v>
          </cell>
          <cell r="B325" t="str">
            <v>Tub.ar comp.D=1,8 m prof. 12/18 m lâmina d'água LF</v>
          </cell>
          <cell r="E325" t="str">
            <v>m</v>
          </cell>
        </row>
        <row r="326">
          <cell r="A326" t="str">
            <v>2 S 03 411 43</v>
          </cell>
          <cell r="B326" t="str">
            <v>Tub.ar comp.D=1,8 m prof. 18/24 m lâmina d'água LF</v>
          </cell>
          <cell r="E326" t="str">
            <v>m</v>
          </cell>
        </row>
        <row r="327">
          <cell r="A327" t="str">
            <v>2 S 03 411 44</v>
          </cell>
          <cell r="B327" t="str">
            <v>Tub.ar comp.D=1,8 m prof. 24/27 m lâmina d'água LF</v>
          </cell>
          <cell r="E327" t="str">
            <v>m</v>
          </cell>
        </row>
        <row r="328">
          <cell r="A328" t="str">
            <v>2 S 03 411 45</v>
          </cell>
          <cell r="B328" t="str">
            <v>Tub.ar comp.D=1,8 m prof. 27/31 m lâmina d'água LF</v>
          </cell>
          <cell r="E328" t="str">
            <v>m</v>
          </cell>
        </row>
        <row r="329">
          <cell r="A329" t="str">
            <v>2 S 03 411 51</v>
          </cell>
          <cell r="B329" t="str">
            <v>Tub.ar comp.D=2,0 m até 12 m lâmina d'água LF</v>
          </cell>
          <cell r="E329" t="str">
            <v>m</v>
          </cell>
        </row>
        <row r="330">
          <cell r="A330" t="str">
            <v>2 S 03 411 52</v>
          </cell>
          <cell r="B330" t="str">
            <v>Tub.ar comp.D=2,0 m prof. 12/18 m lâmina d'água LF</v>
          </cell>
          <cell r="E330" t="str">
            <v>m</v>
          </cell>
        </row>
        <row r="331">
          <cell r="A331" t="str">
            <v>2 S 03 411 53</v>
          </cell>
          <cell r="B331" t="str">
            <v>Tub.ar comp.D=2,0 m prof.18/24 m lâmina d'água LF</v>
          </cell>
          <cell r="E331" t="str">
            <v>m</v>
          </cell>
        </row>
        <row r="332">
          <cell r="A332" t="str">
            <v>2 S 03 411 54</v>
          </cell>
          <cell r="B332" t="str">
            <v>Tub.ar comp.D=2,0 m prof.24/27 m lâmina d'água LF</v>
          </cell>
          <cell r="E332" t="str">
            <v>m</v>
          </cell>
        </row>
        <row r="333">
          <cell r="A333" t="str">
            <v>2 S 03 411 55</v>
          </cell>
          <cell r="B333" t="str">
            <v>Tub.ar comp.D=2,0 m prof.27/31 m lâmina d'água LF</v>
          </cell>
          <cell r="E333" t="str">
            <v>m</v>
          </cell>
        </row>
        <row r="334">
          <cell r="A334" t="str">
            <v>2 S 03 411 61</v>
          </cell>
          <cell r="B334" t="str">
            <v>Tub.ar comp.D=2,2 m prof.até 12 m lâmina d'água LF</v>
          </cell>
          <cell r="E334" t="str">
            <v>m</v>
          </cell>
        </row>
        <row r="335">
          <cell r="A335" t="str">
            <v>2 S 03 411 62</v>
          </cell>
          <cell r="B335" t="str">
            <v>Tub.ar comp.D=2,2 m prof.12/18 m lâmina d'água LF</v>
          </cell>
          <cell r="E335" t="str">
            <v>m</v>
          </cell>
        </row>
        <row r="336">
          <cell r="A336" t="str">
            <v>2 S 03 411 63</v>
          </cell>
          <cell r="B336" t="str">
            <v>Tub.ar comp.D=2,2 m prof.18/24 m lâmina d'água LF</v>
          </cell>
          <cell r="E336" t="str">
            <v>m</v>
          </cell>
        </row>
        <row r="337">
          <cell r="A337" t="str">
            <v>2 S 03 411 64</v>
          </cell>
          <cell r="B337" t="str">
            <v>Tub.ar comp.D=2,2 m prof.24/27 m lâmina d'água LF</v>
          </cell>
          <cell r="E337" t="str">
            <v>m</v>
          </cell>
        </row>
        <row r="338">
          <cell r="A338" t="str">
            <v>2 S 03 411 65</v>
          </cell>
          <cell r="B338" t="str">
            <v>Tub.ar comp.D=2,2 m prof.27/31m lâmina d'água LF</v>
          </cell>
          <cell r="E338" t="str">
            <v>m</v>
          </cell>
        </row>
        <row r="339">
          <cell r="A339" t="str">
            <v>2 S 03 412 01</v>
          </cell>
          <cell r="B339" t="str">
            <v>Esc.p/alarg. base tub.ar comp.prof. até 12 m LF</v>
          </cell>
          <cell r="E339" t="str">
            <v>m3</v>
          </cell>
        </row>
        <row r="340">
          <cell r="A340" t="str">
            <v>2 S 03 412 02</v>
          </cell>
          <cell r="B340" t="str">
            <v>Esc.p/alarg. base tub.ar comp.prof.12/18 m LF</v>
          </cell>
          <cell r="E340" t="str">
            <v>m3</v>
          </cell>
        </row>
        <row r="341">
          <cell r="A341" t="str">
            <v>2 S 03 412 03</v>
          </cell>
          <cell r="B341" t="str">
            <v>Esc.p/alarg. base tub.ar comp.prof.18/24 m LF</v>
          </cell>
          <cell r="E341" t="str">
            <v>m3</v>
          </cell>
        </row>
        <row r="342">
          <cell r="A342" t="str">
            <v>2 S 03 412 04</v>
          </cell>
          <cell r="B342" t="str">
            <v>Esc.p/alarg. base tub.ar comp.prof.24/27 m LF</v>
          </cell>
          <cell r="E342" t="str">
            <v>m3</v>
          </cell>
        </row>
        <row r="343">
          <cell r="A343" t="str">
            <v>2 S 03 412 05</v>
          </cell>
          <cell r="B343" t="str">
            <v>Esc.p/alarg. base tub.ar comp.prof.27/31m LF</v>
          </cell>
          <cell r="E343" t="str">
            <v>m3</v>
          </cell>
        </row>
        <row r="344">
          <cell r="A344" t="str">
            <v>2 S 03 412 11</v>
          </cell>
          <cell r="B344" t="str">
            <v>Forn.lanç.conc. base tub.ar comp.até 12m LF</v>
          </cell>
          <cell r="E344" t="str">
            <v>m3</v>
          </cell>
        </row>
        <row r="345">
          <cell r="A345" t="str">
            <v>2 S 03 412 12</v>
          </cell>
          <cell r="B345" t="str">
            <v>Forn.lanc.conc.base tub.ar comp.prof.12/18m LF</v>
          </cell>
          <cell r="E345" t="str">
            <v>m3</v>
          </cell>
        </row>
        <row r="346">
          <cell r="A346" t="str">
            <v>2 S 03 412 13</v>
          </cell>
          <cell r="B346" t="str">
            <v>Forn.lanç.conc.base tub.ar comp.prof.18/24m LF</v>
          </cell>
          <cell r="E346" t="str">
            <v>m3</v>
          </cell>
        </row>
        <row r="347">
          <cell r="A347" t="str">
            <v>2 S 03 412 14</v>
          </cell>
          <cell r="B347" t="str">
            <v>Forn.lanç.conc.base tub.ar comp.prof.24/27m LF</v>
          </cell>
          <cell r="E347" t="str">
            <v>m3</v>
          </cell>
        </row>
        <row r="348">
          <cell r="A348" t="str">
            <v>2 S 03 412 15</v>
          </cell>
          <cell r="B348" t="str">
            <v>Forn.lanç.conc.base tub.ar comp.prof. 27/31m LF</v>
          </cell>
          <cell r="E348" t="str">
            <v>m3</v>
          </cell>
        </row>
        <row r="349">
          <cell r="A349" t="str">
            <v>2 S 03 510 00</v>
          </cell>
          <cell r="B349" t="str">
            <v>Aparelho apoio em neoprene fretado-forn. e aplic.</v>
          </cell>
          <cell r="E349" t="str">
            <v>kg</v>
          </cell>
        </row>
        <row r="350">
          <cell r="A350" t="str">
            <v>2 S 03 700 01</v>
          </cell>
          <cell r="B350" t="str">
            <v>Fabricação guarda-corpo tipo GM, moldado no local</v>
          </cell>
          <cell r="E350" t="str">
            <v>m</v>
          </cell>
        </row>
        <row r="351">
          <cell r="A351" t="str">
            <v>2 S 03 920 01</v>
          </cell>
          <cell r="B351" t="str">
            <v>Abertura concretagem bases tubulões céu aberto</v>
          </cell>
          <cell r="E351" t="str">
            <v>m3</v>
          </cell>
        </row>
        <row r="352">
          <cell r="A352" t="str">
            <v>2 S 03 930 00</v>
          </cell>
          <cell r="B352" t="str">
            <v>Junta de cantoneira</v>
          </cell>
          <cell r="E352" t="str">
            <v>m</v>
          </cell>
        </row>
        <row r="353">
          <cell r="A353" t="str">
            <v>2 S 03 940 00</v>
          </cell>
          <cell r="B353" t="str">
            <v>Compactação manual</v>
          </cell>
          <cell r="E353" t="str">
            <v>m3</v>
          </cell>
        </row>
        <row r="354">
          <cell r="A354" t="str">
            <v>2 S 03 940 01</v>
          </cell>
          <cell r="B354" t="str">
            <v>Reaterro e compactação</v>
          </cell>
          <cell r="E354" t="str">
            <v>m3</v>
          </cell>
        </row>
        <row r="355">
          <cell r="A355" t="str">
            <v>2 S 03 951 01</v>
          </cell>
          <cell r="B355" t="str">
            <v>Pintura com nata de cimento</v>
          </cell>
          <cell r="E355" t="str">
            <v>m2</v>
          </cell>
        </row>
        <row r="356">
          <cell r="A356" t="str">
            <v>2 S 03 990 01</v>
          </cell>
          <cell r="B356" t="str">
            <v>Confecção e colocação cabo 4 cord de 12,7 mm - MAC</v>
          </cell>
          <cell r="E356" t="str">
            <v>kg</v>
          </cell>
        </row>
        <row r="357">
          <cell r="A357" t="str">
            <v>2 S 03 990 02</v>
          </cell>
          <cell r="B357" t="str">
            <v>Confecção e colocação cabo 6 cord de 12,7 mm - MAC</v>
          </cell>
          <cell r="E357" t="str">
            <v>kg</v>
          </cell>
        </row>
        <row r="358">
          <cell r="A358" t="str">
            <v>2 S 03 990 03</v>
          </cell>
          <cell r="B358" t="str">
            <v>Confecção e colocação cabo 7 cord de 12,7 mm - MAC</v>
          </cell>
          <cell r="E358" t="str">
            <v>kg</v>
          </cell>
        </row>
        <row r="359">
          <cell r="A359" t="str">
            <v>2 S 03 990 04</v>
          </cell>
          <cell r="B359" t="str">
            <v>Confecção e colocação cabo 12 cord de 12,7 mm -MAC</v>
          </cell>
          <cell r="E359" t="str">
            <v>kg</v>
          </cell>
        </row>
        <row r="360">
          <cell r="A360" t="str">
            <v>2 S 03 990 05</v>
          </cell>
          <cell r="B360" t="str">
            <v>Confecção e colocação cabo 4 cord. D=12,7mm FREYSS</v>
          </cell>
          <cell r="E360" t="str">
            <v>kg</v>
          </cell>
        </row>
        <row r="361">
          <cell r="A361" t="str">
            <v>2 S 03 990 06</v>
          </cell>
          <cell r="B361" t="str">
            <v>Confecção e colocação cabo 6 cord. D=12,7mm FREYSS</v>
          </cell>
          <cell r="E361" t="str">
            <v>kg</v>
          </cell>
        </row>
        <row r="362">
          <cell r="A362" t="str">
            <v>2 S 03 990 07</v>
          </cell>
          <cell r="B362" t="str">
            <v>Confecção e colocação cabo 7 cord. D=12,7mm FREYSS</v>
          </cell>
          <cell r="E362" t="str">
            <v>kg</v>
          </cell>
        </row>
        <row r="363">
          <cell r="A363" t="str">
            <v>2 S 03 990 08</v>
          </cell>
          <cell r="B363" t="str">
            <v>Confecção e colocação cabo 12cord. D=12,7mm FREYSS</v>
          </cell>
          <cell r="E363" t="str">
            <v>kg</v>
          </cell>
        </row>
        <row r="364">
          <cell r="A364" t="str">
            <v>2 S 03 991 01</v>
          </cell>
          <cell r="B364" t="str">
            <v>Dreno de PVC D=75 mm</v>
          </cell>
          <cell r="E364" t="str">
            <v>und</v>
          </cell>
        </row>
        <row r="365">
          <cell r="A365" t="str">
            <v>2 S 03 991 02</v>
          </cell>
          <cell r="B365" t="str">
            <v>Dreno de PVC D=100 mm</v>
          </cell>
          <cell r="E365" t="str">
            <v>und</v>
          </cell>
        </row>
        <row r="366">
          <cell r="A366" t="str">
            <v>2 S 03 999 01</v>
          </cell>
          <cell r="B366" t="str">
            <v>Protensão e injeção cabo 4 cord. D=12,7 mm - MAC</v>
          </cell>
          <cell r="E366" t="str">
            <v>und</v>
          </cell>
        </row>
        <row r="367">
          <cell r="A367" t="str">
            <v>2 S 03 999 02</v>
          </cell>
          <cell r="B367" t="str">
            <v>Protensão e injeção cabo 6 cord. D=12,7 mm - MAC</v>
          </cell>
          <cell r="E367" t="str">
            <v>und</v>
          </cell>
        </row>
        <row r="368">
          <cell r="A368" t="str">
            <v>2 S 03 999 03</v>
          </cell>
          <cell r="B368" t="str">
            <v>Protensão e injeção cabo 7 cord. D=12,7 mm - MAC</v>
          </cell>
          <cell r="E368" t="str">
            <v>und</v>
          </cell>
        </row>
        <row r="369">
          <cell r="A369" t="str">
            <v>2 S 03 999 04</v>
          </cell>
          <cell r="B369" t="str">
            <v>Protensão e injeção cabo 12 cord. D=12,7 mm - MAC</v>
          </cell>
          <cell r="E369" t="str">
            <v>und</v>
          </cell>
        </row>
        <row r="370">
          <cell r="A370" t="str">
            <v>2 S 03 999 05</v>
          </cell>
          <cell r="B370" t="str">
            <v>Protensão e injeção cabo 4 cord. D=12,7mm - FREYSS</v>
          </cell>
          <cell r="E370" t="str">
            <v>und</v>
          </cell>
        </row>
        <row r="371">
          <cell r="A371" t="str">
            <v>2 S 03 999 06</v>
          </cell>
          <cell r="B371" t="str">
            <v>Protensão e injeção cabo 6 cord. D=12,7mm - FREYSS</v>
          </cell>
          <cell r="E371" t="str">
            <v>und</v>
          </cell>
        </row>
        <row r="372">
          <cell r="A372" t="str">
            <v>2 S 03 999 07</v>
          </cell>
          <cell r="B372" t="str">
            <v>Protensão e injeção cabo 7 cord. D=12,7mm - FREYSS</v>
          </cell>
          <cell r="E372" t="str">
            <v>und</v>
          </cell>
        </row>
        <row r="373">
          <cell r="A373" t="str">
            <v>2 S 03 999 08</v>
          </cell>
          <cell r="B373" t="str">
            <v>Protensão e injeção cabo 12 cord. D=12,7mm FREYSS</v>
          </cell>
          <cell r="E373" t="str">
            <v>und</v>
          </cell>
        </row>
        <row r="374">
          <cell r="A374" t="str">
            <v>2 S 04 000 00</v>
          </cell>
          <cell r="B374" t="str">
            <v>Escavação manual em material de 1a cat</v>
          </cell>
          <cell r="E374" t="str">
            <v>m3</v>
          </cell>
        </row>
        <row r="375">
          <cell r="A375" t="str">
            <v>2 S 04 000 01</v>
          </cell>
          <cell r="B375" t="str">
            <v>Escavação manual reat.compact.mat.1a cat.</v>
          </cell>
          <cell r="E375" t="str">
            <v>m3</v>
          </cell>
        </row>
        <row r="376">
          <cell r="A376" t="str">
            <v>2 S 04 001 00</v>
          </cell>
          <cell r="B376" t="str">
            <v>Escavação mecânica de vala em mat.1a cat.</v>
          </cell>
          <cell r="E376" t="str">
            <v>m3</v>
          </cell>
        </row>
        <row r="377">
          <cell r="A377" t="str">
            <v>2 S 04 001 01</v>
          </cell>
          <cell r="B377" t="str">
            <v>Escavação mecânica reat. e comp. vala mat.1a cat.</v>
          </cell>
          <cell r="E377" t="str">
            <v>m3</v>
          </cell>
        </row>
        <row r="378">
          <cell r="A378" t="str">
            <v>2 S 04 002 01</v>
          </cell>
          <cell r="B378" t="str">
            <v>Perfuração para dreno sub-horizontal mat. 1a cat.</v>
          </cell>
          <cell r="E378" t="str">
            <v>m</v>
          </cell>
        </row>
        <row r="379">
          <cell r="A379" t="str">
            <v>2 S 04 010 00</v>
          </cell>
          <cell r="B379" t="str">
            <v>Escavação manual material 2a categoria</v>
          </cell>
          <cell r="E379" t="str">
            <v>m3</v>
          </cell>
        </row>
        <row r="380">
          <cell r="A380" t="str">
            <v>2 S 04 010 01</v>
          </cell>
          <cell r="B380" t="str">
            <v>Escavação manual reat.compactação em mat.2a cat.</v>
          </cell>
          <cell r="E380" t="str">
            <v>m3</v>
          </cell>
        </row>
        <row r="381">
          <cell r="A381" t="str">
            <v>2 S 04 011 00</v>
          </cell>
          <cell r="B381" t="str">
            <v>Escavação mecânica de vala em mat. 2a categoria</v>
          </cell>
          <cell r="E381" t="str">
            <v>m3</v>
          </cell>
        </row>
        <row r="382">
          <cell r="A382" t="str">
            <v>2 S 04 011 01</v>
          </cell>
          <cell r="B382" t="str">
            <v>Escavação mecânica reat.compact. vala mat.2a cat.</v>
          </cell>
          <cell r="E382" t="str">
            <v>m3</v>
          </cell>
        </row>
        <row r="383">
          <cell r="A383" t="str">
            <v>2 S 04 012 01</v>
          </cell>
          <cell r="B383" t="str">
            <v>Perfuração para dreno sub-horizontal mat 2a cat.</v>
          </cell>
          <cell r="E383" t="str">
            <v>m</v>
          </cell>
        </row>
        <row r="384">
          <cell r="A384" t="str">
            <v>2 S 04 020 00</v>
          </cell>
          <cell r="B384" t="str">
            <v>Escavação em vala material de 3a categoria</v>
          </cell>
          <cell r="E384" t="str">
            <v>m3</v>
          </cell>
        </row>
        <row r="385">
          <cell r="A385" t="str">
            <v>2 S 04 100 01</v>
          </cell>
          <cell r="B385" t="str">
            <v>Corpo BSTC D=0,60m</v>
          </cell>
          <cell r="E385" t="str">
            <v>m</v>
          </cell>
        </row>
        <row r="386">
          <cell r="A386" t="str">
            <v>2 S 04 100 02</v>
          </cell>
          <cell r="B386" t="str">
            <v>Corpo BSTC D=0,80m</v>
          </cell>
          <cell r="E386" t="str">
            <v>m</v>
          </cell>
        </row>
        <row r="387">
          <cell r="A387" t="str">
            <v>2 S 04 100 03</v>
          </cell>
          <cell r="B387" t="str">
            <v>Corpo BSTC D=1,00m</v>
          </cell>
          <cell r="E387" t="str">
            <v>m</v>
          </cell>
        </row>
        <row r="388">
          <cell r="A388" t="str">
            <v>2 S 04 100 04</v>
          </cell>
          <cell r="B388" t="str">
            <v>Corpo BSTC D=1,20m</v>
          </cell>
          <cell r="E388" t="str">
            <v>m</v>
          </cell>
        </row>
        <row r="389">
          <cell r="A389" t="str">
            <v>2 S 04 100 05</v>
          </cell>
          <cell r="B389" t="str">
            <v>Corpo BSTC D=1,50m</v>
          </cell>
          <cell r="E389" t="str">
            <v>m</v>
          </cell>
        </row>
        <row r="390">
          <cell r="A390" t="str">
            <v>2 S 04 101 01</v>
          </cell>
          <cell r="B390" t="str">
            <v>Boca BSTC D=0,60 m normal</v>
          </cell>
          <cell r="E390" t="str">
            <v>und</v>
          </cell>
        </row>
        <row r="391">
          <cell r="A391" t="str">
            <v>2 S 04 101 02</v>
          </cell>
          <cell r="B391" t="str">
            <v>Boca BSTC D=0,80m normal</v>
          </cell>
          <cell r="E391" t="str">
            <v>und</v>
          </cell>
        </row>
        <row r="392">
          <cell r="A392" t="str">
            <v>2 S 04 101 03</v>
          </cell>
          <cell r="B392" t="str">
            <v>Boca BSTC D=1,00m normal</v>
          </cell>
          <cell r="E392" t="str">
            <v>und</v>
          </cell>
        </row>
        <row r="393">
          <cell r="A393" t="str">
            <v>2 S 04 101 04</v>
          </cell>
          <cell r="B393" t="str">
            <v>Boca BSTC D=1,20m normal</v>
          </cell>
          <cell r="E393" t="str">
            <v>und</v>
          </cell>
        </row>
        <row r="394">
          <cell r="A394" t="str">
            <v>2 S 04 101 05</v>
          </cell>
          <cell r="B394" t="str">
            <v>Boca BSTC D=1,50m normal</v>
          </cell>
          <cell r="E394" t="str">
            <v>und</v>
          </cell>
        </row>
        <row r="395">
          <cell r="A395" t="str">
            <v>2 S 04 101 06</v>
          </cell>
          <cell r="B395" t="str">
            <v>Boca BSTC D=0,60m - esc.=15</v>
          </cell>
          <cell r="E395" t="str">
            <v>und</v>
          </cell>
        </row>
        <row r="396">
          <cell r="A396" t="str">
            <v>2 S 04 101 07</v>
          </cell>
          <cell r="B396" t="str">
            <v>Boca BSTC D=0,80 m - esc.=15</v>
          </cell>
          <cell r="E396" t="str">
            <v>und</v>
          </cell>
        </row>
        <row r="397">
          <cell r="A397" t="str">
            <v>2 S 04 101 08</v>
          </cell>
          <cell r="B397" t="str">
            <v>Boca BSTC D=1,00 m - esc.=15</v>
          </cell>
          <cell r="E397" t="str">
            <v>und</v>
          </cell>
        </row>
        <row r="398">
          <cell r="A398" t="str">
            <v>2 S 04 101 09</v>
          </cell>
          <cell r="B398" t="str">
            <v>Boca BSTC D=1,20 m - esc.=15</v>
          </cell>
          <cell r="E398" t="str">
            <v>und</v>
          </cell>
        </row>
        <row r="399">
          <cell r="A399" t="str">
            <v>2 S 04 101 10</v>
          </cell>
          <cell r="B399" t="str">
            <v>Boca BSTC D=1,50 m - esc.=15</v>
          </cell>
          <cell r="E399" t="str">
            <v>und</v>
          </cell>
        </row>
        <row r="400">
          <cell r="A400" t="str">
            <v>2 S 04 101 11</v>
          </cell>
          <cell r="B400" t="str">
            <v>Boca BSTC D=0,60 m - esc.=30</v>
          </cell>
          <cell r="E400" t="str">
            <v>und</v>
          </cell>
        </row>
        <row r="401">
          <cell r="A401" t="str">
            <v>2 S 04 101 12</v>
          </cell>
          <cell r="B401" t="str">
            <v>Boca BSTC D=0,80 m - esc.=30</v>
          </cell>
          <cell r="E401" t="str">
            <v>und</v>
          </cell>
        </row>
        <row r="402">
          <cell r="A402" t="str">
            <v>2 S 04 101 13</v>
          </cell>
          <cell r="B402" t="str">
            <v>Boca BSTC D=1,00 m - esc.=30</v>
          </cell>
          <cell r="E402" t="str">
            <v>und</v>
          </cell>
        </row>
        <row r="403">
          <cell r="A403" t="str">
            <v>2 S 04 101 14</v>
          </cell>
          <cell r="B403" t="str">
            <v>Boca BSTC D=1,20 m - esc.=30</v>
          </cell>
          <cell r="E403" t="str">
            <v>und</v>
          </cell>
        </row>
        <row r="404">
          <cell r="A404" t="str">
            <v>2 S 04 101 15</v>
          </cell>
          <cell r="B404" t="str">
            <v>Boca BSTC D=1,50 m - esc.=30</v>
          </cell>
          <cell r="E404" t="str">
            <v>und</v>
          </cell>
        </row>
        <row r="405">
          <cell r="A405" t="str">
            <v>2 S 04 101 16</v>
          </cell>
          <cell r="B405" t="str">
            <v>Boca BSTC D=0,60 m - esc.=45</v>
          </cell>
          <cell r="E405" t="str">
            <v>und</v>
          </cell>
        </row>
        <row r="406">
          <cell r="A406" t="str">
            <v>2 S 04 101 17</v>
          </cell>
          <cell r="B406" t="str">
            <v>Boca BSTC D=0,80 m - esc.=45</v>
          </cell>
          <cell r="E406" t="str">
            <v>und</v>
          </cell>
        </row>
        <row r="407">
          <cell r="A407" t="str">
            <v>2 S 04 101 18</v>
          </cell>
          <cell r="B407" t="str">
            <v>Boca BSTC D=1,00 m - esc.=45</v>
          </cell>
          <cell r="E407" t="str">
            <v>und</v>
          </cell>
        </row>
        <row r="408">
          <cell r="A408" t="str">
            <v>2 S 04 101 19</v>
          </cell>
          <cell r="B408" t="str">
            <v>Boca BSTC D=1,20 m - esc.=45</v>
          </cell>
          <cell r="E408" t="str">
            <v>und</v>
          </cell>
        </row>
        <row r="409">
          <cell r="A409" t="str">
            <v>2 S 04 101 20</v>
          </cell>
          <cell r="B409" t="str">
            <v>Boca BSTC D=1,50 m - esc.=45</v>
          </cell>
          <cell r="E409" t="str">
            <v>und</v>
          </cell>
        </row>
        <row r="410">
          <cell r="A410" t="str">
            <v>2 S 04 110 01</v>
          </cell>
          <cell r="B410" t="str">
            <v>Corpo BDTC D=1,00m</v>
          </cell>
          <cell r="E410" t="str">
            <v>m</v>
          </cell>
        </row>
        <row r="411">
          <cell r="A411" t="str">
            <v>2 S 04 110 02</v>
          </cell>
          <cell r="B411" t="str">
            <v>Corpo BDTC D=1,20m</v>
          </cell>
          <cell r="E411" t="str">
            <v>m</v>
          </cell>
        </row>
        <row r="412">
          <cell r="A412" t="str">
            <v>2 S 04 110 03</v>
          </cell>
          <cell r="B412" t="str">
            <v>Corpo BDTC D=1,50m</v>
          </cell>
          <cell r="E412" t="str">
            <v>m</v>
          </cell>
        </row>
        <row r="413">
          <cell r="A413" t="str">
            <v>2 S 04 111 01</v>
          </cell>
          <cell r="B413" t="str">
            <v>Boca BDTC D=1,00m normal</v>
          </cell>
          <cell r="E413" t="str">
            <v>und</v>
          </cell>
        </row>
        <row r="414">
          <cell r="A414" t="str">
            <v>2 S 04 111 02</v>
          </cell>
          <cell r="B414" t="str">
            <v>Boca BDTC D=1,20m normal</v>
          </cell>
          <cell r="E414" t="str">
            <v>und</v>
          </cell>
        </row>
        <row r="415">
          <cell r="A415" t="str">
            <v>2 S 04 111 03</v>
          </cell>
          <cell r="B415" t="str">
            <v>Boca BDTC D=1,50m normal</v>
          </cell>
          <cell r="E415" t="str">
            <v>und</v>
          </cell>
        </row>
        <row r="416">
          <cell r="A416" t="str">
            <v>2 S 04 111 05</v>
          </cell>
          <cell r="B416" t="str">
            <v>Boca BDTC D=1,00 m - esc.=15</v>
          </cell>
          <cell r="E416" t="str">
            <v>und</v>
          </cell>
        </row>
        <row r="417">
          <cell r="A417" t="str">
            <v>2 S 04 111 06</v>
          </cell>
          <cell r="B417" t="str">
            <v>Boca BDTC D=1,20 m - esc.=15</v>
          </cell>
          <cell r="E417" t="str">
            <v>und</v>
          </cell>
        </row>
        <row r="418">
          <cell r="A418" t="str">
            <v>2 S 04 111 07</v>
          </cell>
          <cell r="B418" t="str">
            <v>Boca BDTC D=1,50 m - esc.=15</v>
          </cell>
          <cell r="E418" t="str">
            <v>und</v>
          </cell>
        </row>
        <row r="419">
          <cell r="A419" t="str">
            <v>2 S 04 111 08</v>
          </cell>
          <cell r="B419" t="str">
            <v>Boca BDTC D=1,00 - esc.=30</v>
          </cell>
          <cell r="E419" t="str">
            <v>und</v>
          </cell>
        </row>
        <row r="420">
          <cell r="A420" t="str">
            <v>2 S 04 111 09</v>
          </cell>
          <cell r="B420" t="str">
            <v>Boca BDTC D=1,20 m - esc.=30</v>
          </cell>
          <cell r="E420" t="str">
            <v>und</v>
          </cell>
        </row>
        <row r="421">
          <cell r="A421" t="str">
            <v>2 S 04 111 10</v>
          </cell>
          <cell r="B421" t="str">
            <v>Boca BDTC D=1,50 m - esc.=30</v>
          </cell>
          <cell r="E421" t="str">
            <v>und</v>
          </cell>
        </row>
        <row r="422">
          <cell r="A422" t="str">
            <v>2 S 04 111 11</v>
          </cell>
          <cell r="B422" t="str">
            <v>Boca BDTC D=1,00 m - esc.=45</v>
          </cell>
          <cell r="E422" t="str">
            <v>und</v>
          </cell>
        </row>
        <row r="423">
          <cell r="A423" t="str">
            <v>2 S 04 111 12</v>
          </cell>
          <cell r="B423" t="str">
            <v>Boca BDTC D=1,20 m - esc.=45</v>
          </cell>
          <cell r="E423" t="str">
            <v>und</v>
          </cell>
        </row>
        <row r="424">
          <cell r="A424" t="str">
            <v>2 S 04 111 13</v>
          </cell>
          <cell r="B424" t="str">
            <v>Boca BDTC D=1,50 m - esc.=45</v>
          </cell>
          <cell r="E424" t="str">
            <v>und</v>
          </cell>
        </row>
        <row r="425">
          <cell r="A425" t="str">
            <v>2 S 04 120 01</v>
          </cell>
          <cell r="B425" t="str">
            <v>Corpo BTTC D=1,00m</v>
          </cell>
          <cell r="E425" t="str">
            <v>m</v>
          </cell>
        </row>
        <row r="426">
          <cell r="A426" t="str">
            <v>2 S 04 120 02</v>
          </cell>
          <cell r="B426" t="str">
            <v>Corpo BTTC D=1,20m</v>
          </cell>
          <cell r="E426" t="str">
            <v>m</v>
          </cell>
        </row>
        <row r="427">
          <cell r="A427" t="str">
            <v>2 S 04 120 03</v>
          </cell>
          <cell r="B427" t="str">
            <v>Corpo BTTC D=1,50m</v>
          </cell>
          <cell r="E427" t="str">
            <v>m</v>
          </cell>
        </row>
        <row r="428">
          <cell r="A428" t="str">
            <v>2 S 04 121 01</v>
          </cell>
          <cell r="B428" t="str">
            <v>Boca BTTC D=1,00m normal</v>
          </cell>
          <cell r="E428" t="str">
            <v>und</v>
          </cell>
        </row>
        <row r="429">
          <cell r="A429" t="str">
            <v>2 S 04 121 02</v>
          </cell>
          <cell r="B429" t="str">
            <v>Boca BTTC D=1,20m normal</v>
          </cell>
          <cell r="E429" t="str">
            <v>und</v>
          </cell>
        </row>
        <row r="430">
          <cell r="A430" t="str">
            <v>2 S 04 121 03</v>
          </cell>
          <cell r="B430" t="str">
            <v>Boca BTTC D=1,50m normal</v>
          </cell>
          <cell r="E430" t="str">
            <v>und</v>
          </cell>
        </row>
        <row r="431">
          <cell r="A431" t="str">
            <v>2 S 04 121 04</v>
          </cell>
          <cell r="B431" t="str">
            <v>Boca BTTC D=1,00 m - esc.=15</v>
          </cell>
          <cell r="E431" t="str">
            <v>und</v>
          </cell>
        </row>
        <row r="432">
          <cell r="A432" t="str">
            <v>2 S 04 121 05</v>
          </cell>
          <cell r="B432" t="str">
            <v>Boca BTTC D=1,20 m - esc.=15</v>
          </cell>
          <cell r="E432" t="str">
            <v>und</v>
          </cell>
        </row>
        <row r="433">
          <cell r="A433" t="str">
            <v>2 S 04 121 06</v>
          </cell>
          <cell r="B433" t="str">
            <v>Boca BTTC D=1,50 m - esc.=15</v>
          </cell>
          <cell r="E433" t="str">
            <v>und</v>
          </cell>
        </row>
        <row r="434">
          <cell r="A434" t="str">
            <v>2 S 04 121 07</v>
          </cell>
          <cell r="B434" t="str">
            <v>Boca BTTC D=1,00 m - esc.=30</v>
          </cell>
          <cell r="E434" t="str">
            <v>und</v>
          </cell>
        </row>
        <row r="435">
          <cell r="A435" t="str">
            <v>2 S 04 121 08</v>
          </cell>
          <cell r="B435" t="str">
            <v>Boca BTTC D=1,20 m - esc.=30</v>
          </cell>
          <cell r="E435" t="str">
            <v>und</v>
          </cell>
        </row>
        <row r="436">
          <cell r="A436" t="str">
            <v>2 S 04 121 09</v>
          </cell>
          <cell r="B436" t="str">
            <v>Boca BTTC D=1,50 m - esc.=30</v>
          </cell>
          <cell r="E436" t="str">
            <v>und</v>
          </cell>
        </row>
        <row r="437">
          <cell r="A437" t="str">
            <v>2 S 04 121 10</v>
          </cell>
          <cell r="B437" t="str">
            <v>Boca BTTC D=1,00 m - esc.=45</v>
          </cell>
          <cell r="E437" t="str">
            <v>und</v>
          </cell>
        </row>
        <row r="438">
          <cell r="A438" t="str">
            <v>2 S 04 121 11</v>
          </cell>
          <cell r="B438" t="str">
            <v>Boca BTTC D=1,20 m - esc.=45</v>
          </cell>
          <cell r="E438" t="str">
            <v>und</v>
          </cell>
        </row>
        <row r="439">
          <cell r="A439" t="str">
            <v>2 S 04 121 12</v>
          </cell>
          <cell r="B439" t="str">
            <v>Boca BTTC D=1,50 m - esc.=45</v>
          </cell>
          <cell r="E439" t="str">
            <v>und</v>
          </cell>
        </row>
        <row r="440">
          <cell r="A440" t="str">
            <v>2 S 04 200 01</v>
          </cell>
          <cell r="B440" t="str">
            <v>Corpo BSCC 1,50 x 1,50 m alt. 0 a 1,00 m</v>
          </cell>
          <cell r="E440" t="str">
            <v>und</v>
          </cell>
        </row>
        <row r="441">
          <cell r="A441" t="str">
            <v>2 S 04 200 02</v>
          </cell>
          <cell r="B441" t="str">
            <v>Corpo BSCC 2,00 x 2,00 m alt. 0 a 1,00 m</v>
          </cell>
          <cell r="E441" t="str">
            <v>und</v>
          </cell>
        </row>
        <row r="442">
          <cell r="A442" t="str">
            <v>2 S 04 200 03</v>
          </cell>
          <cell r="B442" t="str">
            <v>Corpo BSCC 2,50 x 2,50 m alt. 0 a 1,00 m</v>
          </cell>
          <cell r="E442" t="str">
            <v>m</v>
          </cell>
        </row>
        <row r="443">
          <cell r="A443" t="str">
            <v>2 S 04 200 04</v>
          </cell>
          <cell r="B443" t="str">
            <v>Corpo BSCC 3,00 x 3,00 m alt. 0 a 1,00 m</v>
          </cell>
          <cell r="E443" t="str">
            <v>m</v>
          </cell>
        </row>
        <row r="444">
          <cell r="A444" t="str">
            <v>2 S 04 200 05</v>
          </cell>
          <cell r="B444" t="str">
            <v>Corpo BSCC 1,50 x 1,50 m alt. 1,00 a 2,50 m</v>
          </cell>
          <cell r="E444" t="str">
            <v>m</v>
          </cell>
        </row>
        <row r="445">
          <cell r="A445" t="str">
            <v>2 S 04 200 06</v>
          </cell>
          <cell r="B445" t="str">
            <v>Corpo BSCC 2,00 x 2,00 m alt. 1,00 a 2,50 m</v>
          </cell>
          <cell r="E445" t="str">
            <v>m</v>
          </cell>
        </row>
        <row r="446">
          <cell r="A446" t="str">
            <v>2 S 04 200 07</v>
          </cell>
          <cell r="B446" t="str">
            <v>Corpo BSCC 2,50 x 2,50 m alt. 1,00 a 2,50 m</v>
          </cell>
          <cell r="E446" t="str">
            <v>m</v>
          </cell>
        </row>
        <row r="447">
          <cell r="A447" t="str">
            <v>2 S 04 200 08</v>
          </cell>
          <cell r="B447" t="str">
            <v>Corpo BSCC 3,00 x 3,00 m alt. 1,00 a 2,50 m</v>
          </cell>
          <cell r="E447" t="str">
            <v>m</v>
          </cell>
        </row>
        <row r="448">
          <cell r="A448" t="str">
            <v>2 S 04 200 09</v>
          </cell>
          <cell r="B448" t="str">
            <v>Corpo BSCC 1,50 x 1,50 m alt. 2,50 a 5,00 m</v>
          </cell>
          <cell r="E448" t="str">
            <v>m</v>
          </cell>
        </row>
        <row r="449">
          <cell r="A449" t="str">
            <v>2 S 04 200 10</v>
          </cell>
          <cell r="B449" t="str">
            <v>Corpo BSCC 2,00 x 2,00 m alt. 2,50 a 5,00 m</v>
          </cell>
          <cell r="E449" t="str">
            <v>m</v>
          </cell>
        </row>
        <row r="450">
          <cell r="A450" t="str">
            <v>2 S 04 200 11</v>
          </cell>
          <cell r="B450" t="str">
            <v>Corpo BSCC 2,50 x 2,50 m alt. 2,50 a 5,00 m</v>
          </cell>
          <cell r="E450" t="str">
            <v>m</v>
          </cell>
        </row>
        <row r="451">
          <cell r="A451" t="str">
            <v>2 S 04 200 12</v>
          </cell>
          <cell r="B451" t="str">
            <v>Corpo BSCC 3,00 x 3,00 m alt. 2,50 a 5,00 m</v>
          </cell>
          <cell r="E451" t="str">
            <v>m</v>
          </cell>
        </row>
        <row r="452">
          <cell r="A452" t="str">
            <v>2 S 04 200 13</v>
          </cell>
          <cell r="B452" t="str">
            <v>Corpo BSCC 1,50 x 1,50 m alt. 5,00 a 7,50 m</v>
          </cell>
          <cell r="E452" t="str">
            <v>m</v>
          </cell>
        </row>
        <row r="453">
          <cell r="A453" t="str">
            <v>2 S 04 200 14</v>
          </cell>
          <cell r="B453" t="str">
            <v>Corpo BSCC 2,00 x 2,00 m alt. 5,00 a 7,50 m</v>
          </cell>
          <cell r="E453" t="str">
            <v>m</v>
          </cell>
        </row>
        <row r="454">
          <cell r="A454" t="str">
            <v>2 S 04 200 15</v>
          </cell>
          <cell r="B454" t="str">
            <v>Corpo BSCC 2,50 x 2,50 m alt. 5,00 a 7,50 m</v>
          </cell>
          <cell r="E454" t="str">
            <v>m</v>
          </cell>
        </row>
        <row r="455">
          <cell r="A455" t="str">
            <v>2 S 04 200 16</v>
          </cell>
          <cell r="B455" t="str">
            <v>Corpo BSCC 3,00 x 3,00 m alt. 5,00 a 7,50 m</v>
          </cell>
          <cell r="E455" t="str">
            <v>m</v>
          </cell>
        </row>
        <row r="456">
          <cell r="A456" t="str">
            <v>2 S 04 200 17</v>
          </cell>
          <cell r="B456" t="str">
            <v>Corpo BSCC 1,50 x 1,50 m alt. 7,50 a 10,00 m</v>
          </cell>
          <cell r="E456" t="str">
            <v>m</v>
          </cell>
        </row>
        <row r="457">
          <cell r="A457" t="str">
            <v>2 S 04 200 18</v>
          </cell>
          <cell r="B457" t="str">
            <v>Corpo BSCC 2,00 x 2,00 m alt. 7,50 a 10,00 m</v>
          </cell>
          <cell r="E457" t="str">
            <v>m</v>
          </cell>
        </row>
        <row r="458">
          <cell r="A458" t="str">
            <v>2 S 04 200 19</v>
          </cell>
          <cell r="B458" t="str">
            <v>Corpo BSCC 2,50 x 2,50 m alt. 7,50 a 10,00 m</v>
          </cell>
          <cell r="E458" t="str">
            <v>m</v>
          </cell>
        </row>
        <row r="459">
          <cell r="A459" t="str">
            <v>2 S 04 200 20</v>
          </cell>
          <cell r="B459" t="str">
            <v>Corpo BSCC 3,00 x 3,00 m alt. 7,50 a 10,00 m</v>
          </cell>
          <cell r="E459" t="str">
            <v>m</v>
          </cell>
        </row>
        <row r="460">
          <cell r="A460" t="str">
            <v>2 S 04 200 21</v>
          </cell>
          <cell r="B460" t="str">
            <v>Corpo BSCC 1,50 x 1,50 m alt. 10,00 a 12,50 m</v>
          </cell>
          <cell r="E460" t="str">
            <v>m</v>
          </cell>
        </row>
        <row r="461">
          <cell r="A461" t="str">
            <v>2 S 04 200 22</v>
          </cell>
          <cell r="B461" t="str">
            <v>Corpo BSCC 2,00 x 2,00 m alt. 10,00 a 12,50 m</v>
          </cell>
          <cell r="E461" t="str">
            <v>m</v>
          </cell>
        </row>
        <row r="462">
          <cell r="A462" t="str">
            <v>2 S 04 200 23</v>
          </cell>
          <cell r="B462" t="str">
            <v>Corpo BSCC 2,50 x 2,50 m alt. 10,00 a 12,50 m</v>
          </cell>
          <cell r="E462" t="str">
            <v>m</v>
          </cell>
        </row>
        <row r="463">
          <cell r="A463" t="str">
            <v>2 S 04 200 24</v>
          </cell>
          <cell r="B463" t="str">
            <v>Corpo BSCC 3,00 a 3,00 m alt. 10,00 a 12,50 m</v>
          </cell>
          <cell r="E463" t="str">
            <v>m</v>
          </cell>
        </row>
        <row r="464">
          <cell r="A464" t="str">
            <v>2 S 04 200 25</v>
          </cell>
          <cell r="B464" t="str">
            <v>Corpo BSCC 1,50 x 1,50 m alt. 12,50 a 15,00 m</v>
          </cell>
          <cell r="E464" t="str">
            <v>m</v>
          </cell>
        </row>
        <row r="465">
          <cell r="A465" t="str">
            <v>2 S 04 200 26</v>
          </cell>
          <cell r="B465" t="str">
            <v>Corpo BSCC 2,00 a 2,00 m alt. 12,50 a 15,00 m</v>
          </cell>
          <cell r="E465" t="str">
            <v>m</v>
          </cell>
        </row>
        <row r="466">
          <cell r="A466" t="str">
            <v>2 S 04 200 27</v>
          </cell>
          <cell r="B466" t="str">
            <v>Corpo BSCC 2,50 x 2,50 m alt. 12,50 a 15,00 m</v>
          </cell>
          <cell r="E466" t="str">
            <v>m</v>
          </cell>
        </row>
        <row r="467">
          <cell r="A467" t="str">
            <v>2 S 04 200 28</v>
          </cell>
          <cell r="B467" t="str">
            <v>Corpo BSCC 3,00 x 3,00 m alt. 12,50 a 15,00 m</v>
          </cell>
          <cell r="E467" t="str">
            <v>m</v>
          </cell>
        </row>
        <row r="468">
          <cell r="A468" t="str">
            <v>2 S 04 201 01</v>
          </cell>
          <cell r="B468" t="str">
            <v>Boca BSCC 1,50 x 1,50 m normal</v>
          </cell>
          <cell r="E468" t="str">
            <v>und</v>
          </cell>
        </row>
        <row r="469">
          <cell r="A469" t="str">
            <v>2 S 04 201 02</v>
          </cell>
          <cell r="B469" t="str">
            <v>Boca BSCC 2,00 x 2,00 m normal</v>
          </cell>
          <cell r="E469" t="str">
            <v>und</v>
          </cell>
        </row>
        <row r="470">
          <cell r="A470" t="str">
            <v>2 S 04 201 03</v>
          </cell>
          <cell r="B470" t="str">
            <v>Boca BSCC 2,50 x 2,50 m normal</v>
          </cell>
          <cell r="E470" t="str">
            <v>und</v>
          </cell>
        </row>
        <row r="471">
          <cell r="A471" t="str">
            <v>2 S 04 201 04</v>
          </cell>
          <cell r="B471" t="str">
            <v>Boca BSCC 3,00 x 3,00 m normal</v>
          </cell>
          <cell r="E471" t="str">
            <v>und</v>
          </cell>
        </row>
        <row r="472">
          <cell r="A472" t="str">
            <v>2 S 04 201 05</v>
          </cell>
          <cell r="B472" t="str">
            <v>Boca BSCC 1,50 x 1,50 m - esc.=15</v>
          </cell>
          <cell r="E472" t="str">
            <v>und</v>
          </cell>
        </row>
        <row r="473">
          <cell r="A473" t="str">
            <v>2 S 04 201 06</v>
          </cell>
          <cell r="B473" t="str">
            <v>Boca BSCC 2,00 x 2,00 m - esc.=15</v>
          </cell>
          <cell r="E473" t="str">
            <v>und</v>
          </cell>
        </row>
        <row r="474">
          <cell r="A474" t="str">
            <v>2 S 04 201 07</v>
          </cell>
          <cell r="B474" t="str">
            <v>Boca BSCC 2,50 x 2,50 m - esc.=15</v>
          </cell>
          <cell r="E474" t="str">
            <v>und</v>
          </cell>
        </row>
        <row r="475">
          <cell r="A475" t="str">
            <v>2 S 04 201 08</v>
          </cell>
          <cell r="B475" t="str">
            <v>Boca BSCC 3,00 x 3,00 m - esc.=15</v>
          </cell>
          <cell r="E475" t="str">
            <v>und</v>
          </cell>
        </row>
        <row r="476">
          <cell r="A476" t="str">
            <v>2 S 04 201 09</v>
          </cell>
          <cell r="B476" t="str">
            <v>Boca BSCC 1,50 x 1,50 m - esc.=30</v>
          </cell>
          <cell r="E476" t="str">
            <v>und</v>
          </cell>
        </row>
        <row r="477">
          <cell r="A477" t="str">
            <v>2 S 04 201 10</v>
          </cell>
          <cell r="B477" t="str">
            <v>Boca BSCC 2,00 x 2,00 m - esc.=30</v>
          </cell>
          <cell r="E477" t="str">
            <v>und</v>
          </cell>
        </row>
        <row r="478">
          <cell r="A478" t="str">
            <v>2 S 04 201 11</v>
          </cell>
          <cell r="B478" t="str">
            <v>Boca BSCC 2,50 x 2,50 m - esc.=30</v>
          </cell>
          <cell r="E478" t="str">
            <v>und</v>
          </cell>
        </row>
        <row r="479">
          <cell r="A479" t="str">
            <v>2 S 04 201 12</v>
          </cell>
          <cell r="B479" t="str">
            <v>Boca BSCC 3,00 x 3,00 m =esc.=30</v>
          </cell>
          <cell r="E479" t="str">
            <v>und</v>
          </cell>
        </row>
        <row r="480">
          <cell r="A480" t="str">
            <v>2 S 04 201 13</v>
          </cell>
          <cell r="B480" t="str">
            <v>Boca BSCC 1,50 x 1,50 m - esc.=45</v>
          </cell>
          <cell r="E480" t="str">
            <v>und</v>
          </cell>
        </row>
        <row r="481">
          <cell r="A481" t="str">
            <v>2 S 04 201 14</v>
          </cell>
          <cell r="B481" t="str">
            <v>Boca BSCC 2,00 x 2,00 m - esc.=45</v>
          </cell>
          <cell r="E481" t="str">
            <v>und</v>
          </cell>
        </row>
        <row r="482">
          <cell r="A482" t="str">
            <v>2 S 04 201 15</v>
          </cell>
          <cell r="B482" t="str">
            <v>Boca BSCC 2,50 x 2,50 m - esc.=45</v>
          </cell>
          <cell r="E482" t="str">
            <v>und</v>
          </cell>
        </row>
        <row r="483">
          <cell r="A483" t="str">
            <v>2 S 04 201 16</v>
          </cell>
          <cell r="B483" t="str">
            <v>Boca BSCC 3,00 x 3,00 m - esc.=45</v>
          </cell>
          <cell r="E483" t="str">
            <v>und</v>
          </cell>
        </row>
        <row r="484">
          <cell r="A484" t="str">
            <v>2 S 04 210 01</v>
          </cell>
          <cell r="B484" t="str">
            <v>Corpo BDCC 1,50 x 1,50 m alt. 0 a 1,00 m</v>
          </cell>
          <cell r="E484" t="str">
            <v>m</v>
          </cell>
        </row>
        <row r="485">
          <cell r="A485" t="str">
            <v>2 S 04 210 02</v>
          </cell>
          <cell r="B485" t="str">
            <v>Corpo BDCC 2,00 x 2,00 m alt. 0 a 1,00 m</v>
          </cell>
          <cell r="E485" t="str">
            <v>m</v>
          </cell>
        </row>
        <row r="486">
          <cell r="A486" t="str">
            <v>2 S 04 210 03</v>
          </cell>
          <cell r="B486" t="str">
            <v>Corpo BDCC 2,50 x 2,50 m alt. 0 a 1,00 m</v>
          </cell>
          <cell r="E486" t="str">
            <v>m</v>
          </cell>
        </row>
        <row r="487">
          <cell r="A487" t="str">
            <v>2 S 04 210 04</v>
          </cell>
          <cell r="B487" t="str">
            <v>Corpo BDCC 3,00 x 3,00 m alt. 0 a 1,00</v>
          </cell>
          <cell r="E487" t="str">
            <v>m</v>
          </cell>
        </row>
        <row r="488">
          <cell r="A488" t="str">
            <v>2 S 04 210 05</v>
          </cell>
          <cell r="B488" t="str">
            <v>Corpo BDCC 1,50 x 1,50 m alt. 1,00 a 2,50 m</v>
          </cell>
          <cell r="E488" t="str">
            <v>m</v>
          </cell>
        </row>
        <row r="489">
          <cell r="A489" t="str">
            <v>2 S 04 210 06</v>
          </cell>
          <cell r="B489" t="str">
            <v>Corpo BDCC 2,00 x 2,00 m alt. 1,00 a 2,50 m</v>
          </cell>
          <cell r="E489" t="str">
            <v>m</v>
          </cell>
        </row>
        <row r="490">
          <cell r="A490" t="str">
            <v>2 S 04 210 07</v>
          </cell>
          <cell r="B490" t="str">
            <v>Corpo BDCC 2,50 x 2,50 m alt. 1,00 a 2,50 m</v>
          </cell>
          <cell r="E490" t="str">
            <v>m</v>
          </cell>
        </row>
        <row r="491">
          <cell r="A491" t="str">
            <v>2 S 04 210 08</v>
          </cell>
          <cell r="B491" t="str">
            <v>Corpo BDCC 3,00 x 3,00 m alt. 1,00 a 2,50 m</v>
          </cell>
          <cell r="E491" t="str">
            <v>m</v>
          </cell>
        </row>
        <row r="492">
          <cell r="A492" t="str">
            <v>2 S 04 210 09</v>
          </cell>
          <cell r="B492" t="str">
            <v>Corpo BDCC 1,50 x 1,50 m alt. 2,50 a 5,00 m</v>
          </cell>
          <cell r="E492" t="str">
            <v>m</v>
          </cell>
        </row>
        <row r="493">
          <cell r="A493" t="str">
            <v>2 S 04 210 10</v>
          </cell>
          <cell r="B493" t="str">
            <v>Corpo BDCC 2,00 x 2,00 m alt. 2,50 a 5,00 m</v>
          </cell>
          <cell r="E493" t="str">
            <v>m</v>
          </cell>
        </row>
        <row r="494">
          <cell r="A494" t="str">
            <v>2 S 04 210 11</v>
          </cell>
          <cell r="B494" t="str">
            <v>Corpo BDCC 2,50 x 2,50 m alt. 2,50 a 5,00 m</v>
          </cell>
          <cell r="E494" t="str">
            <v>m</v>
          </cell>
        </row>
        <row r="495">
          <cell r="A495" t="str">
            <v>2 S 04 210 12</v>
          </cell>
          <cell r="B495" t="str">
            <v>Corpo BDCC 3,00 x 3,00 m alt. 2,50 a 5,00 m</v>
          </cell>
          <cell r="E495" t="str">
            <v>m</v>
          </cell>
        </row>
        <row r="496">
          <cell r="A496" t="str">
            <v>2 S 04 210 13</v>
          </cell>
          <cell r="B496" t="str">
            <v>Corpo BDCC 1,50 x 1,50 m alt. 5,00 a 7,50 m</v>
          </cell>
          <cell r="E496" t="str">
            <v>m</v>
          </cell>
        </row>
        <row r="497">
          <cell r="A497" t="str">
            <v>2 S 04 210 14</v>
          </cell>
          <cell r="B497" t="str">
            <v>Corpo BDCC 2,00 a 2,00 m alt. 5,00 a 7,50 m</v>
          </cell>
          <cell r="E497" t="str">
            <v>m</v>
          </cell>
        </row>
        <row r="498">
          <cell r="A498" t="str">
            <v>2 S 04 210 15</v>
          </cell>
          <cell r="B498" t="str">
            <v>Corpo BDCC 2,50 x 2,50 m alt. 5,00 a 7,50 m</v>
          </cell>
          <cell r="E498" t="str">
            <v>m</v>
          </cell>
        </row>
        <row r="499">
          <cell r="A499" t="str">
            <v>2 S 04 210 16</v>
          </cell>
          <cell r="B499" t="str">
            <v>Corpo BDCC 3,00 x 3,00 m alt. 5,00 a 7,50 m</v>
          </cell>
          <cell r="E499" t="str">
            <v>m</v>
          </cell>
        </row>
        <row r="500">
          <cell r="A500" t="str">
            <v>2 S 04 210 17</v>
          </cell>
          <cell r="B500" t="str">
            <v>Corpo BDCC 1,50 x 1,50 m alt. 7,50 a 10,00 m</v>
          </cell>
          <cell r="E500" t="str">
            <v>m</v>
          </cell>
        </row>
        <row r="501">
          <cell r="A501" t="str">
            <v>2 S 04 210 18</v>
          </cell>
          <cell r="B501" t="str">
            <v>Corpo BDCC 2,00 x 2,00 m alt. 7,50 a 10,00 m</v>
          </cell>
          <cell r="E501" t="str">
            <v>m</v>
          </cell>
        </row>
        <row r="502">
          <cell r="A502" t="str">
            <v>2 S 04 210 19</v>
          </cell>
          <cell r="B502" t="str">
            <v>Corpo BDCC 2,50 x 2,50 m alt. 7,50 a 10,00 m</v>
          </cell>
          <cell r="E502" t="str">
            <v>m</v>
          </cell>
        </row>
        <row r="503">
          <cell r="A503" t="str">
            <v>2 S 04 210 20</v>
          </cell>
          <cell r="B503" t="str">
            <v>Corpo BDCC 3,00 x 3,00 m alt. 7,50 a 10,00 m</v>
          </cell>
          <cell r="E503" t="str">
            <v>m</v>
          </cell>
        </row>
        <row r="504">
          <cell r="A504" t="str">
            <v>2 S 04 210 21</v>
          </cell>
          <cell r="B504" t="str">
            <v>Corpo BDCC 1,50 x 1,50 m alt. 10,00 a 12,50 m</v>
          </cell>
          <cell r="E504" t="str">
            <v>m</v>
          </cell>
        </row>
        <row r="505">
          <cell r="A505" t="str">
            <v>2 S 04 210 22</v>
          </cell>
          <cell r="B505" t="str">
            <v>Corpo BDCC 2,00 x 2,00 m alt. 10,00 a 12,50 m</v>
          </cell>
          <cell r="E505" t="str">
            <v>m</v>
          </cell>
        </row>
        <row r="506">
          <cell r="A506" t="str">
            <v>2 S 04 210 23</v>
          </cell>
          <cell r="B506" t="str">
            <v>Corpo BDCC 2,50 x 2,50 m alt. 10,00 a 12,50 m</v>
          </cell>
          <cell r="E506" t="str">
            <v>m</v>
          </cell>
        </row>
        <row r="507">
          <cell r="A507" t="str">
            <v>2 S 04 210 24</v>
          </cell>
          <cell r="B507" t="str">
            <v>Corpo BDCC 3,00 x 3,00 m alt. 10,00 a 12,50 m</v>
          </cell>
          <cell r="E507" t="str">
            <v>m</v>
          </cell>
        </row>
        <row r="508">
          <cell r="A508" t="str">
            <v>2 S 04 210 25</v>
          </cell>
          <cell r="B508" t="str">
            <v>Corpo BDCC 1,50 x 1,50 m alt. 12,50 a 15,00 m</v>
          </cell>
          <cell r="E508" t="str">
            <v>m</v>
          </cell>
        </row>
        <row r="509">
          <cell r="A509" t="str">
            <v>2 S 04 210 26</v>
          </cell>
          <cell r="B509" t="str">
            <v>Corpo BDCC 2,00 x 2,00 m alt. 12,50 a 15,00 m</v>
          </cell>
          <cell r="E509" t="str">
            <v>m</v>
          </cell>
        </row>
        <row r="510">
          <cell r="A510" t="str">
            <v>2 S 04 210 27</v>
          </cell>
          <cell r="B510" t="str">
            <v>Corpo BDCC 2,50 x 2,50 m alt. 12,50 a 15,00 m</v>
          </cell>
          <cell r="E510" t="str">
            <v>m</v>
          </cell>
        </row>
        <row r="511">
          <cell r="A511" t="str">
            <v>2 S 04 210 28</v>
          </cell>
          <cell r="B511" t="str">
            <v>Corpo BDCC 3,00 x 3,00 m alt. 12,50 a 15,00 m</v>
          </cell>
          <cell r="E511" t="str">
            <v>m</v>
          </cell>
        </row>
        <row r="512">
          <cell r="A512" t="str">
            <v>2 S 04 211 01</v>
          </cell>
          <cell r="B512" t="str">
            <v>Boca BDCC 1,50 x 1,50 m normal</v>
          </cell>
          <cell r="E512" t="str">
            <v>und</v>
          </cell>
        </row>
        <row r="513">
          <cell r="A513" t="str">
            <v>2 S 04 211 02</v>
          </cell>
          <cell r="B513" t="str">
            <v>Boca BDCC 2,00 x 2,00 m normal</v>
          </cell>
          <cell r="E513" t="str">
            <v>und</v>
          </cell>
        </row>
        <row r="514">
          <cell r="A514" t="str">
            <v>2 S 04 211 03</v>
          </cell>
          <cell r="B514" t="str">
            <v>Boca BDCC 2,50 x 2,50 m normal</v>
          </cell>
          <cell r="E514" t="str">
            <v>und</v>
          </cell>
        </row>
        <row r="515">
          <cell r="A515" t="str">
            <v>2 S 04 211 04</v>
          </cell>
          <cell r="B515" t="str">
            <v>Boca BDCC 3,00 x 3,00 m normal</v>
          </cell>
          <cell r="E515" t="str">
            <v>und</v>
          </cell>
        </row>
        <row r="516">
          <cell r="A516" t="str">
            <v>2 S 04 211 05</v>
          </cell>
          <cell r="B516" t="str">
            <v>Boca BDCC 1,50 x 1,50 m esc.=15</v>
          </cell>
          <cell r="E516" t="str">
            <v>und</v>
          </cell>
        </row>
        <row r="517">
          <cell r="A517" t="str">
            <v>2 S 04 211 06</v>
          </cell>
          <cell r="B517" t="str">
            <v>Boca BDCC 2,00 x 2,00 m esc=15</v>
          </cell>
          <cell r="E517" t="str">
            <v>und</v>
          </cell>
        </row>
        <row r="518">
          <cell r="A518" t="str">
            <v>2 S 04 211 07</v>
          </cell>
          <cell r="B518" t="str">
            <v>Boca BDCC 2,50 x 2,50 m esc=15</v>
          </cell>
          <cell r="E518" t="str">
            <v>und</v>
          </cell>
        </row>
        <row r="519">
          <cell r="A519" t="str">
            <v>2 S 04 211 08</v>
          </cell>
          <cell r="B519" t="str">
            <v>Boca BDCC 3,00 x 3,00 m esc=15</v>
          </cell>
          <cell r="E519" t="str">
            <v>und</v>
          </cell>
        </row>
        <row r="520">
          <cell r="A520" t="str">
            <v>2 S 04 211 09</v>
          </cell>
          <cell r="B520" t="str">
            <v>Boca BDCC 1,50 x 1,50 m - esc.=30</v>
          </cell>
          <cell r="E520" t="str">
            <v>und</v>
          </cell>
        </row>
        <row r="521">
          <cell r="A521" t="str">
            <v>2 S 04 211 10</v>
          </cell>
          <cell r="B521" t="str">
            <v>Boca BDCC 2,00 x 2,00 m esc=30</v>
          </cell>
          <cell r="E521" t="str">
            <v>und</v>
          </cell>
        </row>
        <row r="522">
          <cell r="A522" t="str">
            <v>2 S 04 211 11</v>
          </cell>
          <cell r="B522" t="str">
            <v>Boca BDCC 2,50 x 2,50 m esc.=30</v>
          </cell>
          <cell r="E522" t="str">
            <v>und</v>
          </cell>
        </row>
        <row r="523">
          <cell r="A523" t="str">
            <v>2 S 04 211 12</v>
          </cell>
          <cell r="B523" t="str">
            <v>Boca BDCC 3,00 x 3,00 m esc=30</v>
          </cell>
          <cell r="E523" t="str">
            <v>und</v>
          </cell>
        </row>
        <row r="524">
          <cell r="A524" t="str">
            <v>2 S 04 211 13</v>
          </cell>
          <cell r="B524" t="str">
            <v>Boca BDCC 1,50 x 1,50 m esc=45</v>
          </cell>
          <cell r="E524" t="str">
            <v>und</v>
          </cell>
        </row>
        <row r="525">
          <cell r="A525" t="str">
            <v>2 S 04 211 14</v>
          </cell>
          <cell r="B525" t="str">
            <v>Boca BDCC 2,00 x 2,00 m esc=45</v>
          </cell>
          <cell r="E525" t="str">
            <v>und</v>
          </cell>
        </row>
        <row r="526">
          <cell r="A526" t="str">
            <v>2 S 04 211 15</v>
          </cell>
          <cell r="B526" t="str">
            <v>Boca BDCC 2,50 x 2,50 m esc=45</v>
          </cell>
          <cell r="E526" t="str">
            <v>und</v>
          </cell>
        </row>
        <row r="527">
          <cell r="A527" t="str">
            <v>2 S 04 211 16</v>
          </cell>
          <cell r="B527" t="str">
            <v>Boca BDCC 3,00x3,00m - esc=45</v>
          </cell>
          <cell r="E527" t="str">
            <v>und</v>
          </cell>
        </row>
        <row r="528">
          <cell r="A528" t="str">
            <v>2 S 04 220 01</v>
          </cell>
          <cell r="B528" t="str">
            <v>Corpo BTCC 1,50 x 1,50 m alt. 0 a 1,00 m</v>
          </cell>
          <cell r="E528" t="str">
            <v>m</v>
          </cell>
        </row>
        <row r="529">
          <cell r="A529" t="str">
            <v>2 S 04 220 02</v>
          </cell>
          <cell r="B529" t="str">
            <v>Corpo BTCC 2,00 x 2,00 m alt. 0 a 1,00 m</v>
          </cell>
          <cell r="E529" t="str">
            <v>m</v>
          </cell>
        </row>
        <row r="530">
          <cell r="A530" t="str">
            <v>2 S 04 220 03</v>
          </cell>
          <cell r="B530" t="str">
            <v>Corpo BTCC 2,50 x 2,50 m alt. 0 a 1,00 m</v>
          </cell>
          <cell r="E530" t="str">
            <v>m</v>
          </cell>
        </row>
        <row r="531">
          <cell r="A531" t="str">
            <v>2 S 04 220 04</v>
          </cell>
          <cell r="B531" t="str">
            <v>Corpo BTCC 3,00 x 3,00 m alt. 0 a 1,00 m</v>
          </cell>
          <cell r="E531" t="str">
            <v>m</v>
          </cell>
        </row>
        <row r="532">
          <cell r="A532" t="str">
            <v>2 S 04 220 05</v>
          </cell>
          <cell r="B532" t="str">
            <v>Corpo BTCC 1,50 x 1,50 m alt. 1,00 a 2,50 m</v>
          </cell>
          <cell r="E532" t="str">
            <v>m</v>
          </cell>
        </row>
        <row r="533">
          <cell r="A533" t="str">
            <v>2 S 04 220 06</v>
          </cell>
          <cell r="B533" t="str">
            <v>Corpo BTCC 2,00 x 2,00 m alt. 1,00 a 2,50 m</v>
          </cell>
          <cell r="E533" t="str">
            <v>m</v>
          </cell>
        </row>
        <row r="534">
          <cell r="A534" t="str">
            <v>2 S 04 220 07</v>
          </cell>
          <cell r="B534" t="str">
            <v>Corpo BTCC 2,50 a 2,50 m alt. 1,00 a 2,50 m</v>
          </cell>
          <cell r="E534" t="str">
            <v>m</v>
          </cell>
        </row>
        <row r="535">
          <cell r="A535" t="str">
            <v>2 S 04 220 08</v>
          </cell>
          <cell r="B535" t="str">
            <v>Corpo BTCC 3,00 x 3,00 m alt. 1,00 a 2,50 m</v>
          </cell>
          <cell r="E535" t="str">
            <v>m</v>
          </cell>
        </row>
        <row r="536">
          <cell r="A536" t="str">
            <v>2 S 04 220 09</v>
          </cell>
          <cell r="B536" t="str">
            <v>Corpo BTCC 1,50 x 1,50 m alt. 2,50 a 5,00 m</v>
          </cell>
          <cell r="E536" t="str">
            <v>m</v>
          </cell>
        </row>
        <row r="537">
          <cell r="A537" t="str">
            <v>2 S 04 220 10</v>
          </cell>
          <cell r="B537" t="str">
            <v>Corpo BTCC 2,00 x 2,00 m alt. 2,50 a 5,00 m</v>
          </cell>
          <cell r="E537" t="str">
            <v>m</v>
          </cell>
        </row>
        <row r="538">
          <cell r="A538" t="str">
            <v>2 S 04 220 11</v>
          </cell>
          <cell r="B538" t="str">
            <v>Corpo BTCC 2,50 x 2,50 m alt. 2,50 a 5,00 m</v>
          </cell>
          <cell r="E538" t="str">
            <v>m</v>
          </cell>
        </row>
        <row r="539">
          <cell r="A539" t="str">
            <v>2 S 04 220 12</v>
          </cell>
          <cell r="B539" t="str">
            <v>Corpo BTCC 3,00 x 3,00 m alt. 2,50 a 5,00 m</v>
          </cell>
          <cell r="E539" t="str">
            <v>m</v>
          </cell>
        </row>
        <row r="540">
          <cell r="A540" t="str">
            <v>2 S 04 220 13</v>
          </cell>
          <cell r="B540" t="str">
            <v>Corpo BTCC 1,50 x 1,50 m alt. 5,00 a 7,50 m</v>
          </cell>
          <cell r="E540" t="str">
            <v>m</v>
          </cell>
        </row>
        <row r="541">
          <cell r="A541" t="str">
            <v>2 S 04 220 14</v>
          </cell>
          <cell r="B541" t="str">
            <v>Corpo BTCC 2,00 x 2,00 m alt. 5,00 a 7,50 m</v>
          </cell>
          <cell r="E541" t="str">
            <v>m</v>
          </cell>
        </row>
        <row r="542">
          <cell r="A542" t="str">
            <v>2 S 04 220 15</v>
          </cell>
          <cell r="B542" t="str">
            <v>Corpo BTCC 2,50 x 2,50 m alt. 5,00 a 7,50 m</v>
          </cell>
          <cell r="E542" t="str">
            <v>m</v>
          </cell>
        </row>
        <row r="543">
          <cell r="A543" t="str">
            <v>2 S 04 220 16</v>
          </cell>
          <cell r="B543" t="str">
            <v>Corpo BTCC 3,00 x 3,00 m alt. 5,00 a 7,50 m</v>
          </cell>
          <cell r="E543" t="str">
            <v>m</v>
          </cell>
        </row>
        <row r="544">
          <cell r="A544" t="str">
            <v>2 S 04 220 17</v>
          </cell>
          <cell r="B544" t="str">
            <v>Corpo BTCC 1,50 x 1,50 m alt. 7,50 a 10,00 m</v>
          </cell>
          <cell r="E544" t="str">
            <v>m</v>
          </cell>
        </row>
        <row r="545">
          <cell r="A545" t="str">
            <v>2 S 04 220 18</v>
          </cell>
          <cell r="B545" t="str">
            <v>Corpo BTCC 2,00 x 2,00 m alt. 7,50 m a 10,00 m</v>
          </cell>
          <cell r="E545" t="str">
            <v>m</v>
          </cell>
        </row>
        <row r="546">
          <cell r="A546" t="str">
            <v>2 S 04 220 19</v>
          </cell>
          <cell r="B546" t="str">
            <v>Corpo BTCC 2,50 x 2,50 m alt. 7,50 a 10,00 m</v>
          </cell>
          <cell r="E546" t="str">
            <v>m</v>
          </cell>
        </row>
        <row r="547">
          <cell r="A547" t="str">
            <v>2 S 04 220 20</v>
          </cell>
          <cell r="B547" t="str">
            <v>Corpo BTCC 3,00 x 3,00 m alt 7,50 a 10,00 m</v>
          </cell>
          <cell r="E547" t="str">
            <v>m</v>
          </cell>
        </row>
        <row r="548">
          <cell r="A548" t="str">
            <v>2 S 04 220 21</v>
          </cell>
          <cell r="B548" t="str">
            <v>Corpo BTCC 1,50 x 1,50 m alt. 10,00 a 12,50 m</v>
          </cell>
          <cell r="E548" t="str">
            <v>m</v>
          </cell>
        </row>
        <row r="549">
          <cell r="A549" t="str">
            <v>2 S 04 220 22</v>
          </cell>
          <cell r="B549" t="str">
            <v>Corpo BTCC 2,00 x 2,00 m alt. 10,00 a 12,50 m</v>
          </cell>
          <cell r="E549" t="str">
            <v>m</v>
          </cell>
        </row>
        <row r="550">
          <cell r="A550" t="str">
            <v>2 S 04 220 23</v>
          </cell>
          <cell r="B550" t="str">
            <v>Corpo BTCC 2,50 x 2,50 m alt. 10,00 a 12,50 m</v>
          </cell>
          <cell r="E550" t="str">
            <v>m</v>
          </cell>
        </row>
        <row r="551">
          <cell r="A551" t="str">
            <v>2 S 04 220 24</v>
          </cell>
          <cell r="B551" t="str">
            <v>Corpo BTCC 3,00 x 3,00 m alt. 10,00 a 12,50 m</v>
          </cell>
          <cell r="E551" t="str">
            <v>m</v>
          </cell>
        </row>
        <row r="552">
          <cell r="A552" t="str">
            <v>2 S 04 220 25</v>
          </cell>
          <cell r="B552" t="str">
            <v>Corpo BTCC 1,50 x 1,50 m alt. 12,50 a 15,00 m</v>
          </cell>
          <cell r="E552" t="str">
            <v>m</v>
          </cell>
        </row>
        <row r="553">
          <cell r="A553" t="str">
            <v>2 S 04 220 26</v>
          </cell>
          <cell r="B553" t="str">
            <v>Corpo BTCC 2,00 x 2,00 m alt. 12,50 a 15,00 m</v>
          </cell>
          <cell r="E553" t="str">
            <v>m</v>
          </cell>
        </row>
        <row r="554">
          <cell r="A554" t="str">
            <v>2 S 04 220 27</v>
          </cell>
          <cell r="B554" t="str">
            <v>Corpo BTCC 2,50 x 2,50 m alt. 12,50 a 15,00 m</v>
          </cell>
          <cell r="E554" t="str">
            <v>m</v>
          </cell>
        </row>
        <row r="555">
          <cell r="A555" t="str">
            <v>2 S 04 220 28</v>
          </cell>
          <cell r="B555" t="str">
            <v>Corpo BTCC 3,00 x 3,00 m alt. 12,50 a 15,00 m</v>
          </cell>
          <cell r="E555" t="str">
            <v>m</v>
          </cell>
        </row>
        <row r="556">
          <cell r="A556" t="str">
            <v>2 S 04 221 01</v>
          </cell>
          <cell r="B556" t="str">
            <v>Boca BTCC 1,50 x 1,50 m normal</v>
          </cell>
          <cell r="E556" t="str">
            <v>und</v>
          </cell>
        </row>
        <row r="557">
          <cell r="A557" t="str">
            <v>2 S 04 221 02</v>
          </cell>
          <cell r="B557" t="str">
            <v>Boca BTCC 2,00 x 2,00 m normal</v>
          </cell>
          <cell r="E557" t="str">
            <v>und</v>
          </cell>
        </row>
        <row r="558">
          <cell r="A558" t="str">
            <v>2 S 04 221 03</v>
          </cell>
          <cell r="B558" t="str">
            <v>Boca BTCC 2,50 x 2,50 m normal</v>
          </cell>
          <cell r="E558" t="str">
            <v>und</v>
          </cell>
        </row>
        <row r="559">
          <cell r="A559" t="str">
            <v>2 S 04 221 04</v>
          </cell>
          <cell r="B559" t="str">
            <v>Boca BTCC 3,00 x 3,00 m normal</v>
          </cell>
          <cell r="E559" t="str">
            <v>und</v>
          </cell>
        </row>
        <row r="560">
          <cell r="A560" t="str">
            <v>2 S 04 221 05</v>
          </cell>
          <cell r="B560" t="str">
            <v>Boca BTCC 1,50 x 1,50 m esc=15</v>
          </cell>
          <cell r="E560" t="str">
            <v>und</v>
          </cell>
        </row>
        <row r="561">
          <cell r="A561" t="str">
            <v>2 S 04 221 06</v>
          </cell>
          <cell r="B561" t="str">
            <v>Boca BTCC 2,00 x 2,00 m esc=15</v>
          </cell>
          <cell r="E561" t="str">
            <v>und</v>
          </cell>
        </row>
        <row r="562">
          <cell r="A562" t="str">
            <v>2 S 04 221 07</v>
          </cell>
          <cell r="B562" t="str">
            <v>Boca BTCC 2,50 x 2,50 m esc=15</v>
          </cell>
          <cell r="E562" t="str">
            <v>und</v>
          </cell>
        </row>
        <row r="563">
          <cell r="A563" t="str">
            <v>2 S 04 221 08</v>
          </cell>
          <cell r="B563" t="str">
            <v>Boca BTCC 3,00 x 3,00 m esc=15</v>
          </cell>
          <cell r="E563" t="str">
            <v>und</v>
          </cell>
        </row>
        <row r="564">
          <cell r="A564" t="str">
            <v>2 S 04 221 09</v>
          </cell>
          <cell r="B564" t="str">
            <v>Boca BTCC 1,50 x 1,50 m esc=30</v>
          </cell>
          <cell r="E564" t="str">
            <v>und</v>
          </cell>
        </row>
        <row r="565">
          <cell r="A565" t="str">
            <v>2 S 04 221 10</v>
          </cell>
          <cell r="B565" t="str">
            <v>Boca BTCC 2,00 x 2,00 m exc.=30</v>
          </cell>
          <cell r="E565" t="str">
            <v>und</v>
          </cell>
        </row>
        <row r="566">
          <cell r="A566" t="str">
            <v>2 S 04 221 11</v>
          </cell>
          <cell r="B566" t="str">
            <v>Boca BTCC 2,50 x 2,50 m esc=30</v>
          </cell>
          <cell r="E566" t="str">
            <v>und</v>
          </cell>
        </row>
        <row r="567">
          <cell r="A567" t="str">
            <v>2 S 04 221 12</v>
          </cell>
          <cell r="B567" t="str">
            <v>Boca BTCC 3,00 x 3,00 m esc=30</v>
          </cell>
          <cell r="E567" t="str">
            <v>und</v>
          </cell>
        </row>
        <row r="568">
          <cell r="A568" t="str">
            <v>2 S 04 221 13</v>
          </cell>
          <cell r="B568" t="str">
            <v>Boca BTCC 1,50 x 1,50 m esc.=45</v>
          </cell>
          <cell r="E568" t="str">
            <v>und</v>
          </cell>
        </row>
        <row r="569">
          <cell r="A569" t="str">
            <v>2 S 04 221 14</v>
          </cell>
          <cell r="B569" t="str">
            <v>Boca BTCC 2,00 x 2,00 m esc=45</v>
          </cell>
          <cell r="E569" t="str">
            <v>und</v>
          </cell>
        </row>
        <row r="570">
          <cell r="A570" t="str">
            <v>2 S 04 221 15</v>
          </cell>
          <cell r="B570" t="str">
            <v>Boca BTCC 2,50 x 2,50 m esc=45</v>
          </cell>
          <cell r="E570" t="str">
            <v>und</v>
          </cell>
        </row>
        <row r="571">
          <cell r="A571" t="str">
            <v>2 S 04 221 16</v>
          </cell>
          <cell r="B571" t="str">
            <v>Boca BTCC 3,00 x 3,00 m esc=45</v>
          </cell>
          <cell r="E571" t="str">
            <v>und</v>
          </cell>
        </row>
        <row r="572">
          <cell r="A572" t="str">
            <v>2 S 04 300 16</v>
          </cell>
          <cell r="B572" t="str">
            <v>Bueiro met. chapas múltiplas D=1,60 m galv.</v>
          </cell>
          <cell r="E572" t="str">
            <v>m</v>
          </cell>
        </row>
        <row r="573">
          <cell r="A573" t="str">
            <v>2 S 04 300 20</v>
          </cell>
          <cell r="B573" t="str">
            <v>Bueiro met.chapas múltiplas D=2,00 m galv.</v>
          </cell>
          <cell r="E573" t="str">
            <v>m</v>
          </cell>
        </row>
        <row r="574">
          <cell r="A574" t="str">
            <v>2 S 04 301 16</v>
          </cell>
          <cell r="B574" t="str">
            <v>Bueiro met. chapas múltiplas D=1,60 m rev. epoxy</v>
          </cell>
          <cell r="E574" t="str">
            <v>m</v>
          </cell>
        </row>
        <row r="575">
          <cell r="A575" t="str">
            <v>2 S 04 301 20</v>
          </cell>
          <cell r="B575" t="str">
            <v>Bueiro met. chapa múltipla D=2,00 m rev. epoxy</v>
          </cell>
          <cell r="E575" t="str">
            <v>m</v>
          </cell>
        </row>
        <row r="576">
          <cell r="A576" t="str">
            <v>2 S 04 310 16</v>
          </cell>
          <cell r="B576" t="str">
            <v>Bueiro met.s/ interrupção tráf. D=1,60m galv.</v>
          </cell>
          <cell r="E576" t="str">
            <v>m</v>
          </cell>
        </row>
        <row r="577">
          <cell r="A577" t="str">
            <v>2 S 04 310 20</v>
          </cell>
          <cell r="B577" t="str">
            <v>Bueiro met.s/ interrupção tráf. D=2,00m galv.</v>
          </cell>
          <cell r="E577" t="str">
            <v>m</v>
          </cell>
        </row>
        <row r="578">
          <cell r="A578" t="str">
            <v>2 S 04 311 16</v>
          </cell>
          <cell r="B578" t="str">
            <v>Bueiro met.s/interrupção tráf.D=1,60 m rev.epoxy</v>
          </cell>
          <cell r="E578" t="str">
            <v>m</v>
          </cell>
        </row>
        <row r="579">
          <cell r="A579" t="str">
            <v>2 S 04 311 20</v>
          </cell>
          <cell r="B579" t="str">
            <v>Bueiro met.s/interrupção traf.D=2,00 m rev.epoxy</v>
          </cell>
          <cell r="E579" t="str">
            <v>m</v>
          </cell>
        </row>
        <row r="580">
          <cell r="A580" t="str">
            <v>2 S 04 400 01</v>
          </cell>
          <cell r="B580" t="str">
            <v>Valeta prot.cortes c/revest. vegetal - VPC 01</v>
          </cell>
          <cell r="E580" t="str">
            <v>m</v>
          </cell>
        </row>
        <row r="581">
          <cell r="A581" t="str">
            <v>2 S 04 400 02</v>
          </cell>
          <cell r="B581" t="str">
            <v>Valeta prot.cortes c/revest. vegetal - VPC 02</v>
          </cell>
          <cell r="E581" t="str">
            <v>m</v>
          </cell>
        </row>
        <row r="582">
          <cell r="A582" t="str">
            <v>2 S 04 400 03</v>
          </cell>
          <cell r="B582" t="str">
            <v>Valeta prot.cortes c/revest.concreto - VPC 03</v>
          </cell>
          <cell r="E582" t="str">
            <v>m</v>
          </cell>
        </row>
        <row r="583">
          <cell r="A583" t="str">
            <v>2 S 04 400 04</v>
          </cell>
          <cell r="B583" t="str">
            <v>Valeta prot.cortes c/revest.concreto - VPC 04</v>
          </cell>
          <cell r="E583" t="str">
            <v>m</v>
          </cell>
        </row>
        <row r="584">
          <cell r="A584" t="str">
            <v>2 S 04 401 01</v>
          </cell>
          <cell r="B584" t="str">
            <v>Valeta prot.aterros c/revest. vegetal - VPA 01</v>
          </cell>
          <cell r="E584" t="str">
            <v>m</v>
          </cell>
        </row>
        <row r="585">
          <cell r="A585" t="str">
            <v>2 S 04 401 02</v>
          </cell>
          <cell r="B585" t="str">
            <v>Valeta prot.aterros c/revest. vegetal - VPA 02</v>
          </cell>
          <cell r="E585" t="str">
            <v>m</v>
          </cell>
        </row>
        <row r="586">
          <cell r="A586" t="str">
            <v>2 S 04 401 03</v>
          </cell>
          <cell r="B586" t="str">
            <v>Valeta prot.aterro c/revest. concreto - VPA 03</v>
          </cell>
          <cell r="E586" t="str">
            <v>m</v>
          </cell>
        </row>
        <row r="587">
          <cell r="A587" t="str">
            <v>2 S 04 401 04</v>
          </cell>
          <cell r="B587" t="str">
            <v>Valeta prot.aterro c/revest. concreto - VPA 04</v>
          </cell>
          <cell r="E587" t="str">
            <v>m</v>
          </cell>
        </row>
        <row r="588">
          <cell r="A588" t="str">
            <v>2 S 04 401 05</v>
          </cell>
          <cell r="B588" t="str">
            <v>Valeta prot.corte/aterro s/rev. - VPC 05/VPA 05</v>
          </cell>
          <cell r="E588" t="str">
            <v>m</v>
          </cell>
        </row>
        <row r="589">
          <cell r="A589" t="str">
            <v>2 S 04 401 06</v>
          </cell>
          <cell r="B589" t="str">
            <v>Valeta prot.corte/aterro s/rev. - VPC 06/VPA 06</v>
          </cell>
          <cell r="E589" t="str">
            <v>m</v>
          </cell>
        </row>
        <row r="590">
          <cell r="A590" t="str">
            <v>2 S 04 500 01</v>
          </cell>
          <cell r="B590" t="str">
            <v>Dreno longitudinal prof. p/corte em solo - DPS 01</v>
          </cell>
          <cell r="E590" t="str">
            <v>m</v>
          </cell>
        </row>
        <row r="591">
          <cell r="A591" t="str">
            <v>2 S 04 500 02</v>
          </cell>
          <cell r="B591" t="str">
            <v>Dreno longitudinal prof. p/corte em solo - DPS 02</v>
          </cell>
          <cell r="E591" t="str">
            <v>m</v>
          </cell>
        </row>
        <row r="592">
          <cell r="A592" t="str">
            <v>2 S 04 500 03</v>
          </cell>
          <cell r="B592" t="str">
            <v>Dreno longitudinal prof. p/corte em solo - DPS 03</v>
          </cell>
          <cell r="E592" t="str">
            <v>m</v>
          </cell>
        </row>
        <row r="593">
          <cell r="A593" t="str">
            <v>2 S 04 500 04</v>
          </cell>
          <cell r="B593" t="str">
            <v>Dreno longitudinal prof. p/corte em solo - DPS 04</v>
          </cell>
          <cell r="E593" t="str">
            <v>m</v>
          </cell>
        </row>
        <row r="594">
          <cell r="A594" t="str">
            <v>2 S 04 500 05</v>
          </cell>
          <cell r="B594" t="str">
            <v>Dreno longitudinal prof. p/corte em solo - DPS 05</v>
          </cell>
          <cell r="E594" t="str">
            <v>m</v>
          </cell>
        </row>
        <row r="595">
          <cell r="A595" t="str">
            <v>2 S 04 500 06</v>
          </cell>
          <cell r="B595" t="str">
            <v>Dreno longitudinal prof. p/corte em solo - DPS 06</v>
          </cell>
          <cell r="E595" t="str">
            <v>m</v>
          </cell>
        </row>
        <row r="596">
          <cell r="A596" t="str">
            <v>2 S 04 500 07</v>
          </cell>
          <cell r="B596" t="str">
            <v>Dreno longitudinal prof. p/corte em solo - DPS 07</v>
          </cell>
          <cell r="E596" t="str">
            <v>m</v>
          </cell>
        </row>
        <row r="597">
          <cell r="A597" t="str">
            <v>2 S 04 500 08</v>
          </cell>
          <cell r="B597" t="str">
            <v>Dreno longitudinal prof. p/corte em solo - DPS 08</v>
          </cell>
          <cell r="E597" t="str">
            <v>m</v>
          </cell>
        </row>
        <row r="598">
          <cell r="A598" t="str">
            <v>2 S 04 501 01</v>
          </cell>
          <cell r="B598" t="str">
            <v>Dreno longitudinal prof. p/corte em rocha - DPR 01</v>
          </cell>
          <cell r="E598" t="str">
            <v>m</v>
          </cell>
        </row>
        <row r="599">
          <cell r="A599" t="str">
            <v>2 S 04 501 02</v>
          </cell>
          <cell r="B599" t="str">
            <v>Dreno longitudinal prof. p/corte em rocha - DPR 02</v>
          </cell>
          <cell r="E599" t="str">
            <v>m</v>
          </cell>
        </row>
        <row r="600">
          <cell r="A600" t="str">
            <v>2 S 04 501 03</v>
          </cell>
          <cell r="B600" t="str">
            <v>Dreno longitudinal prof. p/corte em rocha - DPR 03</v>
          </cell>
          <cell r="E600" t="str">
            <v>m</v>
          </cell>
        </row>
        <row r="601">
          <cell r="A601" t="str">
            <v>2 S 04 501 04</v>
          </cell>
          <cell r="B601" t="str">
            <v>Dreno longitudinal prof. p/corte em rocha - DPR 04</v>
          </cell>
          <cell r="E601" t="str">
            <v>m</v>
          </cell>
        </row>
        <row r="602">
          <cell r="A602" t="str">
            <v>2 S 04 501 05</v>
          </cell>
          <cell r="B602" t="str">
            <v>Dreno longitudinal prof. p/corte em rocha - DPR 05</v>
          </cell>
          <cell r="E602" t="str">
            <v>m</v>
          </cell>
        </row>
        <row r="603">
          <cell r="A603" t="str">
            <v>2 S 04 502 01</v>
          </cell>
          <cell r="B603" t="str">
            <v>Boca saída p/dreno longitudinal prof. BSD 01</v>
          </cell>
          <cell r="E603" t="str">
            <v>und</v>
          </cell>
        </row>
        <row r="604">
          <cell r="A604" t="str">
            <v>2 S 04 502 02</v>
          </cell>
          <cell r="B604" t="str">
            <v>Boca saída p/dreno longitudinal prof. BSD 02</v>
          </cell>
          <cell r="E604" t="str">
            <v>und</v>
          </cell>
        </row>
        <row r="605">
          <cell r="A605" t="str">
            <v>2 S 04 510 01</v>
          </cell>
          <cell r="B605" t="str">
            <v>Dreno sub-superficial - DSS 01</v>
          </cell>
          <cell r="E605" t="str">
            <v>m</v>
          </cell>
        </row>
        <row r="606">
          <cell r="A606" t="str">
            <v>2 S 04 510 02</v>
          </cell>
          <cell r="B606" t="str">
            <v>Dreno sub-superficial - DSS 02</v>
          </cell>
          <cell r="E606" t="str">
            <v>m</v>
          </cell>
        </row>
        <row r="607">
          <cell r="A607" t="str">
            <v>2 S 04 510 03</v>
          </cell>
          <cell r="B607" t="str">
            <v>Dreno sub-superficial - DSS 03</v>
          </cell>
          <cell r="E607" t="str">
            <v>m</v>
          </cell>
        </row>
        <row r="608">
          <cell r="A608" t="str">
            <v>2 S 04 510 04</v>
          </cell>
          <cell r="B608" t="str">
            <v>Dreno sub-superficial - DSS 04</v>
          </cell>
          <cell r="E608" t="str">
            <v>m</v>
          </cell>
        </row>
        <row r="609">
          <cell r="A609" t="str">
            <v>2 S 04 511 01</v>
          </cell>
          <cell r="B609" t="str">
            <v>Boca saída p/dreno sub-superficial - BSD 03</v>
          </cell>
          <cell r="E609" t="str">
            <v>und</v>
          </cell>
        </row>
        <row r="610">
          <cell r="A610" t="str">
            <v>2 S 04 520 01</v>
          </cell>
          <cell r="B610" t="str">
            <v>Dreno sub-horizontal - DSH 01</v>
          </cell>
          <cell r="E610" t="str">
            <v>m</v>
          </cell>
        </row>
        <row r="611">
          <cell r="A611" t="str">
            <v>2 S 04 521 01</v>
          </cell>
          <cell r="B611" t="str">
            <v>Boca saída p/dreno sub-horizontal - BSD 04</v>
          </cell>
          <cell r="E611" t="str">
            <v>und</v>
          </cell>
        </row>
        <row r="612">
          <cell r="A612" t="str">
            <v>2 S 04 900 01</v>
          </cell>
          <cell r="B612" t="str">
            <v>Sarjeta triangular de concreto - STC 01</v>
          </cell>
          <cell r="E612" t="str">
            <v>m</v>
          </cell>
        </row>
        <row r="613">
          <cell r="A613" t="str">
            <v>2 S 04 900 02</v>
          </cell>
          <cell r="B613" t="str">
            <v>Sarjeta triangular de concreto - STC 02</v>
          </cell>
          <cell r="E613" t="str">
            <v>m</v>
          </cell>
        </row>
        <row r="614">
          <cell r="A614" t="str">
            <v>2 S 04 900 03</v>
          </cell>
          <cell r="B614" t="str">
            <v>Sarjeta triangular de concreto - STC 03</v>
          </cell>
          <cell r="E614" t="str">
            <v>m</v>
          </cell>
        </row>
        <row r="615">
          <cell r="A615" t="str">
            <v>2 S 04 900 04</v>
          </cell>
          <cell r="B615" t="str">
            <v>Sarjeta triangular de concreto - STC 04</v>
          </cell>
          <cell r="E615" t="str">
            <v>m</v>
          </cell>
        </row>
        <row r="616">
          <cell r="A616" t="str">
            <v>2 S 04 900 05</v>
          </cell>
          <cell r="B616" t="str">
            <v>Sarjeta triangular de concreto - STC 05</v>
          </cell>
          <cell r="E616" t="str">
            <v>m</v>
          </cell>
        </row>
        <row r="617">
          <cell r="A617" t="str">
            <v>2 S 04 900 06</v>
          </cell>
          <cell r="B617" t="str">
            <v>Sarjeta triangular de concreto - STC 06</v>
          </cell>
          <cell r="E617" t="str">
            <v>m</v>
          </cell>
        </row>
        <row r="618">
          <cell r="A618" t="str">
            <v>2 S 04 900 07</v>
          </cell>
          <cell r="B618" t="str">
            <v>Sarjeta triangular de concreto - STC 07</v>
          </cell>
          <cell r="E618" t="str">
            <v>m</v>
          </cell>
        </row>
        <row r="619">
          <cell r="A619" t="str">
            <v>2 S 04 900 08</v>
          </cell>
          <cell r="B619" t="str">
            <v>Sarjeta triangular de concreto - STC 08</v>
          </cell>
          <cell r="E619" t="str">
            <v>m</v>
          </cell>
        </row>
        <row r="620">
          <cell r="A620" t="str">
            <v>2 S 04 900 21</v>
          </cell>
          <cell r="B620" t="str">
            <v>Sarjeta canteiro central concreto - SCC 01</v>
          </cell>
          <cell r="E620" t="str">
            <v>m</v>
          </cell>
        </row>
        <row r="621">
          <cell r="A621" t="str">
            <v>2 S 04 900 22</v>
          </cell>
          <cell r="B621" t="str">
            <v>Sarjeta canteiro central concreto - SCC 02</v>
          </cell>
          <cell r="E621" t="str">
            <v>m</v>
          </cell>
        </row>
        <row r="622">
          <cell r="A622" t="str">
            <v>2 S 04 900 31</v>
          </cell>
          <cell r="B622" t="str">
            <v>Sarjeta triangular de grama - STG 01</v>
          </cell>
          <cell r="E622" t="str">
            <v>m</v>
          </cell>
        </row>
        <row r="623">
          <cell r="A623" t="str">
            <v>2 S 04 900 32</v>
          </cell>
          <cell r="B623" t="str">
            <v>Sarjeta triangular de grama - STG 02</v>
          </cell>
          <cell r="E623" t="str">
            <v>m</v>
          </cell>
        </row>
        <row r="624">
          <cell r="A624" t="str">
            <v>2 S 04 900 33</v>
          </cell>
          <cell r="B624" t="str">
            <v>Sarjeta triangular de grama - STG 03</v>
          </cell>
          <cell r="E624" t="str">
            <v>m</v>
          </cell>
        </row>
        <row r="625">
          <cell r="A625" t="str">
            <v>2 S 04 900 34</v>
          </cell>
          <cell r="B625" t="str">
            <v>Sarjeta triangular de grama - STG 04</v>
          </cell>
          <cell r="E625" t="str">
            <v>m</v>
          </cell>
        </row>
        <row r="626">
          <cell r="A626" t="str">
            <v>2 S 04 900 41</v>
          </cell>
          <cell r="B626" t="str">
            <v>Sarjeta triangular não revestida - STT 01</v>
          </cell>
          <cell r="E626" t="str">
            <v>m</v>
          </cell>
        </row>
        <row r="627">
          <cell r="A627" t="str">
            <v>2 S 04 900 42</v>
          </cell>
          <cell r="B627" t="str">
            <v>Sarjeta triangular não revestida - STT 02</v>
          </cell>
          <cell r="E627" t="str">
            <v>m</v>
          </cell>
        </row>
        <row r="628">
          <cell r="A628" t="str">
            <v>2 S 04 900 43</v>
          </cell>
          <cell r="B628" t="str">
            <v>Sarjeta triangular não revestida - STT 03</v>
          </cell>
          <cell r="E628" t="str">
            <v>m</v>
          </cell>
        </row>
        <row r="629">
          <cell r="A629" t="str">
            <v>2 S 04 900 44</v>
          </cell>
          <cell r="B629" t="str">
            <v>Sarjeta triangular não revestida - STT 04</v>
          </cell>
          <cell r="E629" t="str">
            <v>m</v>
          </cell>
        </row>
        <row r="630">
          <cell r="A630" t="str">
            <v>2 S 04 901 01</v>
          </cell>
          <cell r="B630" t="str">
            <v>Sarjeta trapezoidal de concreto - SZC 01</v>
          </cell>
          <cell r="E630" t="str">
            <v>m</v>
          </cell>
        </row>
        <row r="631">
          <cell r="A631" t="str">
            <v>2 S 04 901 02</v>
          </cell>
          <cell r="B631" t="str">
            <v>Sarjeta trapezoidal de concreto - SZC 02</v>
          </cell>
          <cell r="E631" t="str">
            <v>m</v>
          </cell>
        </row>
        <row r="632">
          <cell r="A632" t="str">
            <v>2 S 04 901 21</v>
          </cell>
          <cell r="B632" t="str">
            <v>Sarjeta de canteiro central de concreto - SCC 03</v>
          </cell>
          <cell r="E632" t="str">
            <v>m</v>
          </cell>
        </row>
        <row r="633">
          <cell r="A633" t="str">
            <v>2 S 04 901 22</v>
          </cell>
          <cell r="B633" t="str">
            <v>Sarjeta de canteiro central de cocnreto - SCC 04</v>
          </cell>
          <cell r="E633" t="str">
            <v>m</v>
          </cell>
        </row>
        <row r="634">
          <cell r="A634" t="str">
            <v>2 S 04 901 31</v>
          </cell>
          <cell r="B634" t="str">
            <v>Sarjeta trapezoidal de grama - SZG 01</v>
          </cell>
          <cell r="E634" t="str">
            <v>m</v>
          </cell>
        </row>
        <row r="635">
          <cell r="A635" t="str">
            <v>2 S 04 901 32</v>
          </cell>
          <cell r="B635" t="str">
            <v>Sarjeta trapezoidal de grama - SZG 02</v>
          </cell>
          <cell r="E635" t="str">
            <v>m</v>
          </cell>
        </row>
        <row r="636">
          <cell r="A636" t="str">
            <v>2 S 04 901 41</v>
          </cell>
          <cell r="B636" t="str">
            <v>Sarjeta trapezoidal não revestida - SZT 01</v>
          </cell>
          <cell r="E636" t="str">
            <v>m</v>
          </cell>
        </row>
        <row r="637">
          <cell r="A637" t="str">
            <v>2 S 04 901 42</v>
          </cell>
          <cell r="B637" t="str">
            <v>Sarjeta trapezoidal não revestida - SZT 02</v>
          </cell>
          <cell r="E637" t="str">
            <v>m</v>
          </cell>
        </row>
        <row r="638">
          <cell r="A638" t="str">
            <v>2 S 04 910 01</v>
          </cell>
          <cell r="B638" t="str">
            <v>Meio fio de concreto - MFC 01</v>
          </cell>
          <cell r="E638" t="str">
            <v>m</v>
          </cell>
        </row>
        <row r="639">
          <cell r="A639" t="str">
            <v>2 S 04 910 02</v>
          </cell>
          <cell r="B639" t="str">
            <v>Meio fio de concreto - MFC 02</v>
          </cell>
          <cell r="E639" t="str">
            <v>m</v>
          </cell>
        </row>
        <row r="640">
          <cell r="A640" t="str">
            <v>2 S 04 910 03</v>
          </cell>
          <cell r="B640" t="str">
            <v>Meio fio de concreto - MFC 03</v>
          </cell>
          <cell r="E640" t="str">
            <v>m</v>
          </cell>
        </row>
        <row r="641">
          <cell r="A641" t="str">
            <v>2 S 04 910 04</v>
          </cell>
          <cell r="B641" t="str">
            <v>Meio fio de concreto - MFC 04</v>
          </cell>
          <cell r="E641" t="str">
            <v>m</v>
          </cell>
        </row>
        <row r="642">
          <cell r="A642" t="str">
            <v>2 S 04 910 05</v>
          </cell>
          <cell r="B642" t="str">
            <v>Meio fio de concreto - MFC 05</v>
          </cell>
          <cell r="E642" t="str">
            <v>m</v>
          </cell>
        </row>
        <row r="643">
          <cell r="A643" t="str">
            <v>2 S 04 910 06</v>
          </cell>
          <cell r="B643" t="str">
            <v>Meio fio de concreto - MFC 06</v>
          </cell>
          <cell r="E643" t="str">
            <v>m</v>
          </cell>
        </row>
        <row r="644">
          <cell r="A644" t="str">
            <v>2 S 04 910 07</v>
          </cell>
          <cell r="B644" t="str">
            <v>Meio fio de concreto - MFC 07</v>
          </cell>
          <cell r="E644" t="str">
            <v>m</v>
          </cell>
        </row>
        <row r="645">
          <cell r="A645" t="str">
            <v>2 S 04 910 08</v>
          </cell>
          <cell r="B645" t="str">
            <v>Meio fio de concreto - MFC 08</v>
          </cell>
          <cell r="E645" t="str">
            <v>m</v>
          </cell>
        </row>
        <row r="646">
          <cell r="A646" t="str">
            <v>2 S 04 930 01</v>
          </cell>
          <cell r="B646" t="str">
            <v>Caixa coletora de sarjeta - CCS 01</v>
          </cell>
          <cell r="E646" t="str">
            <v>und</v>
          </cell>
        </row>
        <row r="647">
          <cell r="A647" t="str">
            <v>2 S 04 930 02</v>
          </cell>
          <cell r="B647" t="str">
            <v>Caixa coletora de sarjeta - CCS 02</v>
          </cell>
          <cell r="E647" t="str">
            <v>und</v>
          </cell>
        </row>
        <row r="648">
          <cell r="A648" t="str">
            <v>2 S 04 930 03</v>
          </cell>
          <cell r="B648" t="str">
            <v>Caixa coletora de sarjeta - CCS 03</v>
          </cell>
          <cell r="E648" t="str">
            <v>und</v>
          </cell>
        </row>
        <row r="649">
          <cell r="A649" t="str">
            <v>2 S 04 930 04</v>
          </cell>
          <cell r="B649" t="str">
            <v>Caixa coletora de sarjeta - CCS 04</v>
          </cell>
          <cell r="E649" t="str">
            <v>und</v>
          </cell>
        </row>
        <row r="650">
          <cell r="A650" t="str">
            <v>2 S 04 930 05</v>
          </cell>
          <cell r="B650" t="str">
            <v>Caixa coletora de sarjeta - CCS 05</v>
          </cell>
          <cell r="E650" t="str">
            <v>und</v>
          </cell>
        </row>
        <row r="651">
          <cell r="A651" t="str">
            <v>2 S 04 930 06</v>
          </cell>
          <cell r="B651" t="str">
            <v>Caixa coletora de sarjeta - CCS 06</v>
          </cell>
          <cell r="E651" t="str">
            <v>und</v>
          </cell>
        </row>
        <row r="652">
          <cell r="A652" t="str">
            <v>2 S 04 930 07</v>
          </cell>
          <cell r="B652" t="str">
            <v>Caixa coletora de sarjeta - CCS 07</v>
          </cell>
          <cell r="E652" t="str">
            <v>und</v>
          </cell>
        </row>
        <row r="653">
          <cell r="A653" t="str">
            <v>2 S 04 930 08</v>
          </cell>
          <cell r="B653" t="str">
            <v>Caixa coletora de sarjeta - CCS 08</v>
          </cell>
          <cell r="E653" t="str">
            <v>und</v>
          </cell>
        </row>
        <row r="654">
          <cell r="A654" t="str">
            <v>2 S 04 930 09</v>
          </cell>
          <cell r="B654" t="str">
            <v>Caixa coletora de sarjeta - CCS 09</v>
          </cell>
          <cell r="E654" t="str">
            <v>und</v>
          </cell>
        </row>
        <row r="655">
          <cell r="A655" t="str">
            <v>2 S 04 930 10</v>
          </cell>
          <cell r="B655" t="str">
            <v>Caixa coletora de sarjeta - CCS 10</v>
          </cell>
          <cell r="E655" t="str">
            <v>und</v>
          </cell>
        </row>
        <row r="656">
          <cell r="A656" t="str">
            <v>2 S 04 930 11</v>
          </cell>
          <cell r="B656" t="str">
            <v>Caixa coletora de sarjeta - CCS 11</v>
          </cell>
          <cell r="E656" t="str">
            <v>und</v>
          </cell>
        </row>
        <row r="657">
          <cell r="A657" t="str">
            <v>2 S 04 930 12</v>
          </cell>
          <cell r="B657" t="str">
            <v>Caixa coletora de sarjeta - CCS 12</v>
          </cell>
          <cell r="E657" t="str">
            <v>und</v>
          </cell>
        </row>
        <row r="658">
          <cell r="A658" t="str">
            <v>2 S 04 930 13</v>
          </cell>
          <cell r="B658" t="str">
            <v>Caixa coletora de sarjeta - CCS 13</v>
          </cell>
          <cell r="E658" t="str">
            <v>und</v>
          </cell>
        </row>
        <row r="659">
          <cell r="A659" t="str">
            <v>2 S 04 930 14</v>
          </cell>
          <cell r="B659" t="str">
            <v>Caixa coletora de sarjeta - CCS14</v>
          </cell>
          <cell r="E659" t="str">
            <v>und</v>
          </cell>
        </row>
        <row r="660">
          <cell r="A660" t="str">
            <v>2 S 04 930 15</v>
          </cell>
          <cell r="B660" t="str">
            <v>Caixa coletora de sarjeta - CCS 15</v>
          </cell>
          <cell r="E660" t="str">
            <v>und</v>
          </cell>
        </row>
        <row r="661">
          <cell r="A661" t="str">
            <v>2 S 04 930 16</v>
          </cell>
          <cell r="B661" t="str">
            <v>Caixa coletora de sarjeta - CCS 16</v>
          </cell>
          <cell r="E661" t="str">
            <v>und</v>
          </cell>
        </row>
        <row r="662">
          <cell r="A662" t="str">
            <v>2 S 04 930 17</v>
          </cell>
          <cell r="B662" t="str">
            <v>Caixa coletora de sarjeta - CCS 17</v>
          </cell>
          <cell r="E662" t="str">
            <v>und</v>
          </cell>
        </row>
        <row r="663">
          <cell r="A663" t="str">
            <v>2 S 04 930 18</v>
          </cell>
          <cell r="B663" t="str">
            <v>Caixa coletora de sarjeta - CCS 18</v>
          </cell>
          <cell r="E663" t="str">
            <v>und</v>
          </cell>
        </row>
        <row r="664">
          <cell r="A664" t="str">
            <v>2 S 04 930 19</v>
          </cell>
          <cell r="B664" t="str">
            <v>Caixa coletora de sarjeta - CCS 19</v>
          </cell>
          <cell r="E664" t="str">
            <v>und</v>
          </cell>
        </row>
        <row r="665">
          <cell r="A665" t="str">
            <v>2 S 04 930 20</v>
          </cell>
          <cell r="B665" t="str">
            <v>Caixa coletora de sarjeta - CCS 20</v>
          </cell>
          <cell r="E665" t="str">
            <v>und</v>
          </cell>
        </row>
        <row r="666">
          <cell r="A666" t="str">
            <v>2 S 04 931 01</v>
          </cell>
          <cell r="B666" t="str">
            <v>Caixa coletora de talvegue - CCT 01</v>
          </cell>
          <cell r="E666" t="str">
            <v>und</v>
          </cell>
        </row>
        <row r="667">
          <cell r="A667" t="str">
            <v>2 S 04 931 02</v>
          </cell>
          <cell r="B667" t="str">
            <v>Caixa coletora de talvegue - CCT 02</v>
          </cell>
          <cell r="E667" t="str">
            <v>und</v>
          </cell>
        </row>
        <row r="668">
          <cell r="A668" t="str">
            <v>2 S 04 931 03</v>
          </cell>
          <cell r="B668" t="str">
            <v>Caixa coletora de talvegue - CCT 03</v>
          </cell>
          <cell r="E668" t="str">
            <v>und</v>
          </cell>
        </row>
        <row r="669">
          <cell r="A669" t="str">
            <v>2 S 04 931 04</v>
          </cell>
          <cell r="B669" t="str">
            <v>Caixa coletora de talvegue - CCT 04</v>
          </cell>
          <cell r="E669" t="str">
            <v>und</v>
          </cell>
        </row>
        <row r="670">
          <cell r="A670" t="str">
            <v>2 S 04 931 05</v>
          </cell>
          <cell r="B670" t="str">
            <v>Caixa coletora de talvegue - CCT 05</v>
          </cell>
          <cell r="E670" t="str">
            <v>und</v>
          </cell>
        </row>
        <row r="671">
          <cell r="A671" t="str">
            <v>2 S 04 931 06</v>
          </cell>
          <cell r="B671" t="str">
            <v>Caixa coletora de talvegue - CCT 06</v>
          </cell>
          <cell r="E671" t="str">
            <v>und</v>
          </cell>
        </row>
        <row r="672">
          <cell r="A672" t="str">
            <v>2 S 04 931 07</v>
          </cell>
          <cell r="B672" t="str">
            <v>Caixa coletora de talvegue - CCT 07</v>
          </cell>
          <cell r="E672" t="str">
            <v>und</v>
          </cell>
        </row>
        <row r="673">
          <cell r="A673" t="str">
            <v>2 S 04 931 08</v>
          </cell>
          <cell r="B673" t="str">
            <v>Caixa coletora de talvegue - CCT 08</v>
          </cell>
          <cell r="E673" t="str">
            <v>und</v>
          </cell>
        </row>
        <row r="674">
          <cell r="A674" t="str">
            <v>2 S 04 931 09</v>
          </cell>
          <cell r="B674" t="str">
            <v>Caixa coletora de talvegue - CCT 09</v>
          </cell>
          <cell r="E674" t="str">
            <v>und</v>
          </cell>
        </row>
        <row r="675">
          <cell r="A675" t="str">
            <v>2 S 04 931 10</v>
          </cell>
          <cell r="B675" t="str">
            <v>Caixa coletora de talvegue - CCT 10</v>
          </cell>
          <cell r="E675" t="str">
            <v>und</v>
          </cell>
        </row>
        <row r="676">
          <cell r="A676" t="str">
            <v>2 S 04 931 11</v>
          </cell>
          <cell r="B676" t="str">
            <v>Caixa coletora de talvegue - CCT 11</v>
          </cell>
          <cell r="E676" t="str">
            <v>und</v>
          </cell>
        </row>
        <row r="677">
          <cell r="A677" t="str">
            <v>2 S 04 931 12</v>
          </cell>
          <cell r="B677" t="str">
            <v>Caixa coletora de talvegue - CCT 12</v>
          </cell>
          <cell r="E677" t="str">
            <v>und</v>
          </cell>
        </row>
        <row r="678">
          <cell r="A678" t="str">
            <v>2 S 04 931 13</v>
          </cell>
          <cell r="B678" t="str">
            <v>Caixa coletora de talvegue - CCT 13</v>
          </cell>
          <cell r="E678" t="str">
            <v>und</v>
          </cell>
        </row>
        <row r="679">
          <cell r="A679" t="str">
            <v>2 S 04 931 14</v>
          </cell>
          <cell r="B679" t="str">
            <v>Caixa coletora de talvegue - CCT 14</v>
          </cell>
          <cell r="E679" t="str">
            <v>und</v>
          </cell>
        </row>
        <row r="680">
          <cell r="A680" t="str">
            <v>2 S 04 931 15</v>
          </cell>
          <cell r="B680" t="str">
            <v>Caixa coletora de talvegue - CCT 15</v>
          </cell>
          <cell r="E680" t="str">
            <v>und</v>
          </cell>
        </row>
        <row r="681">
          <cell r="A681" t="str">
            <v>2 S 04 931 16</v>
          </cell>
          <cell r="B681" t="str">
            <v>Caixa coletora de talvegue - CCT 16</v>
          </cell>
          <cell r="E681" t="str">
            <v>und</v>
          </cell>
        </row>
        <row r="682">
          <cell r="A682" t="str">
            <v>2 S 04 931 17</v>
          </cell>
          <cell r="B682" t="str">
            <v>Caixa coletora de talvegue - CCT 17</v>
          </cell>
          <cell r="E682" t="str">
            <v>und</v>
          </cell>
        </row>
        <row r="683">
          <cell r="A683" t="str">
            <v>2 S 04 931 18</v>
          </cell>
          <cell r="B683" t="str">
            <v>Caixa coletora de talvegue - CCT 18</v>
          </cell>
          <cell r="E683" t="str">
            <v>und</v>
          </cell>
        </row>
        <row r="684">
          <cell r="A684" t="str">
            <v>2 S 04 931 19</v>
          </cell>
          <cell r="B684" t="str">
            <v>Caixa coletora de talvegue - CCT 19</v>
          </cell>
          <cell r="E684" t="str">
            <v>und</v>
          </cell>
        </row>
        <row r="685">
          <cell r="A685" t="str">
            <v>2 S 04 931 20</v>
          </cell>
          <cell r="B685" t="str">
            <v>Caixa coletora de talvegue - CCT 20</v>
          </cell>
          <cell r="E685" t="str">
            <v>und</v>
          </cell>
        </row>
        <row r="686">
          <cell r="A686" t="str">
            <v>2 S 04 940 01</v>
          </cell>
          <cell r="B686" t="str">
            <v>Descida d'água tipo rap. - calha concr. - DAR 01</v>
          </cell>
          <cell r="E686" t="str">
            <v>m</v>
          </cell>
        </row>
        <row r="687">
          <cell r="A687" t="str">
            <v>2 S 04 940 02</v>
          </cell>
          <cell r="B687" t="str">
            <v>Descida d'água tipo rap. - canal retang.- DAR 02</v>
          </cell>
          <cell r="E687" t="str">
            <v>m</v>
          </cell>
        </row>
        <row r="688">
          <cell r="A688" t="str">
            <v>2 S 04 940 03</v>
          </cell>
          <cell r="B688" t="str">
            <v>Descida d'água tipo rap. - canal retang.- DAR 03</v>
          </cell>
          <cell r="E688" t="str">
            <v>m</v>
          </cell>
        </row>
        <row r="689">
          <cell r="A689" t="str">
            <v>2 S 04 940 04</v>
          </cell>
          <cell r="B689" t="str">
            <v>Descida d'água tipo rap. - calha metálica - DAR</v>
          </cell>
          <cell r="E689" t="str">
            <v>m</v>
          </cell>
        </row>
        <row r="690">
          <cell r="A690" t="str">
            <v>2 S 04 941 01</v>
          </cell>
          <cell r="B690" t="str">
            <v>Descida d'água aterros em degraus - DAD 01</v>
          </cell>
          <cell r="E690" t="str">
            <v>m</v>
          </cell>
        </row>
        <row r="691">
          <cell r="A691" t="str">
            <v>2 S 04 941 02</v>
          </cell>
          <cell r="B691" t="str">
            <v>Descida d'água aterros em degraus - arm - DAD</v>
          </cell>
          <cell r="E691" t="str">
            <v>m</v>
          </cell>
        </row>
        <row r="692">
          <cell r="A692" t="str">
            <v>2 S 04 941 03</v>
          </cell>
          <cell r="B692" t="str">
            <v>Descida d'água aterros em degraus - DAD 03</v>
          </cell>
          <cell r="E692" t="str">
            <v>m</v>
          </cell>
        </row>
        <row r="693">
          <cell r="A693" t="str">
            <v>2 S 04 941 04</v>
          </cell>
          <cell r="B693" t="str">
            <v>Descida d'água aterros em degraus - arm - DAD</v>
          </cell>
          <cell r="E693" t="str">
            <v>m</v>
          </cell>
        </row>
        <row r="694">
          <cell r="A694" t="str">
            <v>2 S 04 941 05</v>
          </cell>
          <cell r="B694" t="str">
            <v>Descida d'água aterros em degraus - DAD 05</v>
          </cell>
          <cell r="E694" t="str">
            <v>m</v>
          </cell>
        </row>
        <row r="695">
          <cell r="A695" t="str">
            <v>2 S 04 941 06</v>
          </cell>
          <cell r="B695" t="str">
            <v>Descida d'água aterros em degraus - arm - DAD</v>
          </cell>
          <cell r="E695" t="str">
            <v>m</v>
          </cell>
        </row>
        <row r="696">
          <cell r="A696" t="str">
            <v>2 S 04 941 07</v>
          </cell>
          <cell r="B696" t="str">
            <v>Descida d'água aterros em degraus - DAD 07</v>
          </cell>
          <cell r="E696" t="str">
            <v>m</v>
          </cell>
        </row>
        <row r="697">
          <cell r="A697" t="str">
            <v>2 S 04 941 08</v>
          </cell>
          <cell r="B697" t="str">
            <v>Descida d'água aterros em degraus - arm - DAD</v>
          </cell>
          <cell r="E697" t="str">
            <v>m</v>
          </cell>
        </row>
        <row r="698">
          <cell r="A698" t="str">
            <v>2 S 04 941 09</v>
          </cell>
          <cell r="B698" t="str">
            <v>Descida d'água aterros em degraus - DAD 09</v>
          </cell>
          <cell r="E698" t="str">
            <v>m</v>
          </cell>
        </row>
        <row r="699">
          <cell r="A699" t="str">
            <v>2 S 04 941 10</v>
          </cell>
          <cell r="B699" t="str">
            <v>Descida d'água aterros em degraus - arm - DAD</v>
          </cell>
          <cell r="E699" t="str">
            <v>m</v>
          </cell>
        </row>
        <row r="700">
          <cell r="A700" t="str">
            <v>2 S 04 941 11</v>
          </cell>
          <cell r="B700" t="str">
            <v>Descida d'água aterros em degraus - DAD 11</v>
          </cell>
          <cell r="E700" t="str">
            <v>m</v>
          </cell>
        </row>
        <row r="701">
          <cell r="A701" t="str">
            <v>2 S 04 941 12</v>
          </cell>
          <cell r="B701" t="str">
            <v>Descida d'água aterros em degraus - arm - dad 12</v>
          </cell>
          <cell r="E701" t="str">
            <v>m</v>
          </cell>
        </row>
        <row r="702">
          <cell r="A702" t="str">
            <v>2 S 04 941 13</v>
          </cell>
          <cell r="B702" t="str">
            <v>Descida d'água aterros em degraus - DAD 13</v>
          </cell>
          <cell r="E702" t="str">
            <v>m</v>
          </cell>
        </row>
        <row r="703">
          <cell r="A703" t="str">
            <v>2 S 04 941 14</v>
          </cell>
          <cell r="B703" t="str">
            <v>Descida d'água aterros em degraus - arm - DAD 14</v>
          </cell>
          <cell r="E703" t="str">
            <v>m</v>
          </cell>
        </row>
        <row r="704">
          <cell r="A704" t="str">
            <v>2 S 04 941 15</v>
          </cell>
          <cell r="B704" t="str">
            <v>Descida d'água aterros em degraus - DAD 15</v>
          </cell>
          <cell r="E704" t="str">
            <v>m</v>
          </cell>
        </row>
        <row r="705">
          <cell r="A705" t="str">
            <v>2 S 04 941 16</v>
          </cell>
          <cell r="B705" t="str">
            <v>Descida d'água aterros em degraus - arm - DAD 16</v>
          </cell>
          <cell r="E705" t="str">
            <v>m</v>
          </cell>
        </row>
        <row r="706">
          <cell r="A706" t="str">
            <v>2 S 04 941 17</v>
          </cell>
          <cell r="B706" t="str">
            <v>Descida d'água aterros em degraus - DAD 17</v>
          </cell>
          <cell r="E706" t="str">
            <v>m</v>
          </cell>
        </row>
        <row r="707">
          <cell r="A707" t="str">
            <v>2 S 04 941 18</v>
          </cell>
          <cell r="B707" t="str">
            <v>Descida d'água aterros em degraus - arm - DAD 18</v>
          </cell>
          <cell r="E707" t="str">
            <v>m</v>
          </cell>
        </row>
        <row r="708">
          <cell r="A708" t="str">
            <v>2 S 04 941 31</v>
          </cell>
          <cell r="B708" t="str">
            <v>Descida d'água cortes em degraus - DCD 01</v>
          </cell>
          <cell r="E708" t="str">
            <v>m</v>
          </cell>
        </row>
        <row r="709">
          <cell r="A709" t="str">
            <v>2 S 04 941 32</v>
          </cell>
          <cell r="B709" t="str">
            <v>Descida d'água cortes em degraus - arm - DCD 02</v>
          </cell>
          <cell r="E709" t="str">
            <v>m</v>
          </cell>
        </row>
        <row r="710">
          <cell r="A710" t="str">
            <v>2 S 04 941 33</v>
          </cell>
          <cell r="B710" t="str">
            <v>Descida d'água cortes em degraus - DCD 03</v>
          </cell>
          <cell r="E710" t="str">
            <v>m</v>
          </cell>
        </row>
        <row r="711">
          <cell r="A711" t="str">
            <v>2 S 04 941 34</v>
          </cell>
          <cell r="B711" t="str">
            <v>Descida d'água cortes em degraus - arm - DCD 04</v>
          </cell>
          <cell r="E711" t="str">
            <v>m</v>
          </cell>
        </row>
        <row r="712">
          <cell r="A712" t="str">
            <v>2 S 04 942 01</v>
          </cell>
          <cell r="B712" t="str">
            <v>Entrada d'água - EDA 01</v>
          </cell>
          <cell r="E712" t="str">
            <v>und</v>
          </cell>
        </row>
        <row r="713">
          <cell r="A713" t="str">
            <v>2 S 04 942 02</v>
          </cell>
          <cell r="B713" t="str">
            <v>Entrada d'água - EDA 02</v>
          </cell>
          <cell r="E713" t="str">
            <v>und</v>
          </cell>
        </row>
        <row r="714">
          <cell r="A714" t="str">
            <v>2 S 04 950 01</v>
          </cell>
          <cell r="B714" t="str">
            <v>Dissipador de energia - DES 01</v>
          </cell>
          <cell r="E714" t="str">
            <v>und</v>
          </cell>
        </row>
        <row r="715">
          <cell r="A715" t="str">
            <v>2 S 04 950 02</v>
          </cell>
          <cell r="B715" t="str">
            <v>Dissipador de energia - DES 02</v>
          </cell>
          <cell r="E715" t="str">
            <v>und</v>
          </cell>
        </row>
        <row r="716">
          <cell r="A716" t="str">
            <v>2 S 04 950 03</v>
          </cell>
          <cell r="B716" t="str">
            <v>Dissipador de energia - DES 03</v>
          </cell>
          <cell r="E716" t="str">
            <v>und</v>
          </cell>
        </row>
        <row r="717">
          <cell r="A717" t="str">
            <v>2 S 04 950 04</v>
          </cell>
          <cell r="B717" t="str">
            <v>Dissipador de energia - DES04</v>
          </cell>
          <cell r="E717" t="str">
            <v>und</v>
          </cell>
        </row>
        <row r="718">
          <cell r="A718" t="str">
            <v>2 S 04 950 21</v>
          </cell>
          <cell r="B718" t="str">
            <v>Dissipador de energia - DEB 01</v>
          </cell>
          <cell r="E718" t="str">
            <v>und</v>
          </cell>
        </row>
        <row r="719">
          <cell r="A719" t="str">
            <v>2 S 04 950 22</v>
          </cell>
          <cell r="B719" t="str">
            <v>Dissipador de energia - DEB 02</v>
          </cell>
          <cell r="E719" t="str">
            <v>und</v>
          </cell>
        </row>
        <row r="720">
          <cell r="A720" t="str">
            <v>2 S 04 950 23</v>
          </cell>
          <cell r="B720" t="str">
            <v>Dissipador de energia - DEB 03</v>
          </cell>
          <cell r="E720" t="str">
            <v>und</v>
          </cell>
        </row>
        <row r="721">
          <cell r="A721" t="str">
            <v>2 S 04 950 24</v>
          </cell>
          <cell r="B721" t="str">
            <v>Dissipador de energia - DEB 04</v>
          </cell>
          <cell r="E721" t="str">
            <v>und</v>
          </cell>
        </row>
        <row r="722">
          <cell r="A722" t="str">
            <v>2 S 04 950 25</v>
          </cell>
          <cell r="B722" t="str">
            <v>Dissipador de energia - DEB 05</v>
          </cell>
          <cell r="E722" t="str">
            <v>und</v>
          </cell>
        </row>
        <row r="723">
          <cell r="A723" t="str">
            <v>2 S 04 950 26</v>
          </cell>
          <cell r="B723" t="str">
            <v>Dissipador de energia - DEB 06</v>
          </cell>
          <cell r="E723" t="str">
            <v>und</v>
          </cell>
        </row>
        <row r="724">
          <cell r="A724" t="str">
            <v>2 S 04 950 27</v>
          </cell>
          <cell r="B724" t="str">
            <v>Dissipador de energia - DEB 07</v>
          </cell>
          <cell r="E724" t="str">
            <v>und</v>
          </cell>
        </row>
        <row r="725">
          <cell r="A725" t="str">
            <v>2 S 04 950 28</v>
          </cell>
          <cell r="B725" t="str">
            <v>Dissipador de energia - DEB 08</v>
          </cell>
          <cell r="E725" t="str">
            <v>und</v>
          </cell>
        </row>
        <row r="726">
          <cell r="A726" t="str">
            <v>2 S 04 950 29</v>
          </cell>
          <cell r="B726" t="str">
            <v>Dissipador de energia - DEB 09</v>
          </cell>
          <cell r="E726" t="str">
            <v>und</v>
          </cell>
        </row>
        <row r="727">
          <cell r="A727" t="str">
            <v>2 S 04 950 30</v>
          </cell>
          <cell r="B727" t="str">
            <v>Dissipador de energia - DEB 10</v>
          </cell>
          <cell r="E727" t="str">
            <v>und</v>
          </cell>
        </row>
        <row r="728">
          <cell r="A728" t="str">
            <v>2 S 04 950 31</v>
          </cell>
          <cell r="B728" t="str">
            <v>Dissipador de energia - DEB 11</v>
          </cell>
          <cell r="E728" t="str">
            <v>und</v>
          </cell>
        </row>
        <row r="729">
          <cell r="A729" t="str">
            <v>2 S 04 950 32</v>
          </cell>
          <cell r="B729" t="str">
            <v>Dissipador de energia - DEB 12</v>
          </cell>
          <cell r="E729" t="str">
            <v>und</v>
          </cell>
        </row>
        <row r="730">
          <cell r="A730" t="str">
            <v>2 S 04 950 51</v>
          </cell>
          <cell r="B730" t="str">
            <v>Dissipador de energia - DED 01</v>
          </cell>
          <cell r="E730" t="str">
            <v>und</v>
          </cell>
        </row>
        <row r="731">
          <cell r="A731" t="str">
            <v>2 S 04 960 01</v>
          </cell>
          <cell r="B731" t="str">
            <v>Boca de lobo simples grelha concr. - BLS 01</v>
          </cell>
          <cell r="E731" t="str">
            <v>und</v>
          </cell>
        </row>
        <row r="732">
          <cell r="A732" t="str">
            <v>2 S 04 960 02</v>
          </cell>
          <cell r="B732" t="str">
            <v>Boca de lobo simples grelha concr. - BLS 02</v>
          </cell>
          <cell r="E732" t="str">
            <v>und</v>
          </cell>
        </row>
        <row r="733">
          <cell r="A733" t="str">
            <v>2 S 04 960 03</v>
          </cell>
          <cell r="B733" t="str">
            <v>Boca de lobo simples grelha concr. - BLS 03</v>
          </cell>
          <cell r="E733" t="str">
            <v>und</v>
          </cell>
        </row>
        <row r="734">
          <cell r="A734" t="str">
            <v>2 S 04 960 04</v>
          </cell>
          <cell r="B734" t="str">
            <v>Boca de lobo simples grelha concr. - BLS 04</v>
          </cell>
          <cell r="E734" t="str">
            <v>und</v>
          </cell>
        </row>
        <row r="735">
          <cell r="A735" t="str">
            <v>2 S 04 960 05</v>
          </cell>
          <cell r="B735" t="str">
            <v>Boca de lobo simples grelha concr. - BLS 05</v>
          </cell>
          <cell r="E735" t="str">
            <v>und</v>
          </cell>
        </row>
        <row r="736">
          <cell r="A736" t="str">
            <v>2 S 04 960 06</v>
          </cell>
          <cell r="B736" t="str">
            <v>Boca de lobo simples grelha concr. - BLS 06</v>
          </cell>
          <cell r="E736" t="str">
            <v>und</v>
          </cell>
        </row>
        <row r="737">
          <cell r="A737" t="str">
            <v>2 S 04 960 07</v>
          </cell>
          <cell r="B737" t="str">
            <v>Boca de lobo simples grelha concr. - BLS 07</v>
          </cell>
          <cell r="E737" t="str">
            <v>und</v>
          </cell>
        </row>
        <row r="738">
          <cell r="A738" t="str">
            <v>2 S 04 961 01</v>
          </cell>
          <cell r="B738" t="str">
            <v>Boca de lobo dupla com grelha de concreto - BLD 01</v>
          </cell>
          <cell r="E738" t="str">
            <v>und</v>
          </cell>
        </row>
        <row r="739">
          <cell r="A739" t="str">
            <v>2 S 04 961 02</v>
          </cell>
          <cell r="B739" t="str">
            <v>Boca de lobo dupla com grelha de concreto - BLD 02</v>
          </cell>
          <cell r="E739" t="str">
            <v>und</v>
          </cell>
        </row>
        <row r="740">
          <cell r="A740" t="str">
            <v>2 S 04 961 03</v>
          </cell>
          <cell r="B740" t="str">
            <v>Boca de lobo dupla com grelha de concreto - BLD 03</v>
          </cell>
          <cell r="E740" t="str">
            <v>und</v>
          </cell>
        </row>
        <row r="741">
          <cell r="A741" t="str">
            <v>2 S 04 961 04</v>
          </cell>
          <cell r="B741" t="str">
            <v>Boca de lobo dupla com grelha de concreto - BLD 04</v>
          </cell>
          <cell r="E741" t="str">
            <v>und</v>
          </cell>
        </row>
        <row r="742">
          <cell r="A742" t="str">
            <v>2 S 04 961 05</v>
          </cell>
          <cell r="B742" t="str">
            <v>Boca de lobo dupla com grelha de concreto - BLD 05</v>
          </cell>
          <cell r="E742" t="str">
            <v>und</v>
          </cell>
        </row>
        <row r="743">
          <cell r="A743" t="str">
            <v>2 S 04 961 06</v>
          </cell>
          <cell r="B743" t="str">
            <v>Boca de lobo dupla com grelha de concreto - BLD 06</v>
          </cell>
          <cell r="E743" t="str">
            <v>und</v>
          </cell>
        </row>
        <row r="744">
          <cell r="A744" t="str">
            <v>2 S 04 961 07</v>
          </cell>
          <cell r="B744" t="str">
            <v>Boca de lobo dupla com grelha de concreto - BLD 07</v>
          </cell>
          <cell r="E744" t="str">
            <v>und</v>
          </cell>
        </row>
        <row r="745">
          <cell r="A745" t="str">
            <v>2 S 04 962 01</v>
          </cell>
          <cell r="B745" t="str">
            <v>Caixa de ligação e passagem - CLP 01</v>
          </cell>
          <cell r="E745" t="str">
            <v>und</v>
          </cell>
        </row>
        <row r="746">
          <cell r="A746" t="str">
            <v>2 S 04 962 02</v>
          </cell>
          <cell r="B746" t="str">
            <v>Caixa de ligação e passagem - CLP 02</v>
          </cell>
          <cell r="E746" t="str">
            <v>und</v>
          </cell>
        </row>
        <row r="747">
          <cell r="A747" t="str">
            <v>2 S 04 962 03</v>
          </cell>
          <cell r="B747" t="str">
            <v>Caixa de ligação e passagem - CLP 03</v>
          </cell>
          <cell r="E747" t="str">
            <v>und</v>
          </cell>
        </row>
        <row r="748">
          <cell r="A748" t="str">
            <v>2 S 04 962 04</v>
          </cell>
          <cell r="B748" t="str">
            <v>Caixa de ligação e passagem - CLP 04</v>
          </cell>
          <cell r="E748" t="str">
            <v>und</v>
          </cell>
        </row>
        <row r="749">
          <cell r="A749" t="str">
            <v>2 S 04 962 05</v>
          </cell>
          <cell r="B749" t="str">
            <v>Caixa de ligação e passagem - CLP 05</v>
          </cell>
          <cell r="E749" t="str">
            <v>und</v>
          </cell>
        </row>
        <row r="750">
          <cell r="A750" t="str">
            <v>2 S 04 962 06</v>
          </cell>
          <cell r="B750" t="str">
            <v>Caixa de ligação e passagem - CLP 06</v>
          </cell>
          <cell r="E750" t="str">
            <v>und</v>
          </cell>
        </row>
        <row r="751">
          <cell r="A751" t="str">
            <v>2 S 04 962 07</v>
          </cell>
          <cell r="B751" t="str">
            <v>Caixa de ligação e passagem - CLP 07</v>
          </cell>
          <cell r="E751" t="str">
            <v>und</v>
          </cell>
        </row>
        <row r="752">
          <cell r="A752" t="str">
            <v>2 S 04 962 08</v>
          </cell>
          <cell r="B752" t="str">
            <v>Caixa de ligação e passagem - CLP 08</v>
          </cell>
          <cell r="E752" t="str">
            <v>und</v>
          </cell>
        </row>
        <row r="753">
          <cell r="A753" t="str">
            <v>2 S 04 962 09</v>
          </cell>
          <cell r="B753" t="str">
            <v>Caixa de ligação e passagem - CLP 09</v>
          </cell>
          <cell r="E753" t="str">
            <v>und</v>
          </cell>
        </row>
        <row r="754">
          <cell r="A754" t="str">
            <v>2 S 04 962 10</v>
          </cell>
          <cell r="B754" t="str">
            <v>Caixa de ligação e passagem - CLP 10</v>
          </cell>
          <cell r="E754" t="str">
            <v>und</v>
          </cell>
        </row>
        <row r="755">
          <cell r="A755" t="str">
            <v>2 S 04 962 11</v>
          </cell>
          <cell r="B755" t="str">
            <v>Caixa de ligação e passagem - CLP 11</v>
          </cell>
          <cell r="E755" t="str">
            <v>und</v>
          </cell>
        </row>
        <row r="756">
          <cell r="A756" t="str">
            <v>2 S 04 962 12</v>
          </cell>
          <cell r="B756" t="str">
            <v>Caixa de ligação e passagem - CLP 12</v>
          </cell>
          <cell r="E756" t="str">
            <v>und</v>
          </cell>
        </row>
        <row r="757">
          <cell r="A757" t="str">
            <v>2 S 04 962 13</v>
          </cell>
          <cell r="B757" t="str">
            <v>Caixa de ligação e passagem - CLP 13</v>
          </cell>
          <cell r="E757" t="str">
            <v>und</v>
          </cell>
        </row>
        <row r="758">
          <cell r="A758" t="str">
            <v>2 S 04 962 14</v>
          </cell>
          <cell r="B758" t="str">
            <v>Caixa de ligação e passagem - CLP 14</v>
          </cell>
          <cell r="E758" t="str">
            <v>und</v>
          </cell>
        </row>
        <row r="759">
          <cell r="A759" t="str">
            <v>2 S 04 962 15</v>
          </cell>
          <cell r="B759" t="str">
            <v>Caixa de ligação e passagem - CLP 15</v>
          </cell>
          <cell r="E759" t="str">
            <v>und</v>
          </cell>
        </row>
        <row r="760">
          <cell r="A760" t="str">
            <v>2 S 04 962 16</v>
          </cell>
          <cell r="B760" t="str">
            <v>Caixa de ligação e passagem - CLP 16</v>
          </cell>
          <cell r="E760" t="str">
            <v>und</v>
          </cell>
        </row>
        <row r="761">
          <cell r="A761" t="str">
            <v>2 S 04 962 17</v>
          </cell>
          <cell r="B761" t="str">
            <v>Caixa de ligação e passagem - CLP 17</v>
          </cell>
          <cell r="E761" t="str">
            <v>und</v>
          </cell>
        </row>
        <row r="762">
          <cell r="A762" t="str">
            <v>2 S 04 962 18</v>
          </cell>
          <cell r="B762" t="str">
            <v>Caixa de ligação e passagem - CLP 18</v>
          </cell>
          <cell r="E762" t="str">
            <v>und</v>
          </cell>
        </row>
        <row r="763">
          <cell r="A763" t="str">
            <v>2 S 04 963 01</v>
          </cell>
          <cell r="B763" t="str">
            <v>Poço de visita - PVI 01</v>
          </cell>
          <cell r="E763" t="str">
            <v>und</v>
          </cell>
        </row>
        <row r="764">
          <cell r="A764" t="str">
            <v>2 S 04 963 02</v>
          </cell>
          <cell r="B764" t="str">
            <v>Poço de visita - PVI 02</v>
          </cell>
          <cell r="E764" t="str">
            <v>und</v>
          </cell>
        </row>
        <row r="765">
          <cell r="A765" t="str">
            <v>2 S 04 963 03</v>
          </cell>
          <cell r="B765" t="str">
            <v>Poço de visita - PVI 03</v>
          </cell>
          <cell r="E765" t="str">
            <v>und</v>
          </cell>
        </row>
        <row r="766">
          <cell r="A766" t="str">
            <v>2 S 04 963 04</v>
          </cell>
          <cell r="B766" t="str">
            <v>Poço de visita - PVI 04</v>
          </cell>
          <cell r="E766" t="str">
            <v>und</v>
          </cell>
        </row>
        <row r="767">
          <cell r="A767" t="str">
            <v>2 S 04 963 05</v>
          </cell>
          <cell r="B767" t="str">
            <v>Poço de visita - PVI 05</v>
          </cell>
          <cell r="E767" t="str">
            <v>und</v>
          </cell>
        </row>
        <row r="768">
          <cell r="A768" t="str">
            <v>2 S 04 963 06</v>
          </cell>
          <cell r="B768" t="str">
            <v>Poço de visita - PVI 06</v>
          </cell>
          <cell r="E768" t="str">
            <v>und</v>
          </cell>
        </row>
        <row r="769">
          <cell r="A769" t="str">
            <v>2 S 04 963 07</v>
          </cell>
          <cell r="B769" t="str">
            <v>Poço de visita - PVI 07</v>
          </cell>
          <cell r="E769" t="str">
            <v>und</v>
          </cell>
        </row>
        <row r="770">
          <cell r="A770" t="str">
            <v>2 S 04 963 08</v>
          </cell>
          <cell r="B770" t="str">
            <v>Poço de visita - PVI 08</v>
          </cell>
          <cell r="E770" t="str">
            <v>und</v>
          </cell>
        </row>
        <row r="771">
          <cell r="A771" t="str">
            <v>2 S 04 963 09</v>
          </cell>
          <cell r="B771" t="str">
            <v>Poço de visita - PVI 09</v>
          </cell>
          <cell r="E771" t="str">
            <v>und</v>
          </cell>
        </row>
        <row r="772">
          <cell r="A772" t="str">
            <v>2 S 04 963 10</v>
          </cell>
          <cell r="B772" t="str">
            <v>Poço de visita - PVI 10</v>
          </cell>
          <cell r="E772" t="str">
            <v>und</v>
          </cell>
        </row>
        <row r="773">
          <cell r="A773" t="str">
            <v>2 S 04 963 11</v>
          </cell>
          <cell r="B773" t="str">
            <v>Poço de visita - PVI 11</v>
          </cell>
          <cell r="E773" t="str">
            <v>und</v>
          </cell>
        </row>
        <row r="774">
          <cell r="A774" t="str">
            <v>2 S 04 963 12</v>
          </cell>
          <cell r="B774" t="str">
            <v>Poço de visita - PVI 12</v>
          </cell>
          <cell r="E774" t="str">
            <v>und</v>
          </cell>
        </row>
        <row r="775">
          <cell r="A775" t="str">
            <v>2 S 04 963 13</v>
          </cell>
          <cell r="B775" t="str">
            <v>Poço de visita - PVI 13</v>
          </cell>
          <cell r="E775" t="str">
            <v>und</v>
          </cell>
        </row>
        <row r="776">
          <cell r="A776" t="str">
            <v>2 S 04 963 14</v>
          </cell>
          <cell r="B776" t="str">
            <v>Poço de visita - PVI 14</v>
          </cell>
          <cell r="E776" t="str">
            <v>und</v>
          </cell>
        </row>
        <row r="777">
          <cell r="A777" t="str">
            <v>2 S 04 963 15</v>
          </cell>
          <cell r="B777" t="str">
            <v>Poço de visita - PVI 15</v>
          </cell>
          <cell r="E777" t="str">
            <v>und</v>
          </cell>
        </row>
        <row r="778">
          <cell r="A778" t="str">
            <v>2 S 04 963 16</v>
          </cell>
          <cell r="B778" t="str">
            <v>Poço de visita - PVI 16</v>
          </cell>
          <cell r="E778" t="str">
            <v>und</v>
          </cell>
        </row>
        <row r="779">
          <cell r="A779" t="str">
            <v>2 S 04 963 17</v>
          </cell>
          <cell r="B779" t="str">
            <v>Poço de visita - PVI 17</v>
          </cell>
          <cell r="E779" t="str">
            <v>und</v>
          </cell>
        </row>
        <row r="780">
          <cell r="A780" t="str">
            <v>2 S 04 963 18</v>
          </cell>
          <cell r="B780" t="str">
            <v>Poço de visita - PVI 18</v>
          </cell>
          <cell r="E780" t="str">
            <v>und</v>
          </cell>
        </row>
        <row r="781">
          <cell r="A781" t="str">
            <v>2 S 04 963 31</v>
          </cell>
          <cell r="B781" t="str">
            <v>Chaminé dos poços de visita - CPV 01</v>
          </cell>
          <cell r="E781" t="str">
            <v>und</v>
          </cell>
        </row>
        <row r="782">
          <cell r="A782" t="str">
            <v>2 S 04 963 32</v>
          </cell>
          <cell r="B782" t="str">
            <v>Chaminé dos poços de visita - CPV 02</v>
          </cell>
          <cell r="E782" t="str">
            <v>und</v>
          </cell>
        </row>
        <row r="783">
          <cell r="A783" t="str">
            <v>2 S 04 963 33</v>
          </cell>
          <cell r="B783" t="str">
            <v>Chaminé dos poços de visita - CPV 03</v>
          </cell>
          <cell r="E783" t="str">
            <v>und</v>
          </cell>
        </row>
        <row r="784">
          <cell r="A784" t="str">
            <v>2 S 04 963 34</v>
          </cell>
          <cell r="B784" t="str">
            <v>Chaminé dos poços de visita - CPV 04</v>
          </cell>
          <cell r="E784" t="str">
            <v>und</v>
          </cell>
        </row>
        <row r="785">
          <cell r="A785" t="str">
            <v>2 S 04 963 35</v>
          </cell>
          <cell r="B785" t="str">
            <v>Chaminé dos poços de visita - CPV 05</v>
          </cell>
          <cell r="E785" t="str">
            <v>und</v>
          </cell>
        </row>
        <row r="786">
          <cell r="A786" t="str">
            <v>2 S 04 963 36</v>
          </cell>
          <cell r="B786" t="str">
            <v>Chaminé dos poços de visita - CPV 06</v>
          </cell>
          <cell r="E786" t="str">
            <v>und</v>
          </cell>
        </row>
        <row r="787">
          <cell r="A787" t="str">
            <v>2 S 04 963 37</v>
          </cell>
          <cell r="B787" t="str">
            <v>Chaminé dos poços de visita - CPV 07</v>
          </cell>
          <cell r="E787" t="str">
            <v>und</v>
          </cell>
        </row>
        <row r="788">
          <cell r="A788" t="str">
            <v>2 S 04 964 01</v>
          </cell>
          <cell r="B788" t="str">
            <v>Tubulação de drenagem urbana - D=0,40 m s/ berço</v>
          </cell>
          <cell r="E788" t="str">
            <v>m</v>
          </cell>
        </row>
        <row r="789">
          <cell r="A789" t="str">
            <v>2 S 04 964 02</v>
          </cell>
          <cell r="B789" t="str">
            <v>Tubulação de drenagem urbana - D=0,60 m s/ berço</v>
          </cell>
          <cell r="E789" t="str">
            <v>m</v>
          </cell>
        </row>
        <row r="790">
          <cell r="A790" t="str">
            <v>2 S 04 964 03</v>
          </cell>
          <cell r="B790" t="str">
            <v>Tubulação de drenagem urbana - D=0,80 m s/ berço</v>
          </cell>
          <cell r="E790" t="str">
            <v>m</v>
          </cell>
        </row>
        <row r="791">
          <cell r="A791" t="str">
            <v>2 S 04 964 04</v>
          </cell>
          <cell r="B791" t="str">
            <v>Tubulação de drenagem urbana - D=1,00 m s/ berço</v>
          </cell>
          <cell r="E791" t="str">
            <v>m</v>
          </cell>
        </row>
        <row r="792">
          <cell r="A792" t="str">
            <v>2 S 04 964 05</v>
          </cell>
          <cell r="B792" t="str">
            <v>Tubulação de drenagem urbana - D=1,20 m s/ berço</v>
          </cell>
          <cell r="E792" t="str">
            <v>m</v>
          </cell>
        </row>
        <row r="793">
          <cell r="A793" t="str">
            <v>2 S 04 964 06</v>
          </cell>
          <cell r="B793" t="str">
            <v>Tubulação de drenagem urbana - D=1,50 m s/ berço</v>
          </cell>
          <cell r="E793" t="str">
            <v>m</v>
          </cell>
        </row>
        <row r="794">
          <cell r="A794" t="str">
            <v>2 S 04 990 01</v>
          </cell>
          <cell r="B794" t="str">
            <v>Transposição de segmento de sarjetas - TSS 01</v>
          </cell>
          <cell r="E794" t="str">
            <v>m</v>
          </cell>
        </row>
        <row r="795">
          <cell r="A795" t="str">
            <v>2 S 04 990 02</v>
          </cell>
          <cell r="B795" t="str">
            <v>Transposição de segmento de sarjetas - TSS 02</v>
          </cell>
          <cell r="E795" t="str">
            <v>m</v>
          </cell>
        </row>
        <row r="796">
          <cell r="A796" t="str">
            <v>2 S 04 990 03</v>
          </cell>
          <cell r="B796" t="str">
            <v>Transposição de segmento de sarjetas - TSS 03</v>
          </cell>
          <cell r="E796" t="str">
            <v>m</v>
          </cell>
        </row>
        <row r="797">
          <cell r="A797" t="str">
            <v>2 S 04 990 04</v>
          </cell>
          <cell r="B797" t="str">
            <v>Transposição de segmento de sarjetas - TSS 04</v>
          </cell>
          <cell r="E797" t="str">
            <v>m</v>
          </cell>
        </row>
        <row r="798">
          <cell r="A798" t="str">
            <v>2 S 04 990 05</v>
          </cell>
          <cell r="B798" t="str">
            <v>Transposição de segmento de sarjetas - TSS 05</v>
          </cell>
          <cell r="E798" t="str">
            <v>m</v>
          </cell>
        </row>
        <row r="799">
          <cell r="A799" t="str">
            <v>2 S 04 990 06</v>
          </cell>
          <cell r="B799" t="str">
            <v>Transposição de segmento de sarjetas - TSS 06</v>
          </cell>
          <cell r="E799" t="str">
            <v>m</v>
          </cell>
        </row>
        <row r="800">
          <cell r="A800" t="str">
            <v>2 S 04 991 01</v>
          </cell>
          <cell r="B800" t="str">
            <v>Tampa concr. p/caixa colet. (4 nervuras) - TCC 01</v>
          </cell>
          <cell r="E800" t="str">
            <v>und</v>
          </cell>
        </row>
        <row r="801">
          <cell r="A801" t="str">
            <v>2 S 04 991 02</v>
          </cell>
          <cell r="B801" t="str">
            <v>Tampa de ferro p/ caixa coletora - TCC 02</v>
          </cell>
          <cell r="E801" t="str">
            <v>und</v>
          </cell>
        </row>
        <row r="802">
          <cell r="A802" t="str">
            <v>2 S 04 999 03</v>
          </cell>
          <cell r="B802" t="str">
            <v>Escoramento de bueiros celulares</v>
          </cell>
          <cell r="E802" t="str">
            <v>m3</v>
          </cell>
        </row>
        <row r="803">
          <cell r="A803" t="str">
            <v>2 S 04 999 06</v>
          </cell>
          <cell r="B803" t="str">
            <v>Solo local / selo de argila apiloado</v>
          </cell>
          <cell r="E803" t="str">
            <v>m3</v>
          </cell>
        </row>
        <row r="804">
          <cell r="A804" t="str">
            <v>2 S 04 999 07</v>
          </cell>
          <cell r="B804" t="str">
            <v>Lastro de brita</v>
          </cell>
          <cell r="E804" t="str">
            <v>m3</v>
          </cell>
        </row>
        <row r="805">
          <cell r="A805" t="str">
            <v>2 S 05 000 06</v>
          </cell>
          <cell r="B805" t="str">
            <v>Calha metálica semi-circular D=0,40 m</v>
          </cell>
          <cell r="E805" t="str">
            <v>m</v>
          </cell>
        </row>
        <row r="806">
          <cell r="A806" t="str">
            <v>2 S 05 000 09</v>
          </cell>
          <cell r="B806" t="str">
            <v>Dentes para bueiros simples D=0,60 m</v>
          </cell>
          <cell r="E806" t="str">
            <v>und</v>
          </cell>
        </row>
        <row r="807">
          <cell r="A807" t="str">
            <v>2 S 05 000 10</v>
          </cell>
          <cell r="B807" t="str">
            <v>Dentes para bueiros simples D=0,80 m</v>
          </cell>
          <cell r="E807" t="str">
            <v>und</v>
          </cell>
        </row>
        <row r="808">
          <cell r="A808" t="str">
            <v>2 S 05 000 11</v>
          </cell>
          <cell r="B808" t="str">
            <v>Dentes para bueiros simples D=1,00 m</v>
          </cell>
          <cell r="E808" t="str">
            <v>und</v>
          </cell>
        </row>
        <row r="809">
          <cell r="A809" t="str">
            <v>2 S 05 000 12</v>
          </cell>
          <cell r="B809" t="str">
            <v>Dentes para bueiros simples D=1,20 m</v>
          </cell>
          <cell r="E809" t="str">
            <v>und</v>
          </cell>
        </row>
        <row r="810">
          <cell r="A810" t="str">
            <v>2 S 05 000 13</v>
          </cell>
          <cell r="B810" t="str">
            <v>Dentes para bueiros simples D=1,50 m</v>
          </cell>
          <cell r="E810" t="str">
            <v>und</v>
          </cell>
        </row>
        <row r="811">
          <cell r="A811" t="str">
            <v>2 S 05 000 14</v>
          </cell>
          <cell r="B811" t="str">
            <v>Dentes para bueiros duplos D=1,00 m</v>
          </cell>
          <cell r="E811" t="str">
            <v>und</v>
          </cell>
        </row>
        <row r="812">
          <cell r="A812" t="str">
            <v>2 S 05 000 15</v>
          </cell>
          <cell r="B812" t="str">
            <v>Dentes para bueiros duplos D=1,20 m</v>
          </cell>
          <cell r="E812" t="str">
            <v>und</v>
          </cell>
        </row>
        <row r="813">
          <cell r="A813" t="str">
            <v>2 S 05 000 16</v>
          </cell>
          <cell r="B813" t="str">
            <v>Dentes para bueiros duplos D=1,50 m</v>
          </cell>
          <cell r="E813" t="str">
            <v>und</v>
          </cell>
        </row>
        <row r="814">
          <cell r="A814" t="str">
            <v>2 S 05 000 17</v>
          </cell>
          <cell r="B814" t="str">
            <v>Dentes para bueiros triplos D=1,00 m</v>
          </cell>
          <cell r="E814" t="str">
            <v>und</v>
          </cell>
        </row>
        <row r="815">
          <cell r="A815" t="str">
            <v>2 S 05 000 18</v>
          </cell>
          <cell r="B815" t="str">
            <v>Dentes para bueiros triplos D=1,20</v>
          </cell>
          <cell r="E815" t="str">
            <v>und</v>
          </cell>
        </row>
        <row r="816">
          <cell r="A816" t="str">
            <v>2 S 05 000 19</v>
          </cell>
          <cell r="B816" t="str">
            <v>Dentes para bueiros triplos D=1,50 m</v>
          </cell>
          <cell r="E816" t="str">
            <v>und</v>
          </cell>
        </row>
        <row r="817">
          <cell r="A817" t="str">
            <v>2 S 05 100 00</v>
          </cell>
          <cell r="B817" t="str">
            <v>Enleivamento</v>
          </cell>
          <cell r="E817" t="str">
            <v>m2</v>
          </cell>
        </row>
        <row r="818">
          <cell r="A818" t="str">
            <v>2 S 05 102 00</v>
          </cell>
          <cell r="B818" t="str">
            <v>Hidrossemeadura</v>
          </cell>
          <cell r="E818" t="str">
            <v>m2</v>
          </cell>
        </row>
        <row r="819">
          <cell r="A819" t="str">
            <v>2 S 05 300 01</v>
          </cell>
          <cell r="B819" t="str">
            <v>Alvenaria de pedra arrumada</v>
          </cell>
          <cell r="E819" t="str">
            <v>m3</v>
          </cell>
        </row>
        <row r="820">
          <cell r="A820" t="str">
            <v>2 S 05 300 02</v>
          </cell>
          <cell r="B820" t="str">
            <v>Enrocamento de pedra jogada</v>
          </cell>
          <cell r="E820" t="str">
            <v>m3</v>
          </cell>
        </row>
        <row r="821">
          <cell r="A821" t="str">
            <v>2 S 05 301 00</v>
          </cell>
          <cell r="B821" t="str">
            <v>Alvenaria de pedra argamassada</v>
          </cell>
          <cell r="E821" t="str">
            <v>m3</v>
          </cell>
        </row>
        <row r="822">
          <cell r="A822" t="str">
            <v>2 S 05 301 01</v>
          </cell>
          <cell r="B822" t="str">
            <v>Alvenaria tijolos de 20 cm de espessura</v>
          </cell>
          <cell r="E822" t="str">
            <v>m2</v>
          </cell>
        </row>
        <row r="823">
          <cell r="A823" t="str">
            <v>2 S 05 302 01</v>
          </cell>
          <cell r="B823" t="str">
            <v>Muro gabião tipo caixa</v>
          </cell>
          <cell r="E823" t="str">
            <v>m3</v>
          </cell>
        </row>
        <row r="824">
          <cell r="A824" t="str">
            <v>2 S 05 303 01</v>
          </cell>
          <cell r="B824" t="str">
            <v>Terra armada - ECE - greide 0,0&lt;h&lt;6,00m</v>
          </cell>
          <cell r="E824" t="str">
            <v>m2</v>
          </cell>
        </row>
        <row r="825">
          <cell r="A825" t="str">
            <v>2 S 05 303 02</v>
          </cell>
          <cell r="B825" t="str">
            <v>Terra armada - ECE - greide 6,0&lt;h&lt;9,00m</v>
          </cell>
          <cell r="E825" t="str">
            <v>m2</v>
          </cell>
        </row>
        <row r="826">
          <cell r="A826" t="str">
            <v>2 S 05 303 03</v>
          </cell>
          <cell r="B826" t="str">
            <v>Terra armada - ECE - greide 9,0&lt;h&lt;12,00m</v>
          </cell>
          <cell r="E826" t="str">
            <v>m2</v>
          </cell>
        </row>
        <row r="827">
          <cell r="A827" t="str">
            <v>2 S 05 303 04</v>
          </cell>
          <cell r="B827" t="str">
            <v>Terra armada - ECE - pé de talude 0,0&lt;h&lt;6,00m</v>
          </cell>
          <cell r="E827" t="str">
            <v>m2</v>
          </cell>
        </row>
        <row r="828">
          <cell r="A828" t="str">
            <v>2 S 05 303 05</v>
          </cell>
          <cell r="B828" t="str">
            <v>Terra armada - ECE - pé de talude 6,0&lt;h&lt;9,00m</v>
          </cell>
          <cell r="E828" t="str">
            <v>m2</v>
          </cell>
        </row>
        <row r="829">
          <cell r="A829" t="str">
            <v>2 S 05 303 06</v>
          </cell>
          <cell r="B829" t="str">
            <v>Terra armada - ECE - pé de talude 9,0&lt;h&lt;12,00m</v>
          </cell>
          <cell r="E829" t="str">
            <v>m2</v>
          </cell>
        </row>
        <row r="830">
          <cell r="A830" t="str">
            <v>2 S 05 303 07</v>
          </cell>
          <cell r="B830" t="str">
            <v>Terra armada - ECE - encontro portante 0,0&lt;h&lt;6,00m</v>
          </cell>
          <cell r="E830" t="str">
            <v>m2</v>
          </cell>
        </row>
        <row r="831">
          <cell r="A831" t="str">
            <v>2 S 05 303 08</v>
          </cell>
          <cell r="B831" t="str">
            <v>Terra armada - ECE - encontro portante 6,0&lt;h&lt;9,00m</v>
          </cell>
          <cell r="E831" t="str">
            <v>m2</v>
          </cell>
        </row>
        <row r="832">
          <cell r="A832" t="str">
            <v>2 S 05 303 09</v>
          </cell>
          <cell r="B832" t="str">
            <v>Escamas de concreto armado para terra armada</v>
          </cell>
          <cell r="E832" t="str">
            <v>m3</v>
          </cell>
        </row>
        <row r="833">
          <cell r="A833" t="str">
            <v>2 S 05 303 10</v>
          </cell>
          <cell r="B833" t="str">
            <v>Concr. soleira e arremates de maciço terra armada</v>
          </cell>
          <cell r="E833" t="str">
            <v>m3</v>
          </cell>
        </row>
        <row r="834">
          <cell r="A834" t="str">
            <v>2 S 05 303 11</v>
          </cell>
          <cell r="B834" t="str">
            <v>Montagem de maciço terra armada</v>
          </cell>
          <cell r="E834" t="str">
            <v>m2</v>
          </cell>
        </row>
        <row r="835">
          <cell r="A835" t="str">
            <v>2 S 05 340 01</v>
          </cell>
          <cell r="B835" t="str">
            <v>Execução cortina atirantada conc.armado fck=15 MPa</v>
          </cell>
          <cell r="E835" t="str">
            <v>m2</v>
          </cell>
        </row>
        <row r="836">
          <cell r="A836" t="str">
            <v>2 S 05 900 01</v>
          </cell>
          <cell r="B836" t="str">
            <v>Tirante protendido p/ cort. aço st 85/105 D= 32mm</v>
          </cell>
          <cell r="E836" t="str">
            <v>m</v>
          </cell>
        </row>
        <row r="837">
          <cell r="A837" t="str">
            <v>2 S 06 210 01</v>
          </cell>
          <cell r="B837" t="str">
            <v>Pórtico metálico</v>
          </cell>
          <cell r="E837" t="str">
            <v>und</v>
          </cell>
        </row>
        <row r="838">
          <cell r="A838" t="str">
            <v>2 S 06 400 01</v>
          </cell>
          <cell r="B838" t="str">
            <v>Cerca arame farp. c/ mourão concr. seção quadrada</v>
          </cell>
          <cell r="E838" t="str">
            <v>m</v>
          </cell>
        </row>
        <row r="839">
          <cell r="A839" t="str">
            <v>2 S 06 400 02</v>
          </cell>
          <cell r="B839" t="str">
            <v>Cerca arame farp. c/ mourão concr. seção triang.</v>
          </cell>
          <cell r="E839" t="str">
            <v>m</v>
          </cell>
        </row>
        <row r="840">
          <cell r="A840" t="str">
            <v>2 S 06 410 00</v>
          </cell>
          <cell r="B840" t="str">
            <v>Cercas de arame farpado com suportes de madeira</v>
          </cell>
          <cell r="E840" t="str">
            <v>m</v>
          </cell>
        </row>
        <row r="841">
          <cell r="A841" t="str">
            <v>2 S 09 001 05</v>
          </cell>
          <cell r="B841" t="str">
            <v>Transporte local em rodov. não pav. (const.)</v>
          </cell>
          <cell r="E841" t="str">
            <v>tkm</v>
          </cell>
        </row>
        <row r="842">
          <cell r="A842" t="str">
            <v>2 S 09 001 40</v>
          </cell>
          <cell r="B842" t="str">
            <v>Transporte local c/ carroceria em rodovia não pav.</v>
          </cell>
          <cell r="E842" t="str">
            <v>tkm</v>
          </cell>
        </row>
        <row r="843">
          <cell r="A843" t="str">
            <v>2 S 09 001 90</v>
          </cell>
          <cell r="B843" t="str">
            <v>Transporte comercial c/ carr. rodov. não pav.</v>
          </cell>
          <cell r="E843" t="str">
            <v>tkm</v>
          </cell>
        </row>
        <row r="844">
          <cell r="A844" t="str">
            <v>2 S 09 002 05</v>
          </cell>
          <cell r="B844" t="str">
            <v>Transporte local em rodov. pavim. (const.)</v>
          </cell>
          <cell r="E844" t="str">
            <v>tkm</v>
          </cell>
        </row>
        <row r="845">
          <cell r="A845" t="str">
            <v>2 S 09 002 40</v>
          </cell>
          <cell r="B845" t="str">
            <v>Transporte local c/ carroceria em rodov. pavim.</v>
          </cell>
          <cell r="E845" t="str">
            <v>tkm</v>
          </cell>
        </row>
        <row r="846">
          <cell r="A846" t="str">
            <v>2 S 09 002 90</v>
          </cell>
          <cell r="B846" t="str">
            <v>Transporte comerc. c/ carr. rodov. pavim.</v>
          </cell>
          <cell r="E846" t="str">
            <v>tkm</v>
          </cell>
        </row>
        <row r="847">
          <cell r="B847" t="str">
            <v>Conservação</v>
          </cell>
        </row>
        <row r="848">
          <cell r="A848" t="str">
            <v>3 S 01 200 00</v>
          </cell>
          <cell r="B848" t="str">
            <v>Escavação e carga mat. jazida (consv)</v>
          </cell>
          <cell r="E848" t="str">
            <v>m3</v>
          </cell>
        </row>
        <row r="849">
          <cell r="A849" t="str">
            <v>3 S 01 401 00</v>
          </cell>
          <cell r="B849" t="str">
            <v>Recomposição de revestimento primário</v>
          </cell>
          <cell r="E849" t="str">
            <v>m3</v>
          </cell>
        </row>
        <row r="850">
          <cell r="A850" t="str">
            <v>3 S 01 930 00</v>
          </cell>
          <cell r="B850" t="str">
            <v>Regularização mecânica da faixa de domínio</v>
          </cell>
          <cell r="E850" t="str">
            <v>m2</v>
          </cell>
        </row>
        <row r="851">
          <cell r="A851" t="str">
            <v>3 S 02 200 00</v>
          </cell>
          <cell r="B851" t="str">
            <v>Solo p/ base de remendo profundo</v>
          </cell>
          <cell r="E851" t="str">
            <v>m3</v>
          </cell>
        </row>
        <row r="852">
          <cell r="A852" t="str">
            <v>3 S 02 200 01</v>
          </cell>
          <cell r="B852" t="str">
            <v>Recomposição de camada granular do pavimento</v>
          </cell>
          <cell r="E852" t="str">
            <v>m3</v>
          </cell>
        </row>
        <row r="853">
          <cell r="A853" t="str">
            <v>3 S 02 220 00</v>
          </cell>
          <cell r="B853" t="str">
            <v>Solo brita p/ base de rem. profundo</v>
          </cell>
          <cell r="E853" t="str">
            <v>m3</v>
          </cell>
        </row>
        <row r="854">
          <cell r="A854" t="str">
            <v>3 S 02 230 00</v>
          </cell>
          <cell r="B854" t="str">
            <v>Brita para base de remendo profundo</v>
          </cell>
          <cell r="E854" t="str">
            <v>m3</v>
          </cell>
        </row>
        <row r="855">
          <cell r="A855" t="str">
            <v>3 S 02 241 00</v>
          </cell>
          <cell r="B855" t="str">
            <v>Solo melhorado c/ cimento p/ base rem. profundo</v>
          </cell>
          <cell r="E855" t="str">
            <v>m3</v>
          </cell>
        </row>
        <row r="856">
          <cell r="A856" t="str">
            <v>3 S 02 300 00</v>
          </cell>
          <cell r="B856" t="str">
            <v>Imprimação</v>
          </cell>
          <cell r="E856" t="str">
            <v>m2</v>
          </cell>
        </row>
        <row r="857">
          <cell r="A857" t="str">
            <v>3 S 02 400 00</v>
          </cell>
          <cell r="B857" t="str">
            <v>Pintura de ligação</v>
          </cell>
          <cell r="E857" t="str">
            <v>m2</v>
          </cell>
        </row>
        <row r="858">
          <cell r="A858" t="str">
            <v>3 S 02 500 00</v>
          </cell>
          <cell r="B858" t="str">
            <v>Capa selante com pedrisco</v>
          </cell>
          <cell r="E858" t="str">
            <v>m2</v>
          </cell>
        </row>
        <row r="859">
          <cell r="A859" t="str">
            <v>3 S 02 500 01</v>
          </cell>
          <cell r="B859" t="str">
            <v>Capa selante com areia</v>
          </cell>
          <cell r="E859" t="str">
            <v>m2</v>
          </cell>
        </row>
        <row r="860">
          <cell r="A860" t="str">
            <v>3 S 02 500 02</v>
          </cell>
          <cell r="B860" t="str">
            <v>Tratamento superficial simples com CAP</v>
          </cell>
          <cell r="E860" t="str">
            <v>m2</v>
          </cell>
        </row>
        <row r="861">
          <cell r="A861" t="str">
            <v>3 S 02 500 03</v>
          </cell>
          <cell r="B861" t="str">
            <v>Tratamento superficial simples com emulsão</v>
          </cell>
          <cell r="E861" t="str">
            <v>m2</v>
          </cell>
        </row>
        <row r="862">
          <cell r="A862" t="str">
            <v>3 S 02 500 04</v>
          </cell>
          <cell r="B862" t="str">
            <v>Tratamento superficial simples c/ banho diluído</v>
          </cell>
          <cell r="E862" t="str">
            <v>m2</v>
          </cell>
        </row>
        <row r="863">
          <cell r="A863" t="str">
            <v>3 S 02 501 00</v>
          </cell>
          <cell r="B863" t="str">
            <v>Tratamento superficial duplo c/ CAP</v>
          </cell>
          <cell r="E863" t="str">
            <v>m2</v>
          </cell>
        </row>
        <row r="864">
          <cell r="A864" t="str">
            <v>3 S 02 501 01</v>
          </cell>
          <cell r="B864" t="str">
            <v>Tratamento superficial duplo com emulsão</v>
          </cell>
          <cell r="E864" t="str">
            <v>m2</v>
          </cell>
        </row>
        <row r="865">
          <cell r="A865" t="str">
            <v>3 S 02 501 02</v>
          </cell>
          <cell r="B865" t="str">
            <v>Tratamento superficial duplo com banho diluído</v>
          </cell>
          <cell r="E865" t="str">
            <v>m2</v>
          </cell>
        </row>
        <row r="866">
          <cell r="A866" t="str">
            <v>3 S 02 502 00</v>
          </cell>
          <cell r="B866" t="str">
            <v>Tratamento superficial triplo com c.a.p.</v>
          </cell>
          <cell r="E866" t="str">
            <v>m2</v>
          </cell>
        </row>
        <row r="867">
          <cell r="A867" t="str">
            <v>3 S 02 502 01</v>
          </cell>
          <cell r="B867" t="str">
            <v>Tratamento superficial triplo com emulsão</v>
          </cell>
          <cell r="E867" t="str">
            <v>m2</v>
          </cell>
        </row>
        <row r="868">
          <cell r="A868" t="str">
            <v>3 S 02 502 02</v>
          </cell>
          <cell r="B868" t="str">
            <v>Tratamento superficial triplo com banho diluído</v>
          </cell>
          <cell r="E868" t="str">
            <v>m2</v>
          </cell>
        </row>
        <row r="869">
          <cell r="A869" t="str">
            <v>3 S 02 510 00</v>
          </cell>
          <cell r="B869" t="str">
            <v>Lama asfáltica fina (granulometrias I e II )</v>
          </cell>
          <cell r="E869" t="str">
            <v>m2</v>
          </cell>
        </row>
        <row r="870">
          <cell r="A870" t="str">
            <v>3 S 02 510 01</v>
          </cell>
          <cell r="B870" t="str">
            <v>Lama asfáltica grossa (granulometrias III e IV)</v>
          </cell>
          <cell r="E870" t="str">
            <v>m2</v>
          </cell>
        </row>
        <row r="871">
          <cell r="A871" t="str">
            <v>3 S 02 520 00</v>
          </cell>
          <cell r="B871" t="str">
            <v>Mistura areia-asfalto em betoneira</v>
          </cell>
          <cell r="E871" t="str">
            <v>m3</v>
          </cell>
        </row>
        <row r="872">
          <cell r="A872" t="str">
            <v>3 S 02 520 01</v>
          </cell>
          <cell r="B872" t="str">
            <v>Mistura areia-asfalto usinada a frio</v>
          </cell>
          <cell r="E872" t="str">
            <v>m3</v>
          </cell>
        </row>
        <row r="873">
          <cell r="A873" t="str">
            <v>3 S 02 520 02</v>
          </cell>
          <cell r="B873" t="str">
            <v>Rec.do rev. com areia asfalto a frio</v>
          </cell>
          <cell r="E873" t="str">
            <v>m3</v>
          </cell>
        </row>
        <row r="874">
          <cell r="A874" t="str">
            <v>3 S 02 521 00</v>
          </cell>
          <cell r="B874" t="str">
            <v>Mistura areia-asfalto usinada a quente</v>
          </cell>
          <cell r="E874" t="str">
            <v>m3</v>
          </cell>
        </row>
        <row r="875">
          <cell r="A875" t="str">
            <v>3 S 02 521 01</v>
          </cell>
          <cell r="B875" t="str">
            <v>Rec. do rev. com areia asfalto a quente</v>
          </cell>
          <cell r="E875" t="str">
            <v>m3</v>
          </cell>
        </row>
        <row r="876">
          <cell r="A876" t="str">
            <v>3 S 02 530 00</v>
          </cell>
          <cell r="B876" t="str">
            <v>Mistura betuminosa em betoneira</v>
          </cell>
          <cell r="E876" t="str">
            <v>m3</v>
          </cell>
        </row>
        <row r="877">
          <cell r="A877" t="str">
            <v>3 S 02 530 01</v>
          </cell>
          <cell r="B877" t="str">
            <v>Mistura betuminosa usinada a frio</v>
          </cell>
          <cell r="E877" t="str">
            <v>m3</v>
          </cell>
        </row>
        <row r="878">
          <cell r="A878" t="str">
            <v>3 S 02 530 02</v>
          </cell>
          <cell r="B878" t="str">
            <v>Rec.do rev. com mistura betuminosa a frio</v>
          </cell>
          <cell r="E878" t="str">
            <v>m3</v>
          </cell>
        </row>
        <row r="879">
          <cell r="A879" t="str">
            <v>3 S 02 540 00</v>
          </cell>
          <cell r="B879" t="str">
            <v>Mistura betuminosa usinada a quente</v>
          </cell>
          <cell r="E879" t="str">
            <v>m3</v>
          </cell>
        </row>
        <row r="880">
          <cell r="A880" t="str">
            <v>3 S 02 540 01</v>
          </cell>
          <cell r="B880" t="str">
            <v>Rec.do rev.com mistura betuminosa a quente</v>
          </cell>
          <cell r="E880" t="str">
            <v>m3</v>
          </cell>
        </row>
        <row r="881">
          <cell r="A881" t="str">
            <v>3 S 02 601 00</v>
          </cell>
          <cell r="B881" t="str">
            <v>Recomposição de placa de concreto</v>
          </cell>
          <cell r="E881" t="str">
            <v>m3</v>
          </cell>
        </row>
        <row r="882">
          <cell r="A882" t="str">
            <v>3 S 02 900 00</v>
          </cell>
          <cell r="B882" t="str">
            <v>Remoção mecanizada de revestimento betuminoso</v>
          </cell>
          <cell r="E882" t="str">
            <v>m3</v>
          </cell>
        </row>
        <row r="883">
          <cell r="A883" t="str">
            <v>3 S 02 901 00</v>
          </cell>
          <cell r="B883" t="str">
            <v>Remoção manual de revestimento betuminoso</v>
          </cell>
          <cell r="E883" t="str">
            <v>m3</v>
          </cell>
        </row>
        <row r="884">
          <cell r="A884" t="str">
            <v>3 S 02 902 00</v>
          </cell>
          <cell r="B884" t="str">
            <v>Remoção mecanizada da camada granular do pavimento</v>
          </cell>
          <cell r="E884" t="str">
            <v>m3</v>
          </cell>
        </row>
        <row r="885">
          <cell r="A885" t="str">
            <v>3 S 02 903 00</v>
          </cell>
          <cell r="B885" t="str">
            <v>Remoção manual da camada granular do pavimento</v>
          </cell>
          <cell r="E885" t="str">
            <v>m3</v>
          </cell>
        </row>
        <row r="886">
          <cell r="A886" t="str">
            <v>3 S 02 999 00</v>
          </cell>
          <cell r="B886" t="str">
            <v>Peneiramento</v>
          </cell>
          <cell r="E886" t="str">
            <v>m3</v>
          </cell>
        </row>
        <row r="887">
          <cell r="A887" t="str">
            <v>3 S 03 310 00</v>
          </cell>
          <cell r="B887" t="str">
            <v>Concreto ciclópico</v>
          </cell>
          <cell r="E887" t="str">
            <v>m3</v>
          </cell>
        </row>
        <row r="888">
          <cell r="A888" t="str">
            <v>3 S 03 329 00</v>
          </cell>
          <cell r="B888" t="str">
            <v>Concreto de cimento (confecção e lançamento)</v>
          </cell>
          <cell r="E888" t="str">
            <v>m3</v>
          </cell>
        </row>
        <row r="889">
          <cell r="A889" t="str">
            <v>3 S 03 329 01</v>
          </cell>
          <cell r="B889" t="str">
            <v>Concreto de cimento(confecção manual e lançamento)</v>
          </cell>
          <cell r="E889" t="str">
            <v>m3</v>
          </cell>
        </row>
        <row r="890">
          <cell r="A890" t="str">
            <v>3 S 03 340 02</v>
          </cell>
          <cell r="B890" t="str">
            <v>Argamassa cimento areia 1-6</v>
          </cell>
          <cell r="E890" t="str">
            <v>m3</v>
          </cell>
        </row>
        <row r="891">
          <cell r="A891" t="str">
            <v>3 S 03 340 03</v>
          </cell>
          <cell r="B891" t="str">
            <v>Argamassa cimento solo 1:10</v>
          </cell>
          <cell r="E891" t="str">
            <v>m3</v>
          </cell>
        </row>
        <row r="892">
          <cell r="A892" t="str">
            <v>3 S 03 353 00</v>
          </cell>
          <cell r="B892" t="str">
            <v>Dobragem e colocação de armadura</v>
          </cell>
          <cell r="E892" t="str">
            <v>kg</v>
          </cell>
        </row>
        <row r="893">
          <cell r="A893" t="str">
            <v>3 S 03 370 00</v>
          </cell>
          <cell r="B893" t="str">
            <v>Forma comum de madeira</v>
          </cell>
          <cell r="E893" t="str">
            <v>m2</v>
          </cell>
        </row>
        <row r="894">
          <cell r="A894" t="str">
            <v>3 S 03 940 01</v>
          </cell>
          <cell r="B894" t="str">
            <v>Reaterro e compactação p/ bueiro</v>
          </cell>
          <cell r="E894" t="str">
            <v>m3</v>
          </cell>
        </row>
        <row r="895">
          <cell r="A895" t="str">
            <v>3 S 03 940 02</v>
          </cell>
          <cell r="B895" t="str">
            <v>Reaterro apiloado</v>
          </cell>
          <cell r="E895" t="str">
            <v>m3</v>
          </cell>
        </row>
        <row r="896">
          <cell r="A896" t="str">
            <v>3 S 03 950 00</v>
          </cell>
          <cell r="B896" t="str">
            <v>Limpeza de ponte</v>
          </cell>
          <cell r="E896" t="str">
            <v>m</v>
          </cell>
        </row>
        <row r="897">
          <cell r="A897" t="str">
            <v>3 S 04 000 00</v>
          </cell>
          <cell r="B897" t="str">
            <v>Escavação manual em material de 1a categoria</v>
          </cell>
          <cell r="E897" t="str">
            <v>m3</v>
          </cell>
        </row>
        <row r="898">
          <cell r="A898" t="str">
            <v>3 S 04 000 01</v>
          </cell>
          <cell r="B898" t="str">
            <v>Escavação manual em material de 2a categoria</v>
          </cell>
          <cell r="E898" t="str">
            <v>m3</v>
          </cell>
        </row>
        <row r="899">
          <cell r="A899" t="str">
            <v>3 S 04 001 00</v>
          </cell>
          <cell r="B899" t="str">
            <v>Escavação mecaniz. de vala em mater. de 1a cat.</v>
          </cell>
          <cell r="E899" t="str">
            <v>m3</v>
          </cell>
        </row>
        <row r="900">
          <cell r="A900" t="str">
            <v>3 S 04 010 00</v>
          </cell>
          <cell r="B900" t="str">
            <v>Escavação mecaniz.de vala em material de 2a cat.</v>
          </cell>
          <cell r="E900" t="str">
            <v>m3</v>
          </cell>
        </row>
        <row r="901">
          <cell r="A901" t="str">
            <v>3 S 04 020 00</v>
          </cell>
          <cell r="B901" t="str">
            <v>Escavação e carga de material de 3a cat. em valas</v>
          </cell>
          <cell r="E901" t="str">
            <v>m3</v>
          </cell>
        </row>
        <row r="902">
          <cell r="A902" t="str">
            <v>3 S 04 300 16</v>
          </cell>
          <cell r="B902" t="str">
            <v>Bueiro met. chapa múltipla D=1,60m galv.</v>
          </cell>
          <cell r="E902" t="str">
            <v>m</v>
          </cell>
        </row>
        <row r="903">
          <cell r="A903" t="str">
            <v>3 S 04 300 20</v>
          </cell>
          <cell r="B903" t="str">
            <v>Bueiro met. chapa múltipla D=2,00m galv.</v>
          </cell>
          <cell r="E903" t="str">
            <v>m</v>
          </cell>
        </row>
        <row r="904">
          <cell r="A904" t="str">
            <v>3 S 04 301 16</v>
          </cell>
          <cell r="B904" t="str">
            <v>Bueiro met.chapas múlt. D=1,60 m rev. epoxy</v>
          </cell>
          <cell r="E904" t="str">
            <v>m</v>
          </cell>
        </row>
        <row r="905">
          <cell r="A905" t="str">
            <v>3 S 04 301 20</v>
          </cell>
          <cell r="B905" t="str">
            <v>Bueiro met. chapas múlt. D=2,00 m rev. epoxy</v>
          </cell>
          <cell r="E905" t="str">
            <v>m</v>
          </cell>
        </row>
        <row r="906">
          <cell r="A906" t="str">
            <v>3 S 04 310 16</v>
          </cell>
          <cell r="B906" t="str">
            <v>Bueiro met. s/interrupção tráf. D=1,60 m galv.</v>
          </cell>
          <cell r="E906" t="str">
            <v>m</v>
          </cell>
        </row>
        <row r="907">
          <cell r="A907" t="str">
            <v>3 S 04 310 20</v>
          </cell>
          <cell r="B907" t="str">
            <v>Bueiro met. s/interrupção tráf. D=2,00 m galv.</v>
          </cell>
          <cell r="E907" t="str">
            <v>m</v>
          </cell>
        </row>
        <row r="908">
          <cell r="A908" t="str">
            <v>3 S 04 311 16</v>
          </cell>
          <cell r="B908" t="str">
            <v>Bueiro met.s/interrupção tráf. D=1,60 m rev. epoxy</v>
          </cell>
          <cell r="E908" t="str">
            <v>m</v>
          </cell>
        </row>
        <row r="909">
          <cell r="A909" t="str">
            <v>3 S 04 311 20</v>
          </cell>
          <cell r="B909" t="str">
            <v>Bueiro met.s/interrupção tráf. D=2,00 m rev. epoxy</v>
          </cell>
          <cell r="E909" t="str">
            <v>m</v>
          </cell>
        </row>
        <row r="910">
          <cell r="A910" t="str">
            <v>3 S 04 590 00</v>
          </cell>
          <cell r="B910" t="str">
            <v>Assentamento de dreno profundo</v>
          </cell>
          <cell r="E910" t="str">
            <v>m</v>
          </cell>
        </row>
        <row r="911">
          <cell r="A911" t="str">
            <v>3 S 04 999 08</v>
          </cell>
          <cell r="B911" t="str">
            <v>Selo de argila apiloado com solo local</v>
          </cell>
          <cell r="E911" t="str">
            <v>m3</v>
          </cell>
        </row>
        <row r="912">
          <cell r="A912" t="str">
            <v>3 S 05 000 00</v>
          </cell>
          <cell r="B912" t="str">
            <v>Enrocamento de pedra arrumada</v>
          </cell>
          <cell r="E912" t="str">
            <v>m3</v>
          </cell>
        </row>
        <row r="913">
          <cell r="A913" t="str">
            <v>3 S 05 001 00</v>
          </cell>
          <cell r="B913" t="str">
            <v>Enrocamento de pedra jogada</v>
          </cell>
          <cell r="E913" t="str">
            <v>m3</v>
          </cell>
        </row>
        <row r="914">
          <cell r="A914" t="str">
            <v>3 S 05 101 01</v>
          </cell>
          <cell r="B914" t="str">
            <v>Revestimento vegetal com mudas</v>
          </cell>
          <cell r="E914" t="str">
            <v>m2</v>
          </cell>
        </row>
        <row r="915">
          <cell r="A915" t="str">
            <v>3 S 05 101 02</v>
          </cell>
          <cell r="B915" t="str">
            <v>Revestimento vegetal com grama em leivas</v>
          </cell>
          <cell r="E915" t="str">
            <v>m2</v>
          </cell>
        </row>
        <row r="916">
          <cell r="A916" t="str">
            <v>3 S 08 001 00</v>
          </cell>
          <cell r="B916" t="str">
            <v>Reconformação da plataforma</v>
          </cell>
          <cell r="E916" t="str">
            <v>ha</v>
          </cell>
        </row>
        <row r="917">
          <cell r="A917" t="str">
            <v>3 S 08 100 00</v>
          </cell>
          <cell r="B917" t="str">
            <v>Tapa buraco</v>
          </cell>
          <cell r="E917" t="str">
            <v>m3</v>
          </cell>
        </row>
        <row r="918">
          <cell r="A918" t="str">
            <v>3 S 08 101 01</v>
          </cell>
          <cell r="B918" t="str">
            <v>Remendo profundo com demolição manual</v>
          </cell>
          <cell r="E918" t="str">
            <v>m3</v>
          </cell>
        </row>
        <row r="919">
          <cell r="A919" t="str">
            <v>3 S 08 101 02</v>
          </cell>
          <cell r="B919" t="str">
            <v>Remendo profundo com demolição mecanizada</v>
          </cell>
          <cell r="E919" t="str">
            <v>m3</v>
          </cell>
        </row>
        <row r="920">
          <cell r="A920" t="str">
            <v>3 S 08 102 00</v>
          </cell>
          <cell r="B920" t="str">
            <v>Limpeza ench. juntas pav. concr. a quente (consv)</v>
          </cell>
          <cell r="E920" t="str">
            <v>m</v>
          </cell>
        </row>
        <row r="921">
          <cell r="A921" t="str">
            <v>3 S 08 102 01</v>
          </cell>
          <cell r="B921" t="str">
            <v>Limpeza ench. juntas pav. concr. a frio (consv)</v>
          </cell>
          <cell r="E921" t="str">
            <v>m</v>
          </cell>
        </row>
        <row r="922">
          <cell r="A922" t="str">
            <v>3 S 08 103 00</v>
          </cell>
          <cell r="B922" t="str">
            <v>Selagem de trinca</v>
          </cell>
          <cell r="E922" t="str">
            <v>l</v>
          </cell>
        </row>
        <row r="923">
          <cell r="A923" t="str">
            <v>3 S 08 104 01</v>
          </cell>
          <cell r="B923" t="str">
            <v>Combate à exsudação com areia</v>
          </cell>
          <cell r="E923" t="str">
            <v>m2</v>
          </cell>
        </row>
        <row r="924">
          <cell r="A924" t="str">
            <v>3 S 08 104 02</v>
          </cell>
          <cell r="B924" t="str">
            <v>Combate à exsudação com pedrisco</v>
          </cell>
          <cell r="E924" t="str">
            <v>m2</v>
          </cell>
        </row>
        <row r="925">
          <cell r="A925" t="str">
            <v>3 S 08 109 00</v>
          </cell>
          <cell r="B925" t="str">
            <v>Correção de defeitos com mistura betuminosa</v>
          </cell>
          <cell r="E925" t="str">
            <v>m3</v>
          </cell>
        </row>
        <row r="926">
          <cell r="A926" t="str">
            <v>3 S 08 109 12</v>
          </cell>
          <cell r="B926" t="str">
            <v>Correção de defeitos por fresagem descontínua</v>
          </cell>
          <cell r="E926" t="str">
            <v>m3</v>
          </cell>
        </row>
        <row r="927">
          <cell r="A927" t="str">
            <v>3 S 08 110 00</v>
          </cell>
          <cell r="B927" t="str">
            <v>Correção de defeitos por penetração</v>
          </cell>
          <cell r="E927" t="str">
            <v>m2</v>
          </cell>
        </row>
        <row r="928">
          <cell r="A928" t="str">
            <v>3 S 08 200 00</v>
          </cell>
          <cell r="B928" t="str">
            <v>Recomp. de guarda corpo</v>
          </cell>
          <cell r="E928" t="str">
            <v>m</v>
          </cell>
        </row>
        <row r="929">
          <cell r="A929" t="str">
            <v>3 S 08 200 01</v>
          </cell>
          <cell r="B929" t="str">
            <v>Recomposição de sarjeta em alvenaria de tijolo</v>
          </cell>
          <cell r="E929" t="str">
            <v>m2</v>
          </cell>
        </row>
        <row r="930">
          <cell r="A930" t="str">
            <v>3 S 08 300 01</v>
          </cell>
          <cell r="B930" t="str">
            <v>Limpeza de sarjeta e meio fio</v>
          </cell>
          <cell r="E930" t="str">
            <v>m</v>
          </cell>
        </row>
        <row r="931">
          <cell r="A931" t="str">
            <v>3 S 08 301 01</v>
          </cell>
          <cell r="B931" t="str">
            <v>Limpeza de valeta de corte</v>
          </cell>
          <cell r="E931" t="str">
            <v>m</v>
          </cell>
        </row>
        <row r="932">
          <cell r="A932" t="str">
            <v>3 S 08 301 02</v>
          </cell>
          <cell r="B932" t="str">
            <v>Limpeza de vala de drenagem</v>
          </cell>
          <cell r="E932" t="str">
            <v>m</v>
          </cell>
        </row>
        <row r="933">
          <cell r="A933" t="str">
            <v>3 S 08 301 03</v>
          </cell>
          <cell r="B933" t="str">
            <v>Limpeza de descida d'água</v>
          </cell>
          <cell r="E933" t="str">
            <v>m</v>
          </cell>
        </row>
        <row r="934">
          <cell r="A934" t="str">
            <v>3 S 08 302 01</v>
          </cell>
          <cell r="B934" t="str">
            <v>Limpeza de bueiro</v>
          </cell>
          <cell r="E934" t="str">
            <v>m3</v>
          </cell>
        </row>
        <row r="935">
          <cell r="A935" t="str">
            <v>3 S 08 302 02</v>
          </cell>
          <cell r="B935" t="str">
            <v>Desobstrução de bueiro</v>
          </cell>
          <cell r="E935" t="str">
            <v>m3</v>
          </cell>
        </row>
        <row r="936">
          <cell r="A936" t="str">
            <v>3 S 08 302 03</v>
          </cell>
          <cell r="B936" t="str">
            <v>Assentamento de tubo D=0,60 m</v>
          </cell>
          <cell r="E936" t="str">
            <v>m</v>
          </cell>
        </row>
        <row r="937">
          <cell r="A937" t="str">
            <v>3 S 08 302 04</v>
          </cell>
          <cell r="B937" t="str">
            <v>Assentamento de tubo D=0,80 m</v>
          </cell>
          <cell r="E937" t="str">
            <v>m</v>
          </cell>
        </row>
        <row r="938">
          <cell r="A938" t="str">
            <v>3 S 08 302 05</v>
          </cell>
          <cell r="B938" t="str">
            <v>Assentamento de tubo D=1,0 m</v>
          </cell>
          <cell r="E938" t="str">
            <v>m</v>
          </cell>
        </row>
        <row r="939">
          <cell r="A939" t="str">
            <v>3 S 08 302 06</v>
          </cell>
          <cell r="B939" t="str">
            <v>Assentamento de tubo D=1,20 m</v>
          </cell>
          <cell r="E939" t="str">
            <v>m</v>
          </cell>
        </row>
        <row r="940">
          <cell r="A940" t="str">
            <v>3 S 08 400 00</v>
          </cell>
          <cell r="B940" t="str">
            <v>Limpeza de placa de sinalização</v>
          </cell>
          <cell r="E940" t="str">
            <v>m2</v>
          </cell>
        </row>
        <row r="941">
          <cell r="A941" t="str">
            <v>3 S 08 400 01</v>
          </cell>
          <cell r="B941" t="str">
            <v>Recomposição placa de sinalização</v>
          </cell>
          <cell r="E941" t="str">
            <v>m2</v>
          </cell>
        </row>
        <row r="942">
          <cell r="A942" t="str">
            <v>3 S 08 400 02</v>
          </cell>
          <cell r="B942" t="str">
            <v>Substituição de balizador</v>
          </cell>
          <cell r="E942" t="str">
            <v>un</v>
          </cell>
        </row>
        <row r="943">
          <cell r="A943" t="str">
            <v>3 S 08 401 00</v>
          </cell>
          <cell r="B943" t="str">
            <v>Recomposição de defensa metálica</v>
          </cell>
          <cell r="E943" t="str">
            <v>m</v>
          </cell>
        </row>
        <row r="944">
          <cell r="A944" t="str">
            <v>3 S 08 402 00</v>
          </cell>
          <cell r="B944" t="str">
            <v>Caiação</v>
          </cell>
          <cell r="E944" t="str">
            <v>m2</v>
          </cell>
        </row>
        <row r="945">
          <cell r="A945" t="str">
            <v>3 S 08 403 00</v>
          </cell>
          <cell r="B945" t="str">
            <v>Renovação de sinalização horizontal</v>
          </cell>
          <cell r="E945" t="str">
            <v>m2</v>
          </cell>
        </row>
        <row r="946">
          <cell r="A946" t="str">
            <v>3 S 08 404 00</v>
          </cell>
          <cell r="B946" t="str">
            <v>Recomp. tot. cerca c/ mourão de conc. secção quad.</v>
          </cell>
          <cell r="E946" t="str">
            <v>m</v>
          </cell>
        </row>
        <row r="947">
          <cell r="A947" t="str">
            <v>3 S 08 404 01</v>
          </cell>
          <cell r="B947" t="str">
            <v>Recomp. parc. cerca de conc. seção quad. - mourão</v>
          </cell>
          <cell r="E947" t="str">
            <v>m</v>
          </cell>
        </row>
        <row r="948">
          <cell r="A948" t="str">
            <v>3 S 08 404 02</v>
          </cell>
          <cell r="B948" t="str">
            <v>Recomp. parc. cerca c/ mourão de concr.-arame</v>
          </cell>
          <cell r="E948" t="str">
            <v>m</v>
          </cell>
        </row>
        <row r="949">
          <cell r="A949" t="str">
            <v>3 S 08 404 03</v>
          </cell>
          <cell r="B949" t="str">
            <v>Recomp. tot. cerca c/ mourão concr. seção triang.</v>
          </cell>
          <cell r="E949" t="str">
            <v>m</v>
          </cell>
        </row>
        <row r="950">
          <cell r="A950" t="str">
            <v>3 S 08 404 04</v>
          </cell>
          <cell r="B950" t="str">
            <v>Recomp. parc. cerca c/ mourão concr. seção triang.</v>
          </cell>
          <cell r="E950" t="str">
            <v>m</v>
          </cell>
        </row>
        <row r="951">
          <cell r="A951" t="str">
            <v>3 S 08 414 00</v>
          </cell>
          <cell r="B951" t="str">
            <v>Recomposição total de cerca com mourão de madeira</v>
          </cell>
          <cell r="E951" t="str">
            <v>m</v>
          </cell>
        </row>
        <row r="952">
          <cell r="A952" t="str">
            <v>3 S 08 414 01</v>
          </cell>
          <cell r="B952" t="str">
            <v>Recomposição parcial cerca de madeira - mourão</v>
          </cell>
          <cell r="E952" t="str">
            <v>m</v>
          </cell>
        </row>
        <row r="953">
          <cell r="A953" t="str">
            <v>3 S 08 414 02</v>
          </cell>
          <cell r="B953" t="str">
            <v>Recomp. parcial cerca c/ mourão de madeira - arame</v>
          </cell>
          <cell r="E953" t="str">
            <v>m</v>
          </cell>
        </row>
        <row r="954">
          <cell r="A954" t="str">
            <v>3 S 08 500 00</v>
          </cell>
          <cell r="B954" t="str">
            <v>Recomposição manual de aterro</v>
          </cell>
          <cell r="E954" t="str">
            <v>m3</v>
          </cell>
        </row>
        <row r="955">
          <cell r="A955" t="str">
            <v>3 S 08 501 00</v>
          </cell>
          <cell r="B955" t="str">
            <v>Recomposição mecanizada de aterro</v>
          </cell>
          <cell r="E955" t="str">
            <v>m3</v>
          </cell>
        </row>
        <row r="956">
          <cell r="A956" t="str">
            <v>3 S 08 510 00</v>
          </cell>
          <cell r="B956" t="str">
            <v>Remoção manual de barreira em solo</v>
          </cell>
          <cell r="E956" t="str">
            <v>m3</v>
          </cell>
        </row>
        <row r="957">
          <cell r="A957" t="str">
            <v>3 S 08 510 01</v>
          </cell>
          <cell r="B957" t="str">
            <v>Remoção manual de barreira em rocha</v>
          </cell>
          <cell r="E957" t="str">
            <v>m3</v>
          </cell>
        </row>
        <row r="958">
          <cell r="A958" t="str">
            <v>3 S 08 511 00</v>
          </cell>
          <cell r="B958" t="str">
            <v>Remoção mecanizada de barreira - solo</v>
          </cell>
          <cell r="E958" t="str">
            <v>m3</v>
          </cell>
        </row>
        <row r="959">
          <cell r="A959" t="str">
            <v>3 S 08 512 00</v>
          </cell>
          <cell r="B959" t="str">
            <v>Remoção mecanizada de barreira - rocha</v>
          </cell>
          <cell r="E959" t="str">
            <v>m3</v>
          </cell>
        </row>
        <row r="960">
          <cell r="A960" t="str">
            <v>3 S 08 513 00</v>
          </cell>
          <cell r="B960" t="str">
            <v>Remoção de matacões</v>
          </cell>
          <cell r="E960" t="str">
            <v>m3</v>
          </cell>
        </row>
        <row r="961">
          <cell r="A961" t="str">
            <v>3 S 08 900 00</v>
          </cell>
          <cell r="B961" t="str">
            <v>Roçada manual</v>
          </cell>
          <cell r="E961" t="str">
            <v>ha</v>
          </cell>
        </row>
        <row r="962">
          <cell r="A962" t="str">
            <v>3 S 08 900 01</v>
          </cell>
          <cell r="B962" t="str">
            <v>Roçada de capim colonião</v>
          </cell>
          <cell r="E962" t="str">
            <v>ha</v>
          </cell>
        </row>
        <row r="963">
          <cell r="A963" t="str">
            <v>3 S 08 901 00</v>
          </cell>
          <cell r="B963" t="str">
            <v>Roçada mecanizada</v>
          </cell>
          <cell r="E963" t="str">
            <v>ha</v>
          </cell>
        </row>
        <row r="964">
          <cell r="A964" t="str">
            <v>3 S 08 901 01</v>
          </cell>
          <cell r="B964" t="str">
            <v>Corte e limpeza de áreas gramadas</v>
          </cell>
          <cell r="E964" t="str">
            <v>m2</v>
          </cell>
        </row>
        <row r="965">
          <cell r="A965" t="str">
            <v>3 S 08 910 00</v>
          </cell>
          <cell r="B965" t="str">
            <v>Capina manual</v>
          </cell>
          <cell r="E965" t="str">
            <v>m2</v>
          </cell>
        </row>
        <row r="966">
          <cell r="A966" t="str">
            <v>3 S 09 001 00</v>
          </cell>
          <cell r="B966" t="str">
            <v>Transporte local c/ basc. 5m3 em rodov. não pav.</v>
          </cell>
          <cell r="E966" t="str">
            <v>tkm</v>
          </cell>
        </row>
        <row r="967">
          <cell r="A967" t="str">
            <v>3 S 09 001 06</v>
          </cell>
          <cell r="B967" t="str">
            <v>Transporte local c/ basc. 10m3 em rodov. não pav.</v>
          </cell>
          <cell r="E967" t="str">
            <v>tkm</v>
          </cell>
        </row>
        <row r="968">
          <cell r="A968" t="str">
            <v>3 S 09 001 41</v>
          </cell>
          <cell r="B968" t="str">
            <v>Transp. local c/ carroceria 4t em rodov. não pav.</v>
          </cell>
          <cell r="E968" t="str">
            <v>tkm</v>
          </cell>
        </row>
        <row r="969">
          <cell r="A969" t="str">
            <v>3 S 09 001 90</v>
          </cell>
          <cell r="B969" t="str">
            <v>Transporte comercial c/ carroc. rodov. não pav.</v>
          </cell>
          <cell r="E969" t="str">
            <v>tkm</v>
          </cell>
        </row>
        <row r="970">
          <cell r="A970" t="str">
            <v>3 S 09 002 00</v>
          </cell>
          <cell r="B970" t="str">
            <v>Transporte local basc. 5m3 em rodov. pav.</v>
          </cell>
          <cell r="E970" t="str">
            <v>tkm</v>
          </cell>
        </row>
        <row r="971">
          <cell r="A971" t="str">
            <v>3 S 09 002 03</v>
          </cell>
          <cell r="B971" t="str">
            <v>Transporte local de material para remendos</v>
          </cell>
          <cell r="E971" t="str">
            <v>tkm</v>
          </cell>
        </row>
        <row r="972">
          <cell r="A972" t="str">
            <v>3 S 09 002 06</v>
          </cell>
          <cell r="B972" t="str">
            <v>Transporte local c/ basc. 10m3 em rodov. pav.</v>
          </cell>
          <cell r="E972" t="str">
            <v>tkm</v>
          </cell>
        </row>
        <row r="973">
          <cell r="A973" t="str">
            <v>3 S 09 002 41</v>
          </cell>
          <cell r="B973" t="str">
            <v>Transp. local c/ carroceria 4t em rodov. pav.</v>
          </cell>
          <cell r="E973" t="str">
            <v>tkm</v>
          </cell>
        </row>
        <row r="974">
          <cell r="A974" t="str">
            <v>3 S 09 002 90</v>
          </cell>
          <cell r="B974" t="str">
            <v>Transporte comercial c/ carroceria rodov. pav.</v>
          </cell>
          <cell r="E974" t="str">
            <v>tkm</v>
          </cell>
        </row>
        <row r="975">
          <cell r="A975" t="str">
            <v>3 S 09 102 00</v>
          </cell>
          <cell r="B975" t="str">
            <v>Transporte local material betuminoso</v>
          </cell>
          <cell r="E975" t="str">
            <v>tkm</v>
          </cell>
        </row>
        <row r="976">
          <cell r="A976" t="str">
            <v>3 S 09 201 70</v>
          </cell>
          <cell r="B976" t="str">
            <v>Transp. local água c/ cam. tanque rodov. não pav.</v>
          </cell>
          <cell r="E976" t="str">
            <v>tkm</v>
          </cell>
        </row>
        <row r="977">
          <cell r="A977" t="str">
            <v>3 S 09 202 70</v>
          </cell>
          <cell r="B977" t="str">
            <v>Transp. local água c/ cam. tanque em rodov. pav.</v>
          </cell>
          <cell r="E977" t="str">
            <v>tkm</v>
          </cell>
        </row>
        <row r="978">
          <cell r="B978" t="str">
            <v>Sinalização</v>
          </cell>
        </row>
        <row r="979">
          <cell r="A979" t="str">
            <v>4 S 03 300 01</v>
          </cell>
          <cell r="B979" t="str">
            <v>Confecção e lanç. de concreto magro em betoneira</v>
          </cell>
          <cell r="E979" t="str">
            <v>m3</v>
          </cell>
        </row>
        <row r="980">
          <cell r="A980" t="str">
            <v>4 S 03 323 01</v>
          </cell>
          <cell r="B980" t="str">
            <v>Conc.estr.fck=22 MPa contr.raz.uso ger.conf.e lanç</v>
          </cell>
          <cell r="E980" t="str">
            <v>m3</v>
          </cell>
        </row>
        <row r="981">
          <cell r="A981" t="str">
            <v>4 S 03 353 00</v>
          </cell>
          <cell r="B981" t="str">
            <v>Fornecimento, preparo colocação aço CA-50</v>
          </cell>
          <cell r="E981" t="str">
            <v>kg</v>
          </cell>
        </row>
        <row r="982">
          <cell r="A982" t="str">
            <v>4 S 03 370 00</v>
          </cell>
          <cell r="B982" t="str">
            <v>Forma comum de madeira</v>
          </cell>
          <cell r="E982" t="str">
            <v>m2</v>
          </cell>
        </row>
        <row r="983">
          <cell r="A983" t="str">
            <v>4 S 06 000 01</v>
          </cell>
          <cell r="B983" t="str">
            <v>Defensa maleável simples (forn./ impl.)</v>
          </cell>
          <cell r="E983" t="str">
            <v>m</v>
          </cell>
        </row>
        <row r="984">
          <cell r="A984" t="str">
            <v>4 S 06 000 02</v>
          </cell>
          <cell r="B984" t="str">
            <v>Ancoragem de defensa maleável simples (forn/ impl)</v>
          </cell>
          <cell r="E984" t="str">
            <v>m</v>
          </cell>
        </row>
        <row r="985">
          <cell r="A985" t="str">
            <v>4 S 06 000 11</v>
          </cell>
          <cell r="B985" t="str">
            <v>Defensa maleável dupla (forn./ impl.)</v>
          </cell>
          <cell r="E985" t="str">
            <v>m</v>
          </cell>
        </row>
        <row r="986">
          <cell r="A986" t="str">
            <v>4 S 06 000 12</v>
          </cell>
          <cell r="B986" t="str">
            <v>Ancoragem de defensa maleável dupla (forn./ impl.)</v>
          </cell>
          <cell r="E986" t="str">
            <v>m</v>
          </cell>
        </row>
        <row r="987">
          <cell r="A987" t="str">
            <v>4 S 06 010 01</v>
          </cell>
          <cell r="B987" t="str">
            <v>Defensa semi-maleável simples (forn./ impl.)</v>
          </cell>
          <cell r="E987" t="str">
            <v>m</v>
          </cell>
        </row>
        <row r="988">
          <cell r="A988" t="str">
            <v>4 S 06 010 02</v>
          </cell>
          <cell r="B988" t="str">
            <v>Ancoragem defensa semi-maleável simples (forn/imp)</v>
          </cell>
          <cell r="E988" t="str">
            <v>m</v>
          </cell>
        </row>
        <row r="989">
          <cell r="A989" t="str">
            <v>4 S 06 010 11</v>
          </cell>
          <cell r="B989" t="str">
            <v>Defensa semi-maleável dupla (forn./ impl.)</v>
          </cell>
          <cell r="E989" t="str">
            <v>m</v>
          </cell>
        </row>
        <row r="990">
          <cell r="A990" t="str">
            <v>4 S 06 010 12</v>
          </cell>
          <cell r="B990" t="str">
            <v>Ancoragem defensa semi-maleável dupla (forn/ impl)</v>
          </cell>
          <cell r="E990" t="str">
            <v>m</v>
          </cell>
        </row>
        <row r="991">
          <cell r="A991" t="str">
            <v>4 S 06 030 11</v>
          </cell>
          <cell r="B991" t="str">
            <v>Barreira de segurança dupla DNER PRO 176/86</v>
          </cell>
          <cell r="E991" t="str">
            <v>m</v>
          </cell>
        </row>
        <row r="992">
          <cell r="A992" t="str">
            <v>4 S 06 100 11</v>
          </cell>
          <cell r="B992" t="str">
            <v>Pintura de faixa - tinta durabilidade - 1 ano</v>
          </cell>
          <cell r="E992" t="str">
            <v>m2</v>
          </cell>
        </row>
        <row r="993">
          <cell r="A993" t="str">
            <v>4 S 06 100 12</v>
          </cell>
          <cell r="B993" t="str">
            <v>Pint. setas e zebrado - tinta durabilidade - 1 ano</v>
          </cell>
          <cell r="E993" t="str">
            <v>m2</v>
          </cell>
        </row>
        <row r="994">
          <cell r="A994" t="str">
            <v>4 S 06 100 21</v>
          </cell>
          <cell r="B994" t="str">
            <v>Pintura faixa - tinta durabilidade - 2 anos</v>
          </cell>
          <cell r="E994" t="str">
            <v>m2</v>
          </cell>
        </row>
        <row r="995">
          <cell r="A995" t="str">
            <v>4 S 06 100 22</v>
          </cell>
          <cell r="B995" t="str">
            <v>Pintura setas e zebrado - 2 anos</v>
          </cell>
          <cell r="E995" t="str">
            <v>m2</v>
          </cell>
        </row>
        <row r="996">
          <cell r="A996" t="str">
            <v>4 S 06 110 01</v>
          </cell>
          <cell r="B996" t="str">
            <v>Pintura faixa c/termoplástico-3 anos (p/ aspersão)</v>
          </cell>
          <cell r="E996" t="str">
            <v>m2</v>
          </cell>
        </row>
        <row r="997">
          <cell r="A997" t="str">
            <v>4 S 06 110 02</v>
          </cell>
          <cell r="B997" t="str">
            <v>Pintura setas e zebrado term.-3 anos (p/ aspersão)</v>
          </cell>
          <cell r="E997" t="str">
            <v>m2</v>
          </cell>
        </row>
        <row r="998">
          <cell r="A998" t="str">
            <v>4 S 06 110 03</v>
          </cell>
          <cell r="B998" t="str">
            <v>Pintura setas e zebrado term.-5 anos (p/ extrusão)</v>
          </cell>
          <cell r="E998" t="str">
            <v>m2</v>
          </cell>
        </row>
        <row r="999">
          <cell r="A999" t="str">
            <v>4 S 06 120 01</v>
          </cell>
          <cell r="B999" t="str">
            <v>Forn. e colocação de tacha reflet. monodirecional</v>
          </cell>
          <cell r="E999" t="str">
            <v>und</v>
          </cell>
        </row>
        <row r="1000">
          <cell r="A1000" t="str">
            <v>4 S 06 120 11</v>
          </cell>
          <cell r="B1000" t="str">
            <v>Forn. e colocação de tachão reflet. monodirecional</v>
          </cell>
          <cell r="E1000" t="str">
            <v>und</v>
          </cell>
        </row>
        <row r="1001">
          <cell r="A1001" t="str">
            <v>4 S 06 121 01</v>
          </cell>
          <cell r="B1001" t="str">
            <v>Forn. e colocação de tacha reflet. bidirecional</v>
          </cell>
          <cell r="E1001" t="str">
            <v>und</v>
          </cell>
        </row>
        <row r="1002">
          <cell r="A1002" t="str">
            <v>4 S 06 121 11</v>
          </cell>
          <cell r="B1002" t="str">
            <v>Forn. e colocação de tachão reflet. bidirecional</v>
          </cell>
          <cell r="E1002" t="str">
            <v>und</v>
          </cell>
        </row>
        <row r="1003">
          <cell r="A1003" t="str">
            <v>4 S 06 200 01</v>
          </cell>
          <cell r="B1003" t="str">
            <v>Forn. e implantação placa sinaliz. semi-refletiva</v>
          </cell>
          <cell r="E1003" t="str">
            <v>m2</v>
          </cell>
        </row>
        <row r="1004">
          <cell r="A1004" t="str">
            <v>4 S 06 200 02</v>
          </cell>
          <cell r="B1004" t="str">
            <v>Forn. e implantação placa sinaliz. tot.refletiva</v>
          </cell>
          <cell r="E1004" t="str">
            <v>m2</v>
          </cell>
        </row>
        <row r="1005">
          <cell r="A1005" t="str">
            <v>4 S 06 200 91</v>
          </cell>
          <cell r="B1005" t="str">
            <v>Remoção de placa de sinalização</v>
          </cell>
          <cell r="E1005" t="str">
            <v>m2</v>
          </cell>
        </row>
        <row r="1006">
          <cell r="A1006" t="str">
            <v>4 S 06 200 92</v>
          </cell>
          <cell r="B1006" t="str">
            <v>Recuperação de chapa p/placa de sinalização</v>
          </cell>
          <cell r="E1006" t="str">
            <v>m2</v>
          </cell>
        </row>
        <row r="1007">
          <cell r="A1007" t="str">
            <v>4 S 06 202 01</v>
          </cell>
          <cell r="B1007" t="str">
            <v>Confecção de placa sinalização semi-refletiva</v>
          </cell>
          <cell r="E1007" t="str">
            <v>m2</v>
          </cell>
        </row>
        <row r="1008">
          <cell r="A1008" t="str">
            <v>4 S 06 202 11</v>
          </cell>
          <cell r="B1008" t="str">
            <v>Confecção placa sinalização tot.refletiva</v>
          </cell>
          <cell r="E1008" t="str">
            <v>m2</v>
          </cell>
        </row>
        <row r="1009">
          <cell r="A1009" t="str">
            <v>4 S 06 202 21</v>
          </cell>
          <cell r="B1009" t="str">
            <v>Conf.placa sinal.semi-refletiva chapa recuperada</v>
          </cell>
          <cell r="E1009" t="str">
            <v>m2</v>
          </cell>
        </row>
        <row r="1010">
          <cell r="A1010" t="str">
            <v>4 S 06 202 31</v>
          </cell>
          <cell r="B1010" t="str">
            <v>Conf.placa sinal.tot.refletiva - chapa recuperada</v>
          </cell>
          <cell r="E1010" t="str">
            <v>m2</v>
          </cell>
        </row>
        <row r="1011">
          <cell r="A1011" t="str">
            <v>4 S 06 203 01</v>
          </cell>
          <cell r="B1011" t="str">
            <v>Confecção suporte e travessa p/placa sinaliz.</v>
          </cell>
          <cell r="E1011" t="str">
            <v>und</v>
          </cell>
        </row>
        <row r="1012">
          <cell r="A1012" t="str">
            <v>4 S 06 230 01</v>
          </cell>
          <cell r="B1012" t="str">
            <v>Forn. e implantação de balizador de concreto</v>
          </cell>
          <cell r="E1012" t="str">
            <v>und</v>
          </cell>
        </row>
        <row r="1013">
          <cell r="A1013" t="str">
            <v>4 S 09 002 00</v>
          </cell>
          <cell r="B1013" t="str">
            <v>Transporte local c/ basc. 5 m3 rodov. pav.</v>
          </cell>
          <cell r="E1013" t="str">
            <v>tkm</v>
          </cell>
        </row>
        <row r="1014">
          <cell r="A1014" t="str">
            <v>4 S 09 002 41</v>
          </cell>
          <cell r="B1014" t="str">
            <v>Transporte local c/ carroceria 4t rodov. pav.</v>
          </cell>
          <cell r="E1014" t="str">
            <v>tkm</v>
          </cell>
        </row>
        <row r="1015">
          <cell r="A1015" t="str">
            <v>4 S 09 202 70</v>
          </cell>
          <cell r="B1015" t="str">
            <v>Transp. local de água c/ cam. tanque rodov. pav.</v>
          </cell>
          <cell r="E1015" t="str">
            <v>tkm</v>
          </cell>
        </row>
        <row r="1016">
          <cell r="B1016" t="str">
            <v>Restauração</v>
          </cell>
        </row>
        <row r="1017">
          <cell r="A1017" t="str">
            <v>5 S 01 000 00</v>
          </cell>
          <cell r="B1017" t="str">
            <v>Desm. dest. e limp. áreas c/ arv. diam. até 0,15m</v>
          </cell>
          <cell r="E1017" t="str">
            <v>m2</v>
          </cell>
        </row>
        <row r="1018">
          <cell r="A1018" t="str">
            <v>5 S 01 010 00</v>
          </cell>
          <cell r="B1018" t="str">
            <v>Destocamento de árvores c/ diâm. 0,15 a 030m</v>
          </cell>
          <cell r="E1018" t="str">
            <v>und</v>
          </cell>
        </row>
        <row r="1019">
          <cell r="A1019" t="str">
            <v>5 S 01 011 00</v>
          </cell>
          <cell r="B1019" t="str">
            <v>Destocamento de árvores c/ diâm. &gt; 0,30m</v>
          </cell>
          <cell r="E1019" t="str">
            <v>und</v>
          </cell>
        </row>
        <row r="1020">
          <cell r="A1020" t="str">
            <v>5 S 01 100 01</v>
          </cell>
          <cell r="B1020" t="str">
            <v>Esc. carga transp. mat 1a cat DMT 50m</v>
          </cell>
          <cell r="E1020" t="str">
            <v>m3</v>
          </cell>
        </row>
        <row r="1021">
          <cell r="A1021" t="str">
            <v>5 S 01 100 09</v>
          </cell>
          <cell r="B1021" t="str">
            <v>Esc. carga tr. mat 1a c. DMT 50 a 200m c/carreg</v>
          </cell>
          <cell r="E1021" t="str">
            <v>m3</v>
          </cell>
        </row>
        <row r="1022">
          <cell r="A1022" t="str">
            <v>5 S 01 100 10</v>
          </cell>
          <cell r="B1022" t="str">
            <v>Esc. carga tr. mat 1a c. DMT 200 a 400m c/carreg</v>
          </cell>
          <cell r="E1022" t="str">
            <v>m3</v>
          </cell>
        </row>
        <row r="1023">
          <cell r="A1023" t="str">
            <v>5 S 01 100 11</v>
          </cell>
          <cell r="B1023" t="str">
            <v>Esc. carga tr. mat 1a c. DMT 400 a 600m c/carreg</v>
          </cell>
          <cell r="E1023" t="str">
            <v>m3</v>
          </cell>
        </row>
        <row r="1024">
          <cell r="A1024" t="str">
            <v>5 S 01 100 12</v>
          </cell>
          <cell r="B1024" t="str">
            <v>Esc. carga tr. mat 1a c. DMT 600 a 800m c/carreg</v>
          </cell>
          <cell r="E1024" t="str">
            <v>m3</v>
          </cell>
        </row>
        <row r="1025">
          <cell r="A1025" t="str">
            <v>5 S 01 100 13</v>
          </cell>
          <cell r="B1025" t="str">
            <v>Esc. carga tr. mat 1a c. DMT 800 a 1000m c/carreg</v>
          </cell>
          <cell r="E1025" t="str">
            <v>m3</v>
          </cell>
        </row>
        <row r="1026">
          <cell r="A1026" t="str">
            <v>5 S 01 100 14</v>
          </cell>
          <cell r="B1026" t="str">
            <v>Esc. carga tr. mat 1a c. DMT 1000 a 1200m c/carreg</v>
          </cell>
          <cell r="E1026" t="str">
            <v>m3</v>
          </cell>
        </row>
        <row r="1027">
          <cell r="A1027" t="str">
            <v>5 S 01 100 15</v>
          </cell>
          <cell r="B1027" t="str">
            <v>Esc. carga tr. mat 1a c. DMT 1200 a 1400m c/carreg</v>
          </cell>
          <cell r="E1027" t="str">
            <v>m3</v>
          </cell>
        </row>
        <row r="1028">
          <cell r="A1028" t="str">
            <v>5 S 01 100 16</v>
          </cell>
          <cell r="B1028" t="str">
            <v>Esc. carga tr. mat 1a c. DMT 1400 a 1600m c/carreg</v>
          </cell>
          <cell r="E1028" t="str">
            <v>m3</v>
          </cell>
        </row>
        <row r="1029">
          <cell r="A1029" t="str">
            <v>5 S 01 100 17</v>
          </cell>
          <cell r="B1029" t="str">
            <v>Esc. carga tr. mat 1a c. DMT 1600 a 1800m c/carreg</v>
          </cell>
          <cell r="E1029" t="str">
            <v>m3</v>
          </cell>
        </row>
        <row r="1030">
          <cell r="A1030" t="str">
            <v>5 S 01 100 18</v>
          </cell>
          <cell r="B1030" t="str">
            <v>Esc. carga tr. mat 1a c. DMT 1800 a 2000m c/carreg</v>
          </cell>
          <cell r="E1030" t="str">
            <v>m3</v>
          </cell>
        </row>
        <row r="1031">
          <cell r="A1031" t="str">
            <v>5 S 01 100 19</v>
          </cell>
          <cell r="B1031" t="str">
            <v>Esc. carga tr. mat 1a c. DMT 2000 a 3000m c/carreg</v>
          </cell>
          <cell r="E1031" t="str">
            <v>m3</v>
          </cell>
        </row>
        <row r="1032">
          <cell r="A1032" t="str">
            <v>5 S 01 100 20</v>
          </cell>
          <cell r="B1032" t="str">
            <v>Esc. carga tr. mat 1a c. DMT 3000 a 5000m c/carreg</v>
          </cell>
          <cell r="E1032" t="str">
            <v>m3</v>
          </cell>
        </row>
        <row r="1033">
          <cell r="A1033" t="str">
            <v>5 S 01 100 22</v>
          </cell>
          <cell r="B1033" t="str">
            <v>Esc. carga transp. mat 1a cat DMT 50 a 200m c/e</v>
          </cell>
          <cell r="E1033" t="str">
            <v>m3</v>
          </cell>
        </row>
        <row r="1034">
          <cell r="A1034" t="str">
            <v>5 S 01 100 23</v>
          </cell>
          <cell r="B1034" t="str">
            <v>Esc. carga transp. mat 1a cat DMT 200 a 400m c/e</v>
          </cell>
          <cell r="E1034" t="str">
            <v>m3</v>
          </cell>
        </row>
        <row r="1035">
          <cell r="A1035" t="str">
            <v>5 S 01 100 24</v>
          </cell>
          <cell r="B1035" t="str">
            <v>Esc. carga transp. mat 1a cat DMT 400 a 600m c/e</v>
          </cell>
          <cell r="E1035" t="str">
            <v>m3</v>
          </cell>
        </row>
        <row r="1036">
          <cell r="A1036" t="str">
            <v>5 S 01 100 25</v>
          </cell>
          <cell r="B1036" t="str">
            <v>Esc. carga transp. mat 1a cat DMT 600 a 800m c/e</v>
          </cell>
          <cell r="E1036" t="str">
            <v>m3</v>
          </cell>
        </row>
        <row r="1037">
          <cell r="A1037" t="str">
            <v>5 S 01 100 26</v>
          </cell>
          <cell r="B1037" t="str">
            <v>Esc. carga transp. mat 1a cat DMT 800 a 1000m c/e</v>
          </cell>
          <cell r="E1037" t="str">
            <v>m3</v>
          </cell>
        </row>
        <row r="1038">
          <cell r="A1038" t="str">
            <v>5 S 01 100 27</v>
          </cell>
          <cell r="B1038" t="str">
            <v>Esc. carga transp. mat 1a cat DMT 1000 a 1200m c/e</v>
          </cell>
          <cell r="E1038" t="str">
            <v>m3</v>
          </cell>
        </row>
        <row r="1039">
          <cell r="A1039" t="str">
            <v>5 S 01 100 28</v>
          </cell>
          <cell r="B1039" t="str">
            <v>Esc. carga transp. mat 1a cat DMT 1200 a 1400m c/e</v>
          </cell>
          <cell r="E1039" t="str">
            <v>m3</v>
          </cell>
        </row>
        <row r="1040">
          <cell r="A1040" t="str">
            <v>5 S 01 100 29</v>
          </cell>
          <cell r="B1040" t="str">
            <v>Esc. carga transp. mat 1a cat DMT 1400 a 1600m c/e</v>
          </cell>
          <cell r="E1040" t="str">
            <v>m3</v>
          </cell>
        </row>
        <row r="1041">
          <cell r="A1041" t="str">
            <v>5 S 01 100 30</v>
          </cell>
          <cell r="B1041" t="str">
            <v>Esc. carga transp .mat 1a cat DMT 1600 a 1800m c/e</v>
          </cell>
          <cell r="E1041" t="str">
            <v>m3</v>
          </cell>
        </row>
        <row r="1042">
          <cell r="A1042" t="str">
            <v>5 S 01 100 31</v>
          </cell>
          <cell r="B1042" t="str">
            <v>Esc. carga transp. mat 1a cat DMT 1800 a 2000m c/e</v>
          </cell>
          <cell r="E1042" t="str">
            <v>m3</v>
          </cell>
        </row>
        <row r="1043">
          <cell r="A1043" t="str">
            <v>5 S 01 100 32</v>
          </cell>
          <cell r="B1043" t="str">
            <v>Esc. carga transp. mat 1a cat DMT 2000 a 3000m c/e</v>
          </cell>
          <cell r="E1043" t="str">
            <v>m3</v>
          </cell>
        </row>
        <row r="1044">
          <cell r="A1044" t="str">
            <v>5 S 01 100 33</v>
          </cell>
          <cell r="B1044" t="str">
            <v>Esc. carga transp. mat 1a cat DMT 3000 a 5000m c/e</v>
          </cell>
          <cell r="E1044" t="str">
            <v>m3</v>
          </cell>
        </row>
        <row r="1045">
          <cell r="A1045" t="str">
            <v>5 S 01 101 01</v>
          </cell>
          <cell r="B1045" t="str">
            <v>Esc. carga transp. mat 2a cat DMT 50m</v>
          </cell>
          <cell r="E1045" t="str">
            <v>m3</v>
          </cell>
        </row>
        <row r="1046">
          <cell r="A1046" t="str">
            <v>5 S 01 101 09</v>
          </cell>
          <cell r="B1046" t="str">
            <v>Esc. carga tr. mat 2a c. DMT 50 a 200m c/carreg</v>
          </cell>
          <cell r="E1046" t="str">
            <v>m3</v>
          </cell>
        </row>
        <row r="1047">
          <cell r="A1047" t="str">
            <v>5 S 01 101 10</v>
          </cell>
          <cell r="B1047" t="str">
            <v>Esc. carga tr. mat 2a c. DMT 200 a 400m c/carreg</v>
          </cell>
          <cell r="E1047" t="str">
            <v>m3</v>
          </cell>
        </row>
        <row r="1048">
          <cell r="A1048" t="str">
            <v>5 S 01 101 11</v>
          </cell>
          <cell r="B1048" t="str">
            <v>Esc. carga tr. mat 2a c. DMT 400 a 600m c/carreg</v>
          </cell>
          <cell r="E1048" t="str">
            <v>m3</v>
          </cell>
        </row>
        <row r="1049">
          <cell r="A1049" t="str">
            <v>5 S 01 101 12</v>
          </cell>
          <cell r="B1049" t="str">
            <v>Esc. carga tr. mat 2a c. DMT 600 a 800m c/carreg</v>
          </cell>
          <cell r="E1049" t="str">
            <v>m3</v>
          </cell>
        </row>
        <row r="1050">
          <cell r="A1050" t="str">
            <v>5 S 01 101 13</v>
          </cell>
          <cell r="B1050" t="str">
            <v>Esc. carga tr. mat 2a c. DMT 800 a 1000m c/carreg</v>
          </cell>
          <cell r="E1050" t="str">
            <v>m3</v>
          </cell>
        </row>
        <row r="1051">
          <cell r="A1051" t="str">
            <v>5 S 01 101 14</v>
          </cell>
          <cell r="B1051" t="str">
            <v>Esc. carga tr. mat 2a c. DMT 1000 a 1200m c/carreg</v>
          </cell>
          <cell r="E1051" t="str">
            <v>m3</v>
          </cell>
        </row>
        <row r="1052">
          <cell r="A1052" t="str">
            <v>5 S 01 101 15</v>
          </cell>
          <cell r="B1052" t="str">
            <v>Esc. carga tr. mat 2a c. DMT 1200 a 1400m c/carreg</v>
          </cell>
          <cell r="E1052" t="str">
            <v>m3</v>
          </cell>
        </row>
        <row r="1053">
          <cell r="A1053" t="str">
            <v>5 S 01 101 16</v>
          </cell>
          <cell r="B1053" t="str">
            <v>Esc. carga tr. mat 2a c. DMT 1400 a 1600m c/carreg</v>
          </cell>
          <cell r="E1053" t="str">
            <v>m3</v>
          </cell>
        </row>
        <row r="1054">
          <cell r="A1054" t="str">
            <v>5 S 01 101 17</v>
          </cell>
          <cell r="B1054" t="str">
            <v>Esc. carga tr. mat 2a c. DMT 1600 a 1800m c/carreg</v>
          </cell>
          <cell r="E1054" t="str">
            <v>m3</v>
          </cell>
        </row>
        <row r="1055">
          <cell r="A1055" t="str">
            <v>5 S 01 101 18</v>
          </cell>
          <cell r="B1055" t="str">
            <v>Esc. carga tr. mat 2a c. DMT 1800 a 2000m c/carreg</v>
          </cell>
          <cell r="E1055" t="str">
            <v>m3</v>
          </cell>
        </row>
        <row r="1056">
          <cell r="A1056" t="str">
            <v>5 S 01 101 19</v>
          </cell>
          <cell r="B1056" t="str">
            <v>Esc. carga tr. mat 2a c. DMT 2000 a 3000m c/carreg</v>
          </cell>
          <cell r="E1056" t="str">
            <v>m3</v>
          </cell>
        </row>
        <row r="1057">
          <cell r="A1057" t="str">
            <v>5 S 01 101 20</v>
          </cell>
          <cell r="B1057" t="str">
            <v>Esc. carga tr. mat 2a c. DMT 3000 a 5000m c/carreg</v>
          </cell>
          <cell r="E1057" t="str">
            <v>m3</v>
          </cell>
        </row>
        <row r="1058">
          <cell r="A1058" t="str">
            <v>5 S 01 101 22</v>
          </cell>
          <cell r="B1058" t="str">
            <v>Esc. carga transp. mat 2a cat DMT 50 a 200m c/e</v>
          </cell>
          <cell r="E1058" t="str">
            <v>m3</v>
          </cell>
        </row>
        <row r="1059">
          <cell r="A1059" t="str">
            <v>5 S 01 101 23</v>
          </cell>
          <cell r="B1059" t="str">
            <v>Esc. carga transp. mat 2a cat DMT 200 a 400m c/e</v>
          </cell>
          <cell r="E1059" t="str">
            <v>m3</v>
          </cell>
        </row>
        <row r="1060">
          <cell r="A1060" t="str">
            <v>5 S 01 101 24</v>
          </cell>
          <cell r="B1060" t="str">
            <v>Esc. carga transp. mat 2a cat DMT 400 a 600m c/e</v>
          </cell>
          <cell r="E1060" t="str">
            <v>m3</v>
          </cell>
        </row>
        <row r="1061">
          <cell r="A1061" t="str">
            <v>5 S 01 101 25</v>
          </cell>
          <cell r="B1061" t="str">
            <v>Esc. carga transp. mat 2a cat DMT 600 a 800m c/e</v>
          </cell>
          <cell r="E1061" t="str">
            <v>m3</v>
          </cell>
        </row>
        <row r="1062">
          <cell r="A1062" t="str">
            <v>5 S 01 101 26</v>
          </cell>
          <cell r="B1062" t="str">
            <v>Esc. carga transp. mat 2a cat DMT 800 a 1000m c/e</v>
          </cell>
          <cell r="E1062" t="str">
            <v>m3</v>
          </cell>
        </row>
        <row r="1063">
          <cell r="A1063" t="str">
            <v>5 S 01 101 27</v>
          </cell>
          <cell r="B1063" t="str">
            <v>Esc. carga transp. mat 2a cat DMT 1000 a 1200m c/e</v>
          </cell>
          <cell r="E1063" t="str">
            <v>m3</v>
          </cell>
        </row>
        <row r="1064">
          <cell r="A1064" t="str">
            <v>5 S 01 101 28</v>
          </cell>
          <cell r="B1064" t="str">
            <v>Esc. carga transp. mat 2a cat DMT 1200 a 1400m c/e</v>
          </cell>
          <cell r="E1064" t="str">
            <v>m3</v>
          </cell>
        </row>
        <row r="1065">
          <cell r="A1065" t="str">
            <v>5 S 01 101 29</v>
          </cell>
          <cell r="B1065" t="str">
            <v>Esc. carga transp. mat 2a cat DMT 1400 a 1600m c/e</v>
          </cell>
          <cell r="E1065" t="str">
            <v>m3</v>
          </cell>
        </row>
        <row r="1066">
          <cell r="A1066" t="str">
            <v>5 S 01 101 30</v>
          </cell>
          <cell r="B1066" t="str">
            <v>Esc. carga transp. mat 2a cat DMT 1600 a 1800m c/e</v>
          </cell>
          <cell r="E1066" t="str">
            <v>m3</v>
          </cell>
        </row>
        <row r="1067">
          <cell r="A1067" t="str">
            <v>5 S 01 101 31</v>
          </cell>
          <cell r="B1067" t="str">
            <v>Esc. carga transp. mat 2a cat DMT 1800 a 2000m c/e</v>
          </cell>
          <cell r="E1067" t="str">
            <v>m3</v>
          </cell>
        </row>
        <row r="1068">
          <cell r="A1068" t="str">
            <v>5 S 01 101 32</v>
          </cell>
          <cell r="B1068" t="str">
            <v>Esc. carga transp. mat 2a cat DMT 2000 a 3000m c/e</v>
          </cell>
          <cell r="E1068" t="str">
            <v>m3</v>
          </cell>
        </row>
        <row r="1069">
          <cell r="A1069" t="str">
            <v>5 S 01 101 33</v>
          </cell>
          <cell r="B1069" t="str">
            <v>Esc. carga transp. mat 2a cat DMT 3000 a 5000m c/e</v>
          </cell>
          <cell r="E1069" t="str">
            <v>m3</v>
          </cell>
        </row>
        <row r="1070">
          <cell r="A1070" t="str">
            <v>5 S 01 102 01</v>
          </cell>
          <cell r="B1070" t="str">
            <v>Esc. carga transp. mat 3a cat DMT até 50m</v>
          </cell>
          <cell r="E1070" t="str">
            <v>m3</v>
          </cell>
        </row>
        <row r="1071">
          <cell r="A1071" t="str">
            <v>5 S 01 102 02</v>
          </cell>
          <cell r="B1071" t="str">
            <v>Esc. carga transp. mat 3a cat DMT 50 a 200m</v>
          </cell>
          <cell r="E1071" t="str">
            <v>m3</v>
          </cell>
        </row>
        <row r="1072">
          <cell r="A1072" t="str">
            <v>5 S 01 102 03</v>
          </cell>
          <cell r="B1072" t="str">
            <v>Esc. carga transp. mat 3a cat DMT 200 a 400m</v>
          </cell>
          <cell r="E1072" t="str">
            <v>m3</v>
          </cell>
        </row>
        <row r="1073">
          <cell r="A1073" t="str">
            <v>5 S 01 102 04</v>
          </cell>
          <cell r="B1073" t="str">
            <v>Esc. carga transp. mat 3a cat DMT 400 a 600m</v>
          </cell>
          <cell r="E1073" t="str">
            <v>m3</v>
          </cell>
        </row>
        <row r="1074">
          <cell r="A1074" t="str">
            <v>5 S 01 102 05</v>
          </cell>
          <cell r="B1074" t="str">
            <v>Esc. carga transp. mat 3a cat DMT 600 a 800m</v>
          </cell>
          <cell r="E1074" t="str">
            <v>m3</v>
          </cell>
        </row>
        <row r="1075">
          <cell r="A1075" t="str">
            <v>5 S 01 102 06</v>
          </cell>
          <cell r="B1075" t="str">
            <v>Esc. carga transp. mat 3a cat DMT 800 a 1000m</v>
          </cell>
          <cell r="E1075" t="str">
            <v>m3</v>
          </cell>
        </row>
        <row r="1076">
          <cell r="A1076" t="str">
            <v>5 S 01 102 07</v>
          </cell>
          <cell r="B1076" t="str">
            <v>Esc. carga transp. mat 3a cat DMT 1000 a 1200m</v>
          </cell>
          <cell r="E1076" t="str">
            <v>m3</v>
          </cell>
        </row>
        <row r="1077">
          <cell r="A1077" t="str">
            <v>5 S 01 510 00</v>
          </cell>
          <cell r="B1077" t="str">
            <v>Compactação de aterros a 95% proctor normal</v>
          </cell>
          <cell r="E1077" t="str">
            <v>m3</v>
          </cell>
        </row>
        <row r="1078">
          <cell r="A1078" t="str">
            <v>5 S 01 511 00</v>
          </cell>
          <cell r="B1078" t="str">
            <v>Compactação de aterros a 100% proctor normal</v>
          </cell>
          <cell r="E1078" t="str">
            <v>m3</v>
          </cell>
        </row>
        <row r="1079">
          <cell r="A1079" t="str">
            <v>5 S 01 513 01</v>
          </cell>
          <cell r="B1079" t="str">
            <v>Compactação de material de "bota-fora"</v>
          </cell>
          <cell r="E1079" t="str">
            <v>m3</v>
          </cell>
        </row>
        <row r="1080">
          <cell r="A1080" t="str">
            <v>5 S 02 100 00</v>
          </cell>
          <cell r="B1080" t="str">
            <v>Reforço do subleito</v>
          </cell>
          <cell r="E1080" t="str">
            <v>m3</v>
          </cell>
        </row>
        <row r="1081">
          <cell r="A1081" t="str">
            <v>5 S 02 110 00</v>
          </cell>
          <cell r="B1081" t="str">
            <v>Regularização do subleito</v>
          </cell>
          <cell r="E1081" t="str">
            <v>m2</v>
          </cell>
        </row>
        <row r="1082">
          <cell r="A1082" t="str">
            <v>5 S 02 110 01</v>
          </cell>
          <cell r="B1082" t="str">
            <v>Regul. subleito c/ fresa. corte contr. aut. greide</v>
          </cell>
          <cell r="E1082" t="str">
            <v>m2</v>
          </cell>
        </row>
        <row r="1083">
          <cell r="A1083" t="str">
            <v>5 S 02 200 00</v>
          </cell>
          <cell r="B1083" t="str">
            <v>Sub-base solo estabilizado granul. s/ mistura</v>
          </cell>
          <cell r="E1083" t="str">
            <v>m3</v>
          </cell>
        </row>
        <row r="1084">
          <cell r="A1084" t="str">
            <v>5 S 02 200 01</v>
          </cell>
          <cell r="B1084" t="str">
            <v>Base solo estabilizado granul. s/ mistura</v>
          </cell>
          <cell r="E1084" t="str">
            <v>m3</v>
          </cell>
        </row>
        <row r="1085">
          <cell r="A1085" t="str">
            <v>5 S 02 201 00</v>
          </cell>
          <cell r="B1085" t="str">
            <v>Recomposição camada de base s/ adição de material</v>
          </cell>
          <cell r="E1085" t="str">
            <v>m2</v>
          </cell>
        </row>
        <row r="1086">
          <cell r="A1086" t="str">
            <v>5 S 02 210 00</v>
          </cell>
          <cell r="B1086" t="str">
            <v>Sub-base estabiliz. granul. c/ mist. solo na pista</v>
          </cell>
          <cell r="E1086" t="str">
            <v>m3</v>
          </cell>
        </row>
        <row r="1087">
          <cell r="A1087" t="str">
            <v>5 S 02 210 01</v>
          </cell>
          <cell r="B1087" t="str">
            <v>Sub-base estab. granul.c/mist. solo-areia na pista</v>
          </cell>
          <cell r="E1087" t="str">
            <v>m3</v>
          </cell>
        </row>
        <row r="1088">
          <cell r="A1088" t="str">
            <v>5 S 02 210 02</v>
          </cell>
          <cell r="B1088" t="str">
            <v>Base estabiliz.granul.c/ mist. solo areia na pista</v>
          </cell>
          <cell r="E1088" t="str">
            <v>m3</v>
          </cell>
        </row>
        <row r="1089">
          <cell r="A1089" t="str">
            <v>5 S 02 220 00</v>
          </cell>
          <cell r="B1089" t="str">
            <v>Base estabilizada granul. c/ mistura solo-brita</v>
          </cell>
          <cell r="E1089" t="str">
            <v>m3</v>
          </cell>
        </row>
        <row r="1090">
          <cell r="A1090" t="str">
            <v>5 S 02 230 00</v>
          </cell>
          <cell r="B1090" t="str">
            <v>Base de brita graduada</v>
          </cell>
          <cell r="E1090" t="str">
            <v>m3</v>
          </cell>
        </row>
        <row r="1091">
          <cell r="A1091" t="str">
            <v>5 S 02 230 01</v>
          </cell>
          <cell r="B1091" t="str">
            <v>Base brita grad.c/distr.agreg. contr. autom.greide</v>
          </cell>
          <cell r="E1091" t="str">
            <v>m3</v>
          </cell>
        </row>
        <row r="1092">
          <cell r="A1092" t="str">
            <v>5 S 02 231 00</v>
          </cell>
          <cell r="B1092" t="str">
            <v>Base de macadame hidraúlico</v>
          </cell>
          <cell r="E1092" t="str">
            <v>m3</v>
          </cell>
        </row>
        <row r="1093">
          <cell r="A1093" t="str">
            <v>5 S 02 240 11</v>
          </cell>
          <cell r="B1093" t="str">
            <v>Recomposição camada de base c/ adição de cimento</v>
          </cell>
          <cell r="E1093" t="str">
            <v>m3</v>
          </cell>
        </row>
        <row r="1094">
          <cell r="A1094" t="str">
            <v>5 S 02 241 01</v>
          </cell>
          <cell r="B1094" t="str">
            <v>Base de solo cimento com mistura em usina</v>
          </cell>
          <cell r="E1094" t="str">
            <v>m3</v>
          </cell>
        </row>
        <row r="1095">
          <cell r="A1095" t="str">
            <v>5 S 02 243 01</v>
          </cell>
          <cell r="B1095" t="str">
            <v>Sub-base solo melhorado c/cimento c/mist. em usina</v>
          </cell>
          <cell r="E1095" t="str">
            <v>m3</v>
          </cell>
        </row>
        <row r="1096">
          <cell r="A1096" t="str">
            <v>5 S 02 249 11</v>
          </cell>
          <cell r="B1096" t="str">
            <v>Recomp. base c/ demol. do rev. e incorp. à base</v>
          </cell>
          <cell r="E1096" t="str">
            <v>m3</v>
          </cell>
        </row>
        <row r="1097">
          <cell r="A1097" t="str">
            <v>5 S 02 300 00</v>
          </cell>
          <cell r="B1097" t="str">
            <v>Imprimação</v>
          </cell>
          <cell r="E1097" t="str">
            <v>m2</v>
          </cell>
        </row>
        <row r="1098">
          <cell r="A1098" t="str">
            <v>5 S 02 400 00</v>
          </cell>
          <cell r="B1098" t="str">
            <v>Pintura de ligação</v>
          </cell>
          <cell r="E1098" t="str">
            <v>m2</v>
          </cell>
        </row>
        <row r="1099">
          <cell r="A1099" t="str">
            <v>5 S 02 500 00</v>
          </cell>
          <cell r="B1099" t="str">
            <v>Tratamento superficial simples c/ CAP</v>
          </cell>
          <cell r="E1099" t="str">
            <v>m2</v>
          </cell>
        </row>
        <row r="1100">
          <cell r="A1100" t="str">
            <v>5 S 02 500 01</v>
          </cell>
          <cell r="B1100" t="str">
            <v>Tratamento superficial simples c/ emulsão</v>
          </cell>
          <cell r="E1100" t="str">
            <v>m2</v>
          </cell>
        </row>
        <row r="1101">
          <cell r="A1101" t="str">
            <v>5 S 02 500 02</v>
          </cell>
          <cell r="B1101" t="str">
            <v>Tratamento superficial simples c/ banho diluído</v>
          </cell>
          <cell r="E1101" t="str">
            <v>m2</v>
          </cell>
        </row>
        <row r="1102">
          <cell r="A1102" t="str">
            <v>5 S 02 501 00</v>
          </cell>
          <cell r="B1102" t="str">
            <v>Tratamento superficial duplo c/ CAP</v>
          </cell>
          <cell r="E1102" t="str">
            <v>m2</v>
          </cell>
        </row>
        <row r="1103">
          <cell r="A1103" t="str">
            <v>5 S 02 501 01</v>
          </cell>
          <cell r="B1103" t="str">
            <v>Tratamento superficial duplo c/ emulsão</v>
          </cell>
          <cell r="E1103" t="str">
            <v>m2</v>
          </cell>
        </row>
        <row r="1104">
          <cell r="A1104" t="str">
            <v>5 S 02 501 02</v>
          </cell>
          <cell r="B1104" t="str">
            <v>Tratamento superficial duplo c/ banho diluído</v>
          </cell>
          <cell r="E1104" t="str">
            <v>m2</v>
          </cell>
        </row>
        <row r="1105">
          <cell r="A1105" t="str">
            <v>5 S 02 502 00</v>
          </cell>
          <cell r="B1105" t="str">
            <v>Tratamento superficial triplo c/ CAP</v>
          </cell>
          <cell r="E1105" t="str">
            <v>m2</v>
          </cell>
        </row>
        <row r="1106">
          <cell r="A1106" t="str">
            <v>5 S 02 502 01</v>
          </cell>
          <cell r="B1106" t="str">
            <v>Tratamento superficial triplo c/ emulsão</v>
          </cell>
          <cell r="E1106" t="str">
            <v>m2</v>
          </cell>
        </row>
        <row r="1107">
          <cell r="A1107" t="str">
            <v>5 S 02 502 02</v>
          </cell>
          <cell r="B1107" t="str">
            <v>Tratamento superficial triplo c/ banho diluído</v>
          </cell>
          <cell r="E1107" t="str">
            <v>m2</v>
          </cell>
        </row>
        <row r="1108">
          <cell r="A1108" t="str">
            <v>5 S 02 511 01</v>
          </cell>
          <cell r="B1108" t="str">
            <v>Micro-revestimento a frio - Microflex 0,8cm</v>
          </cell>
          <cell r="E1108" t="str">
            <v>m2</v>
          </cell>
        </row>
        <row r="1109">
          <cell r="A1109" t="str">
            <v>5 S 02 511 02</v>
          </cell>
          <cell r="B1109" t="str">
            <v>Micro-revestimento a frio - Microflex 1,5 cm</v>
          </cell>
          <cell r="E1109" t="str">
            <v>m2</v>
          </cell>
        </row>
        <row r="1110">
          <cell r="A1110" t="str">
            <v>5 S 02 511 03</v>
          </cell>
          <cell r="B1110" t="str">
            <v>Micro-revestimento a frio - Microflex 2,0 cm</v>
          </cell>
          <cell r="E1110" t="str">
            <v>m2</v>
          </cell>
        </row>
        <row r="1111">
          <cell r="A1111" t="str">
            <v>5 S 02 511 04</v>
          </cell>
          <cell r="B1111" t="str">
            <v>Micro-revestimento a frio - Microflex - 2,5 cm</v>
          </cell>
          <cell r="E1111" t="str">
            <v>m2</v>
          </cell>
        </row>
        <row r="1112">
          <cell r="A1112" t="str">
            <v>5 S 02 512 01</v>
          </cell>
          <cell r="B1112" t="str">
            <v>Lama asfáltica fina (granulometrias I e II)</v>
          </cell>
          <cell r="E1112" t="str">
            <v>m2</v>
          </cell>
        </row>
        <row r="1113">
          <cell r="A1113" t="str">
            <v>5 S 02 512 02</v>
          </cell>
          <cell r="B1113" t="str">
            <v>Lama asfáltica grossa (granulometrias III e IV)</v>
          </cell>
          <cell r="E1113" t="str">
            <v>m2</v>
          </cell>
        </row>
        <row r="1114">
          <cell r="A1114" t="str">
            <v>5 S 02 530 00</v>
          </cell>
          <cell r="B1114" t="str">
            <v>Pré-misturado a frio</v>
          </cell>
          <cell r="E1114" t="str">
            <v>m3</v>
          </cell>
        </row>
        <row r="1115">
          <cell r="A1115" t="str">
            <v>5 S 02 531 00</v>
          </cell>
          <cell r="B1115" t="str">
            <v>Macadame betuminoso por penetração</v>
          </cell>
          <cell r="E1115" t="str">
            <v>m3</v>
          </cell>
        </row>
        <row r="1116">
          <cell r="A1116" t="str">
            <v>5 S 02 532 00</v>
          </cell>
          <cell r="B1116" t="str">
            <v>Areia-asfalto a quente</v>
          </cell>
          <cell r="E1116" t="str">
            <v>t</v>
          </cell>
        </row>
        <row r="1117">
          <cell r="A1117" t="str">
            <v>5 S 02 540 01</v>
          </cell>
          <cell r="B1117" t="str">
            <v>Conc. betumin.usinado a quente - capa de rolamento</v>
          </cell>
          <cell r="E1117" t="str">
            <v>t</v>
          </cell>
        </row>
        <row r="1118">
          <cell r="A1118" t="str">
            <v>5 S 02 540 02</v>
          </cell>
          <cell r="B1118" t="str">
            <v>Concreto betuminoso usinado a quente - binder</v>
          </cell>
          <cell r="E1118" t="str">
            <v>t</v>
          </cell>
        </row>
        <row r="1119">
          <cell r="A1119" t="str">
            <v>5 S 02 540 11</v>
          </cell>
          <cell r="B1119" t="str">
            <v>CBUQ reciclado a quente no local</v>
          </cell>
          <cell r="E1119" t="str">
            <v>t</v>
          </cell>
        </row>
        <row r="1120">
          <cell r="A1120" t="str">
            <v>5 S 02 540 12</v>
          </cell>
          <cell r="B1120" t="str">
            <v>CBUQ reciclado em usina fixa</v>
          </cell>
          <cell r="E1120" t="str">
            <v>t</v>
          </cell>
        </row>
        <row r="1121">
          <cell r="A1121" t="str">
            <v>5 S 02 600 00</v>
          </cell>
          <cell r="B1121" t="str">
            <v>Manta sintét. p/ recap.asfál.- fornec. e aplicação</v>
          </cell>
          <cell r="E1121" t="str">
            <v>m2</v>
          </cell>
        </row>
        <row r="1122">
          <cell r="A1122" t="str">
            <v>5 S 02 607 00</v>
          </cell>
          <cell r="B1122" t="str">
            <v>Concreto cimento portland c/ equip. pequeno porte</v>
          </cell>
          <cell r="E1122" t="str">
            <v>m3</v>
          </cell>
        </row>
        <row r="1123">
          <cell r="A1123" t="str">
            <v>5 S 02 702 00</v>
          </cell>
          <cell r="B1123" t="str">
            <v>Limpeza e enchimento de junta de pavimento de conc</v>
          </cell>
          <cell r="E1123" t="str">
            <v>m</v>
          </cell>
        </row>
        <row r="1124">
          <cell r="A1124" t="str">
            <v>5 S 02 905 00</v>
          </cell>
          <cell r="B1124" t="str">
            <v>Remoção mecanizada de revestimento betuminoso</v>
          </cell>
          <cell r="E1124" t="str">
            <v>m3</v>
          </cell>
        </row>
        <row r="1125">
          <cell r="A1125" t="str">
            <v>5 S 02 905 01</v>
          </cell>
          <cell r="B1125" t="str">
            <v>Remoção manual de revestimento betuminoso</v>
          </cell>
          <cell r="E1125" t="str">
            <v>m3</v>
          </cell>
        </row>
        <row r="1126">
          <cell r="A1126" t="str">
            <v>5 S 02 906 00</v>
          </cell>
          <cell r="B1126" t="str">
            <v>Remoção mecanizada da camada granular pavimento</v>
          </cell>
          <cell r="E1126" t="str">
            <v>m3</v>
          </cell>
        </row>
        <row r="1127">
          <cell r="A1127" t="str">
            <v>5 S 02 906 01</v>
          </cell>
          <cell r="B1127" t="str">
            <v>Remoção manual da camada granular do pavimento</v>
          </cell>
          <cell r="E1127" t="str">
            <v>m3</v>
          </cell>
        </row>
        <row r="1128">
          <cell r="A1128" t="str">
            <v>5 S 02 907 00</v>
          </cell>
          <cell r="B1128" t="str">
            <v>Remoção mecanizada material de baixa capac.suporte</v>
          </cell>
          <cell r="E1128" t="str">
            <v>m3</v>
          </cell>
        </row>
        <row r="1129">
          <cell r="A1129" t="str">
            <v>5 S 02 907 01</v>
          </cell>
          <cell r="B1129" t="str">
            <v>Remoção manual de material de baixa capac.suporte</v>
          </cell>
          <cell r="E1129" t="str">
            <v>m3</v>
          </cell>
        </row>
        <row r="1130">
          <cell r="A1130" t="str">
            <v>5 S 02 908 00</v>
          </cell>
          <cell r="B1130" t="str">
            <v>Arrancamento e remoção de paralelepípedos</v>
          </cell>
          <cell r="E1130" t="str">
            <v>m2</v>
          </cell>
        </row>
        <row r="1131">
          <cell r="A1131" t="str">
            <v>5 S 02 909 00</v>
          </cell>
          <cell r="B1131" t="str">
            <v>Arrancamento e remoção de meios-fios</v>
          </cell>
          <cell r="E1131" t="str">
            <v>m3</v>
          </cell>
        </row>
        <row r="1132">
          <cell r="A1132" t="str">
            <v>5 S 02 990 11</v>
          </cell>
          <cell r="B1132" t="str">
            <v>Fresagem contínua do revest. betuminoso</v>
          </cell>
          <cell r="E1132" t="str">
            <v>m3</v>
          </cell>
        </row>
        <row r="1133">
          <cell r="A1133" t="str">
            <v>5 S 02 990 12</v>
          </cell>
          <cell r="B1133" t="str">
            <v>Fresagem descontínua revest. betuminoso</v>
          </cell>
          <cell r="E1133" t="str">
            <v>m3</v>
          </cell>
        </row>
        <row r="1134">
          <cell r="A1134" t="str">
            <v>5 S 04 300 16</v>
          </cell>
          <cell r="B1134" t="str">
            <v>Bueiro met. chapas múltiplas D=1,60m galv.</v>
          </cell>
          <cell r="E1134" t="str">
            <v>m</v>
          </cell>
        </row>
        <row r="1135">
          <cell r="A1135" t="str">
            <v>5 S 04 300 20</v>
          </cell>
          <cell r="B1135" t="str">
            <v>Bueiro met. chapas múltiplas D=2,00m galv.</v>
          </cell>
          <cell r="E1135" t="str">
            <v>m</v>
          </cell>
        </row>
        <row r="1136">
          <cell r="A1136" t="str">
            <v>5 S 04 301 16</v>
          </cell>
          <cell r="B1136" t="str">
            <v>Bueiro met. chapas múltiplas D=1,60m rev. epoxy</v>
          </cell>
          <cell r="E1136" t="str">
            <v>m</v>
          </cell>
        </row>
        <row r="1137">
          <cell r="A1137" t="str">
            <v>5 S 04 301 20</v>
          </cell>
          <cell r="B1137" t="str">
            <v>Bueiro met. chapas múltiplas D=2,00m rev. epoxy</v>
          </cell>
          <cell r="E1137" t="str">
            <v>m</v>
          </cell>
        </row>
        <row r="1138">
          <cell r="A1138" t="str">
            <v>5 S 04 310 16</v>
          </cell>
          <cell r="B1138" t="str">
            <v>Bueiro met. s/ interrup. de tráf. D=1,60m galv.</v>
          </cell>
          <cell r="E1138" t="str">
            <v>m</v>
          </cell>
        </row>
        <row r="1139">
          <cell r="A1139" t="str">
            <v>5 S 04 310 20</v>
          </cell>
          <cell r="B1139" t="str">
            <v>Bueiro met. s/ interrup. de tráf. D=2,00m galv.</v>
          </cell>
          <cell r="E1139" t="str">
            <v>m</v>
          </cell>
        </row>
        <row r="1140">
          <cell r="A1140" t="str">
            <v>5 S 04 311 16</v>
          </cell>
          <cell r="B1140" t="str">
            <v>Bueiro met.s/interrupção traf. D=1,60 m rev.epoxy</v>
          </cell>
          <cell r="E1140" t="str">
            <v>m</v>
          </cell>
        </row>
        <row r="1141">
          <cell r="A1141" t="str">
            <v>5 S 04 311 20</v>
          </cell>
          <cell r="B1141" t="str">
            <v>Bueiro met.s/interrupção tráf. D=2,00 m rev. epoxy</v>
          </cell>
          <cell r="E1141" t="str">
            <v>m</v>
          </cell>
        </row>
        <row r="1142">
          <cell r="A1142" t="str">
            <v>5 S 04 999 01</v>
          </cell>
          <cell r="B1142" t="str">
            <v>Remoção de bueiros existentes</v>
          </cell>
          <cell r="E1142" t="str">
            <v>m</v>
          </cell>
        </row>
        <row r="1143">
          <cell r="A1143" t="str">
            <v>5 S 04 999 04</v>
          </cell>
          <cell r="B1143" t="str">
            <v>Restauração de disp. danif. com concr. fck=12 MPa</v>
          </cell>
          <cell r="E1143" t="str">
            <v>m3</v>
          </cell>
        </row>
        <row r="1144">
          <cell r="A1144" t="str">
            <v>5 S 04 999 07</v>
          </cell>
          <cell r="B1144" t="str">
            <v>Demolição de dispositivos de concreto simples</v>
          </cell>
          <cell r="E1144" t="str">
            <v>m3</v>
          </cell>
        </row>
        <row r="1145">
          <cell r="A1145" t="str">
            <v>5 S 04 999 08</v>
          </cell>
          <cell r="B1145" t="str">
            <v>Demolição de dispositivos de concreto armado</v>
          </cell>
          <cell r="E1145" t="str">
            <v>m3</v>
          </cell>
        </row>
        <row r="1146">
          <cell r="A1146" t="str">
            <v>5 S 05 100 00</v>
          </cell>
          <cell r="B1146" t="str">
            <v>Enleivamento</v>
          </cell>
          <cell r="E1146" t="str">
            <v>m2</v>
          </cell>
        </row>
        <row r="1147">
          <cell r="A1147" t="str">
            <v>5 S 05 102 00</v>
          </cell>
          <cell r="B1147" t="str">
            <v>Hidrossemeadura</v>
          </cell>
          <cell r="E1147" t="str">
            <v>m2</v>
          </cell>
        </row>
        <row r="1148">
          <cell r="A1148" t="str">
            <v>5 S 05 300 01</v>
          </cell>
          <cell r="B1148" t="str">
            <v>Alvenaria de pedra arrumada</v>
          </cell>
          <cell r="E1148" t="str">
            <v>m3</v>
          </cell>
        </row>
        <row r="1149">
          <cell r="A1149" t="str">
            <v>5 S 05 300 02</v>
          </cell>
          <cell r="B1149" t="str">
            <v>Enrocamento de pedra jogada</v>
          </cell>
          <cell r="E1149" t="str">
            <v>m3</v>
          </cell>
        </row>
        <row r="1150">
          <cell r="A1150" t="str">
            <v>5 S 05 301 00</v>
          </cell>
          <cell r="B1150" t="str">
            <v>Alvenaria de pedra argamassada</v>
          </cell>
          <cell r="E1150" t="str">
            <v>m3</v>
          </cell>
        </row>
        <row r="1151">
          <cell r="A1151" t="str">
            <v>5 S 05 302 01</v>
          </cell>
          <cell r="B1151" t="str">
            <v>Muro de gabião tipo caixa</v>
          </cell>
          <cell r="E1151" t="str">
            <v>m3</v>
          </cell>
        </row>
        <row r="1152">
          <cell r="A1152" t="str">
            <v>5 S 05 303 01</v>
          </cell>
          <cell r="B1152" t="str">
            <v>Terra armada - ECE - greide 0,0&lt;h&lt;6,00m</v>
          </cell>
          <cell r="E1152" t="str">
            <v>m2</v>
          </cell>
        </row>
        <row r="1153">
          <cell r="A1153" t="str">
            <v>5 S 05 303 02</v>
          </cell>
          <cell r="B1153" t="str">
            <v>Terra armada - ECE - greide 6,0&lt;h&lt;9,00</v>
          </cell>
          <cell r="E1153" t="str">
            <v>m2</v>
          </cell>
        </row>
        <row r="1154">
          <cell r="A1154" t="str">
            <v>5 S 05 303 03</v>
          </cell>
          <cell r="B1154" t="str">
            <v>Terra armada - ECE - greide 9,0&lt;h&lt;12,00m</v>
          </cell>
          <cell r="E1154" t="str">
            <v>m2</v>
          </cell>
        </row>
        <row r="1155">
          <cell r="A1155" t="str">
            <v>5 S 05 303 04</v>
          </cell>
          <cell r="B1155" t="str">
            <v>Terra armada - ECE - pé de talude 0,0&lt;h&lt;6,00m</v>
          </cell>
          <cell r="E1155" t="str">
            <v>m2</v>
          </cell>
        </row>
        <row r="1156">
          <cell r="A1156" t="str">
            <v>5 S 05 303 05</v>
          </cell>
          <cell r="B1156" t="str">
            <v>Terra armada - ECE - pé de talude 6,0&lt;h&lt;9,00m</v>
          </cell>
          <cell r="E1156" t="str">
            <v>m2</v>
          </cell>
        </row>
        <row r="1157">
          <cell r="A1157" t="str">
            <v>5 S 05 303 06</v>
          </cell>
          <cell r="B1157" t="str">
            <v>Terra armada - ECE - pé de talude 9,0&lt;h&lt;12,00m</v>
          </cell>
          <cell r="E1157" t="str">
            <v>m2</v>
          </cell>
        </row>
        <row r="1158">
          <cell r="A1158" t="str">
            <v>5 S 05 303 07</v>
          </cell>
          <cell r="B1158" t="str">
            <v>Terra armada - ECE - encontro portante 0,0&lt;h&lt;6,0m</v>
          </cell>
          <cell r="E1158" t="str">
            <v>m2</v>
          </cell>
        </row>
        <row r="1159">
          <cell r="A1159" t="str">
            <v>5 S 05 303 08</v>
          </cell>
          <cell r="B1159" t="str">
            <v>Terra armada - ECE - encontro portante 6,0&lt;h&lt;9,00m</v>
          </cell>
          <cell r="E1159" t="str">
            <v>m2</v>
          </cell>
        </row>
        <row r="1160">
          <cell r="A1160" t="str">
            <v>5 S 05 303 09</v>
          </cell>
          <cell r="B1160" t="str">
            <v>Escamas de concreto armado para terra armada</v>
          </cell>
          <cell r="E1160" t="str">
            <v>m3</v>
          </cell>
        </row>
        <row r="1161">
          <cell r="A1161" t="str">
            <v>5 S 05 303 10</v>
          </cell>
          <cell r="B1161" t="str">
            <v>Conc. de soleira e arrem. de maciço de terra arm.</v>
          </cell>
          <cell r="E1161" t="str">
            <v>m3</v>
          </cell>
        </row>
        <row r="1162">
          <cell r="A1162" t="str">
            <v>5 S 05 303 11</v>
          </cell>
          <cell r="B1162" t="str">
            <v>Montagem de maciço terra armada</v>
          </cell>
          <cell r="E1162" t="str">
            <v>m2</v>
          </cell>
        </row>
        <row r="1163">
          <cell r="A1163" t="str">
            <v>5 S 05 340 01</v>
          </cell>
          <cell r="B1163" t="str">
            <v>Execução cortina atirantada conc.armado fck=15 MPa</v>
          </cell>
          <cell r="E1163" t="str">
            <v>m3</v>
          </cell>
        </row>
        <row r="1164">
          <cell r="A1164" t="str">
            <v>5 S 05 900 01</v>
          </cell>
          <cell r="B1164" t="str">
            <v>Execução tirante protendido cortina atirantada</v>
          </cell>
          <cell r="E1164" t="str">
            <v>m</v>
          </cell>
        </row>
        <row r="1165">
          <cell r="A1165" t="str">
            <v>5 S 06 400 01</v>
          </cell>
          <cell r="B1165" t="str">
            <v>Cêrcas arame farp. c/ mourão conc. seção quadr.</v>
          </cell>
          <cell r="E1165" t="str">
            <v>m</v>
          </cell>
        </row>
        <row r="1166">
          <cell r="A1166" t="str">
            <v>5 S 06 400 02</v>
          </cell>
          <cell r="B1166" t="str">
            <v>Cerca arame farp. c/ mourão de conc. seção triang</v>
          </cell>
          <cell r="E1166" t="str">
            <v>m</v>
          </cell>
        </row>
        <row r="1167">
          <cell r="A1167" t="str">
            <v>5 S 06 410 00</v>
          </cell>
          <cell r="B1167" t="str">
            <v>Cêrcas arame farpado com suporte madeira</v>
          </cell>
          <cell r="E1167" t="str">
            <v>m</v>
          </cell>
        </row>
        <row r="1168">
          <cell r="A1168" t="str">
            <v>5 S 09 001 07</v>
          </cell>
          <cell r="B1168" t="str">
            <v>Transporte local em rodov. não pavim.</v>
          </cell>
          <cell r="E1168" t="str">
            <v>tkm</v>
          </cell>
        </row>
        <row r="1169">
          <cell r="A1169" t="str">
            <v>5 S 09 001 90</v>
          </cell>
          <cell r="B1169" t="str">
            <v>Transporte comercial c/ carroc. rodov. não pav.</v>
          </cell>
          <cell r="E1169" t="str">
            <v>tkm</v>
          </cell>
        </row>
        <row r="1170">
          <cell r="A1170" t="str">
            <v>5 S 09 002 07</v>
          </cell>
          <cell r="B1170" t="str">
            <v>Transporte local em rodov. pavim.</v>
          </cell>
          <cell r="E1170" t="str">
            <v>tkm</v>
          </cell>
        </row>
        <row r="1171">
          <cell r="A1171" t="str">
            <v>5 S 09 002 90</v>
          </cell>
          <cell r="B1171" t="str">
            <v>Transporte comercial c/ carroceria rodov. pav.</v>
          </cell>
          <cell r="E1171" t="str">
            <v>tkm</v>
          </cell>
        </row>
        <row r="1173">
          <cell r="B1173" t="str">
            <v>MATERIAIS</v>
          </cell>
          <cell r="C1173" t="str">
            <v>Und Com</v>
          </cell>
          <cell r="D1173" t="str">
            <v>Fator de Conversão</v>
          </cell>
          <cell r="E1173" t="str">
            <v>Und</v>
          </cell>
        </row>
        <row r="1174">
          <cell r="A1174" t="str">
            <v>AM01</v>
          </cell>
          <cell r="B1174" t="str">
            <v>Aço D=4,2 mm CA 25</v>
          </cell>
          <cell r="C1174" t="str">
            <v>kg</v>
          </cell>
          <cell r="D1174">
            <v>1</v>
          </cell>
          <cell r="E1174" t="str">
            <v>kg</v>
          </cell>
        </row>
        <row r="1175">
          <cell r="A1175" t="str">
            <v>AM02</v>
          </cell>
          <cell r="B1175" t="str">
            <v>Aço D=6,3 mm CA 25</v>
          </cell>
          <cell r="C1175" t="str">
            <v>kg</v>
          </cell>
          <cell r="D1175">
            <v>1</v>
          </cell>
          <cell r="E1175" t="str">
            <v>kg</v>
          </cell>
        </row>
        <row r="1176">
          <cell r="A1176" t="str">
            <v>AM03</v>
          </cell>
          <cell r="B1176" t="str">
            <v>Aço D=10 mm CA 25</v>
          </cell>
          <cell r="C1176" t="str">
            <v>kg</v>
          </cell>
          <cell r="D1176">
            <v>1</v>
          </cell>
          <cell r="E1176" t="str">
            <v>kg</v>
          </cell>
        </row>
        <row r="1177">
          <cell r="A1177" t="str">
            <v>AM04</v>
          </cell>
          <cell r="B1177" t="str">
            <v>Aço D=6,3 mm CA 50</v>
          </cell>
          <cell r="C1177" t="str">
            <v>kg</v>
          </cell>
          <cell r="D1177">
            <v>1</v>
          </cell>
          <cell r="E1177" t="str">
            <v>kg</v>
          </cell>
        </row>
        <row r="1178">
          <cell r="A1178" t="str">
            <v>AM05</v>
          </cell>
          <cell r="B1178" t="str">
            <v>Aço D=10 mm CA 50</v>
          </cell>
          <cell r="C1178" t="str">
            <v>kg</v>
          </cell>
          <cell r="D1178">
            <v>1</v>
          </cell>
          <cell r="E1178" t="str">
            <v>kg</v>
          </cell>
        </row>
        <row r="1179">
          <cell r="A1179" t="str">
            <v>AM06</v>
          </cell>
          <cell r="B1179" t="str">
            <v>Aço D=4,2 mm CA 60</v>
          </cell>
          <cell r="C1179" t="str">
            <v>kg</v>
          </cell>
          <cell r="D1179">
            <v>1</v>
          </cell>
          <cell r="E1179" t="str">
            <v>kg</v>
          </cell>
        </row>
        <row r="1180">
          <cell r="A1180" t="str">
            <v>AM07</v>
          </cell>
          <cell r="B1180" t="str">
            <v>Aço D=5,0 mm CA 60</v>
          </cell>
          <cell r="C1180" t="str">
            <v>kg</v>
          </cell>
          <cell r="D1180">
            <v>1</v>
          </cell>
          <cell r="E1180" t="str">
            <v>kg</v>
          </cell>
        </row>
        <row r="1181">
          <cell r="A1181" t="str">
            <v>AM08</v>
          </cell>
          <cell r="B1181" t="str">
            <v>Aço D=6,0 mm CA 60</v>
          </cell>
          <cell r="C1181" t="str">
            <v>kg</v>
          </cell>
          <cell r="D1181">
            <v>1</v>
          </cell>
          <cell r="E1181" t="str">
            <v>kg</v>
          </cell>
        </row>
        <row r="1182">
          <cell r="A1182" t="str">
            <v>AM09</v>
          </cell>
          <cell r="B1182" t="str">
            <v>Mandíbula móvel p/ britador 6240C</v>
          </cell>
          <cell r="C1182" t="str">
            <v>un</v>
          </cell>
          <cell r="D1182">
            <v>216</v>
          </cell>
          <cell r="E1182" t="str">
            <v>u/h</v>
          </cell>
        </row>
        <row r="1183">
          <cell r="A1183" t="str">
            <v>AM10</v>
          </cell>
          <cell r="B1183" t="str">
            <v>Mandíbula fixa p/ britador 6240C</v>
          </cell>
          <cell r="C1183" t="str">
            <v>un</v>
          </cell>
          <cell r="D1183">
            <v>133</v>
          </cell>
          <cell r="E1183" t="str">
            <v>u/h</v>
          </cell>
        </row>
        <row r="1184">
          <cell r="A1184" t="str">
            <v>AM11</v>
          </cell>
          <cell r="B1184" t="str">
            <v>Revestimento móvel p/ britador 60TS</v>
          </cell>
          <cell r="C1184" t="str">
            <v>un</v>
          </cell>
          <cell r="D1184">
            <v>381</v>
          </cell>
          <cell r="E1184" t="str">
            <v>u/h</v>
          </cell>
        </row>
        <row r="1185">
          <cell r="A1185" t="str">
            <v>AM12</v>
          </cell>
          <cell r="B1185" t="str">
            <v>Revestimento fixo p/ britador 60TS</v>
          </cell>
          <cell r="C1185" t="str">
            <v>un</v>
          </cell>
          <cell r="D1185">
            <v>395</v>
          </cell>
          <cell r="E1185" t="str">
            <v>u/h</v>
          </cell>
        </row>
        <row r="1186">
          <cell r="A1186" t="str">
            <v>AM19</v>
          </cell>
          <cell r="B1186" t="str">
            <v>Mandíbula fixa p/ britador 4230</v>
          </cell>
          <cell r="C1186" t="str">
            <v>un</v>
          </cell>
          <cell r="D1186">
            <v>150</v>
          </cell>
          <cell r="E1186" t="str">
            <v>u/h</v>
          </cell>
        </row>
        <row r="1187">
          <cell r="A1187" t="str">
            <v>AM20</v>
          </cell>
          <cell r="B1187" t="str">
            <v>Mandíbula móvel p/ britador 4230</v>
          </cell>
          <cell r="C1187" t="str">
            <v>un</v>
          </cell>
          <cell r="D1187">
            <v>100</v>
          </cell>
          <cell r="E1187" t="str">
            <v>u/h</v>
          </cell>
        </row>
        <row r="1188">
          <cell r="A1188" t="str">
            <v>AM25</v>
          </cell>
          <cell r="B1188" t="str">
            <v>Mandíbula móvel para britador 80x50</v>
          </cell>
          <cell r="C1188" t="str">
            <v>un</v>
          </cell>
          <cell r="D1188">
            <v>250</v>
          </cell>
          <cell r="E1188" t="str">
            <v>u/h</v>
          </cell>
        </row>
        <row r="1189">
          <cell r="A1189" t="str">
            <v>AM26</v>
          </cell>
          <cell r="B1189" t="str">
            <v>Mandíbula fixa para britador 80x50</v>
          </cell>
          <cell r="C1189" t="str">
            <v>un</v>
          </cell>
          <cell r="D1189">
            <v>437</v>
          </cell>
          <cell r="E1189" t="str">
            <v>u/h</v>
          </cell>
        </row>
        <row r="1190">
          <cell r="A1190" t="str">
            <v>AM27</v>
          </cell>
          <cell r="B1190" t="str">
            <v>Revestimento móvel p/ britador 90TS</v>
          </cell>
          <cell r="C1190" t="str">
            <v>un</v>
          </cell>
          <cell r="D1190">
            <v>338</v>
          </cell>
          <cell r="E1190" t="str">
            <v>u/h</v>
          </cell>
        </row>
        <row r="1191">
          <cell r="A1191" t="str">
            <v>AM28</v>
          </cell>
          <cell r="B1191" t="str">
            <v>Revestimento fixo p/ britador 90TS</v>
          </cell>
          <cell r="C1191" t="str">
            <v>un</v>
          </cell>
          <cell r="D1191">
            <v>440</v>
          </cell>
          <cell r="E1191" t="str">
            <v>u/h</v>
          </cell>
        </row>
        <row r="1192">
          <cell r="A1192" t="str">
            <v>AM29</v>
          </cell>
          <cell r="B1192" t="str">
            <v>Revestimento móvel p/ britador 90TF</v>
          </cell>
          <cell r="C1192" t="str">
            <v>un</v>
          </cell>
          <cell r="D1192">
            <v>99</v>
          </cell>
          <cell r="E1192" t="str">
            <v>u/h</v>
          </cell>
        </row>
        <row r="1193">
          <cell r="A1193" t="str">
            <v>AM30</v>
          </cell>
          <cell r="B1193" t="str">
            <v>Revestimento fixo p/ britador 90TF</v>
          </cell>
          <cell r="C1193" t="str">
            <v>un</v>
          </cell>
          <cell r="D1193">
            <v>125</v>
          </cell>
          <cell r="E1193" t="str">
            <v>u/h</v>
          </cell>
        </row>
        <row r="1194">
          <cell r="A1194" t="str">
            <v>AM35</v>
          </cell>
          <cell r="B1194" t="str">
            <v>Brita 1</v>
          </cell>
          <cell r="C1194" t="str">
            <v>m3</v>
          </cell>
          <cell r="D1194">
            <v>1</v>
          </cell>
          <cell r="E1194" t="str">
            <v>m3</v>
          </cell>
        </row>
        <row r="1195">
          <cell r="A1195" t="str">
            <v>AM36</v>
          </cell>
          <cell r="B1195" t="str">
            <v>Brita 2</v>
          </cell>
          <cell r="C1195" t="str">
            <v>m3</v>
          </cell>
          <cell r="D1195">
            <v>1</v>
          </cell>
          <cell r="E1195" t="str">
            <v>m3</v>
          </cell>
        </row>
        <row r="1196">
          <cell r="A1196" t="str">
            <v>AM37</v>
          </cell>
          <cell r="B1196" t="str">
            <v>Brita 3</v>
          </cell>
          <cell r="C1196" t="str">
            <v>m3</v>
          </cell>
          <cell r="D1196">
            <v>1</v>
          </cell>
          <cell r="E1196" t="str">
            <v>m3</v>
          </cell>
        </row>
        <row r="1197">
          <cell r="A1197" t="str">
            <v>F801</v>
          </cell>
          <cell r="B1197" t="str">
            <v>Bomba hidráulica alta pressão MAC</v>
          </cell>
          <cell r="C1197" t="str">
            <v>dia</v>
          </cell>
          <cell r="D1197">
            <v>8</v>
          </cell>
          <cell r="E1197" t="str">
            <v>h</v>
          </cell>
        </row>
        <row r="1198">
          <cell r="A1198" t="str">
            <v>F802</v>
          </cell>
          <cell r="B1198" t="str">
            <v>Bomba eletr p/ injeção de nata MAC</v>
          </cell>
          <cell r="C1198" t="str">
            <v>dia</v>
          </cell>
          <cell r="D1198">
            <v>8</v>
          </cell>
          <cell r="E1198" t="str">
            <v>h</v>
          </cell>
        </row>
        <row r="1199">
          <cell r="A1199" t="str">
            <v>F803</v>
          </cell>
          <cell r="B1199" t="str">
            <v>Macaco p/ protensão MAC 7</v>
          </cell>
          <cell r="C1199" t="str">
            <v>dia</v>
          </cell>
          <cell r="D1199">
            <v>8</v>
          </cell>
          <cell r="E1199" t="str">
            <v>h</v>
          </cell>
        </row>
        <row r="1200">
          <cell r="A1200" t="str">
            <v>F804</v>
          </cell>
          <cell r="B1200" t="str">
            <v>Macaco p/ protensão MAC 12</v>
          </cell>
          <cell r="C1200" t="str">
            <v>dia</v>
          </cell>
          <cell r="D1200">
            <v>8</v>
          </cell>
          <cell r="E1200" t="str">
            <v>h</v>
          </cell>
        </row>
        <row r="1201">
          <cell r="A1201" t="str">
            <v>F805</v>
          </cell>
          <cell r="B1201" t="str">
            <v>Macaco p/ protensão MAC 4</v>
          </cell>
          <cell r="C1201" t="str">
            <v>dia</v>
          </cell>
          <cell r="D1201">
            <v>8</v>
          </cell>
          <cell r="E1201" t="str">
            <v>h</v>
          </cell>
        </row>
        <row r="1202">
          <cell r="A1202" t="str">
            <v>F807</v>
          </cell>
          <cell r="B1202" t="str">
            <v>Bomba hidr. alta pressão STUP</v>
          </cell>
          <cell r="C1202" t="str">
            <v>dia</v>
          </cell>
          <cell r="D1202">
            <v>8</v>
          </cell>
          <cell r="E1202" t="str">
            <v>h</v>
          </cell>
        </row>
        <row r="1203">
          <cell r="A1203" t="str">
            <v>F808</v>
          </cell>
          <cell r="B1203" t="str">
            <v>Bomba eletr. injeção de nata STUP</v>
          </cell>
          <cell r="C1203" t="str">
            <v>dia</v>
          </cell>
          <cell r="D1203">
            <v>8</v>
          </cell>
          <cell r="E1203" t="str">
            <v>h</v>
          </cell>
        </row>
        <row r="1204">
          <cell r="A1204" t="str">
            <v>F809</v>
          </cell>
          <cell r="B1204" t="str">
            <v>Macaco p/ protensão STUP</v>
          </cell>
          <cell r="C1204" t="str">
            <v>dia</v>
          </cell>
          <cell r="D1204">
            <v>8</v>
          </cell>
          <cell r="E1204" t="str">
            <v>h</v>
          </cell>
        </row>
        <row r="1205">
          <cell r="A1205" t="str">
            <v>F810</v>
          </cell>
          <cell r="B1205" t="str">
            <v>Macaco p/ protensão STUP</v>
          </cell>
          <cell r="C1205" t="str">
            <v>dia</v>
          </cell>
          <cell r="D1205">
            <v>8</v>
          </cell>
          <cell r="E1205" t="str">
            <v>h</v>
          </cell>
        </row>
        <row r="1206">
          <cell r="A1206" t="str">
            <v>F811</v>
          </cell>
          <cell r="B1206" t="str">
            <v>Macaco p/ protensão STUP</v>
          </cell>
          <cell r="C1206" t="str">
            <v>dia</v>
          </cell>
          <cell r="D1206">
            <v>8</v>
          </cell>
          <cell r="E1206" t="str">
            <v>h</v>
          </cell>
        </row>
        <row r="1207">
          <cell r="A1207" t="str">
            <v>F812</v>
          </cell>
          <cell r="B1207" t="str">
            <v>Macaco p/ protensão STUP</v>
          </cell>
          <cell r="C1207" t="str">
            <v>dia</v>
          </cell>
          <cell r="D1207">
            <v>8</v>
          </cell>
          <cell r="E1207" t="str">
            <v>h</v>
          </cell>
        </row>
        <row r="1208">
          <cell r="A1208" t="str">
            <v>F813</v>
          </cell>
          <cell r="B1208" t="str">
            <v>Macaco p/ prot. de tirante D=32mm</v>
          </cell>
          <cell r="C1208" t="str">
            <v>dia</v>
          </cell>
          <cell r="D1208">
            <v>8</v>
          </cell>
          <cell r="E1208" t="str">
            <v>h</v>
          </cell>
        </row>
        <row r="1209">
          <cell r="A1209" t="str">
            <v>F814</v>
          </cell>
          <cell r="B1209" t="str">
            <v>Injeção de nata de cimento</v>
          </cell>
          <cell r="C1209" t="str">
            <v>m</v>
          </cell>
          <cell r="D1209">
            <v>1</v>
          </cell>
          <cell r="E1209" t="str">
            <v>m</v>
          </cell>
        </row>
        <row r="1210">
          <cell r="A1210" t="str">
            <v>F943</v>
          </cell>
          <cell r="B1210" t="str">
            <v>Terra Armada - moldes metálicos</v>
          </cell>
          <cell r="C1210" t="str">
            <v>cj</v>
          </cell>
          <cell r="D1210">
            <v>1</v>
          </cell>
          <cell r="E1210" t="str">
            <v>m3</v>
          </cell>
        </row>
        <row r="1211">
          <cell r="A1211" t="str">
            <v>M001</v>
          </cell>
          <cell r="B1211" t="str">
            <v>Gasolina</v>
          </cell>
          <cell r="C1211" t="str">
            <v>l</v>
          </cell>
          <cell r="D1211">
            <v>1</v>
          </cell>
          <cell r="E1211" t="str">
            <v>l</v>
          </cell>
        </row>
        <row r="1212">
          <cell r="A1212" t="str">
            <v>M002</v>
          </cell>
          <cell r="B1212" t="str">
            <v>Diesel</v>
          </cell>
          <cell r="C1212" t="str">
            <v>l</v>
          </cell>
          <cell r="D1212">
            <v>1</v>
          </cell>
          <cell r="E1212" t="str">
            <v>l</v>
          </cell>
        </row>
        <row r="1213">
          <cell r="A1213" t="str">
            <v>M003</v>
          </cell>
          <cell r="B1213" t="str">
            <v>Óleo combustível 1A</v>
          </cell>
          <cell r="C1213" t="str">
            <v>l</v>
          </cell>
          <cell r="D1213">
            <v>1</v>
          </cell>
          <cell r="E1213" t="str">
            <v>l</v>
          </cell>
        </row>
        <row r="1214">
          <cell r="A1214" t="str">
            <v>M004</v>
          </cell>
          <cell r="B1214" t="str">
            <v>Álcool</v>
          </cell>
          <cell r="C1214" t="str">
            <v>l</v>
          </cell>
          <cell r="D1214">
            <v>1</v>
          </cell>
          <cell r="E1214" t="str">
            <v>l</v>
          </cell>
        </row>
        <row r="1215">
          <cell r="A1215" t="str">
            <v>M005</v>
          </cell>
          <cell r="B1215" t="str">
            <v>Energia elétrica</v>
          </cell>
          <cell r="C1215" t="str">
            <v>kwh</v>
          </cell>
          <cell r="D1215">
            <v>1</v>
          </cell>
          <cell r="E1215" t="str">
            <v>kwh</v>
          </cell>
        </row>
        <row r="1216">
          <cell r="A1216" t="str">
            <v>M101</v>
          </cell>
          <cell r="B1216" t="str">
            <v>Cimento asfáltico CAP-20</v>
          </cell>
          <cell r="C1216" t="str">
            <v>t</v>
          </cell>
          <cell r="D1216">
            <v>1</v>
          </cell>
          <cell r="E1216" t="str">
            <v>t</v>
          </cell>
        </row>
        <row r="1217">
          <cell r="A1217" t="str">
            <v>M102</v>
          </cell>
          <cell r="B1217" t="str">
            <v>Cimento asfáltico CAP-40</v>
          </cell>
          <cell r="C1217" t="str">
            <v>t</v>
          </cell>
          <cell r="D1217">
            <v>1</v>
          </cell>
          <cell r="E1217" t="str">
            <v>t</v>
          </cell>
        </row>
        <row r="1218">
          <cell r="A1218" t="str">
            <v>M103</v>
          </cell>
          <cell r="B1218" t="str">
            <v>Asfalto diluído CM-30</v>
          </cell>
          <cell r="C1218" t="str">
            <v>t</v>
          </cell>
          <cell r="D1218">
            <v>1</v>
          </cell>
          <cell r="E1218" t="str">
            <v>t</v>
          </cell>
        </row>
        <row r="1219">
          <cell r="A1219" t="str">
            <v>M104</v>
          </cell>
          <cell r="B1219" t="str">
            <v>Emulsão asfáltica RR-1C</v>
          </cell>
          <cell r="C1219" t="str">
            <v>t</v>
          </cell>
          <cell r="D1219">
            <v>1</v>
          </cell>
          <cell r="E1219" t="str">
            <v>t</v>
          </cell>
        </row>
        <row r="1220">
          <cell r="A1220" t="str">
            <v>M105</v>
          </cell>
          <cell r="B1220" t="str">
            <v>Emulsão asfáltica RR-2C</v>
          </cell>
          <cell r="C1220" t="str">
            <v>t</v>
          </cell>
          <cell r="D1220">
            <v>1</v>
          </cell>
          <cell r="E1220" t="str">
            <v>t</v>
          </cell>
        </row>
        <row r="1221">
          <cell r="A1221" t="str">
            <v>M106</v>
          </cell>
          <cell r="B1221" t="str">
            <v>Cimento asfáltico CAP 7</v>
          </cell>
          <cell r="C1221" t="str">
            <v>t</v>
          </cell>
          <cell r="D1221">
            <v>1</v>
          </cell>
          <cell r="E1221" t="str">
            <v>t</v>
          </cell>
        </row>
        <row r="1222">
          <cell r="A1222" t="str">
            <v>M107</v>
          </cell>
          <cell r="B1222" t="str">
            <v>Emulsão asfáltica RM-1C</v>
          </cell>
          <cell r="C1222" t="str">
            <v>t</v>
          </cell>
          <cell r="D1222">
            <v>1</v>
          </cell>
          <cell r="E1222" t="str">
            <v>t</v>
          </cell>
        </row>
        <row r="1223">
          <cell r="A1223" t="str">
            <v>M108</v>
          </cell>
          <cell r="B1223" t="str">
            <v>Emulsão asfáltica RM-2C</v>
          </cell>
          <cell r="C1223" t="str">
            <v>t</v>
          </cell>
          <cell r="D1223">
            <v>1</v>
          </cell>
          <cell r="E1223" t="str">
            <v>t</v>
          </cell>
        </row>
        <row r="1224">
          <cell r="A1224" t="str">
            <v>M109</v>
          </cell>
          <cell r="B1224" t="str">
            <v>Emulsão asfáltica RL-1C</v>
          </cell>
          <cell r="C1224" t="str">
            <v>t</v>
          </cell>
          <cell r="D1224">
            <v>1</v>
          </cell>
          <cell r="E1224" t="str">
            <v>t</v>
          </cell>
        </row>
        <row r="1225">
          <cell r="A1225" t="str">
            <v>M110</v>
          </cell>
          <cell r="B1225" t="str">
            <v>Emulsão polim. p/ micro-rev. a frio</v>
          </cell>
          <cell r="C1225" t="str">
            <v>t</v>
          </cell>
          <cell r="D1225">
            <v>1</v>
          </cell>
          <cell r="E1225" t="str">
            <v>t</v>
          </cell>
        </row>
        <row r="1226">
          <cell r="A1226" t="str">
            <v>M111</v>
          </cell>
          <cell r="B1226" t="str">
            <v>Aditivo p/ controle de ruptura</v>
          </cell>
          <cell r="C1226" t="str">
            <v>kg</v>
          </cell>
          <cell r="D1226">
            <v>1</v>
          </cell>
          <cell r="E1226" t="str">
            <v>kg</v>
          </cell>
        </row>
        <row r="1227">
          <cell r="A1227" t="str">
            <v>M112</v>
          </cell>
          <cell r="B1227" t="str">
            <v>Aditivo sólido (fibras)</v>
          </cell>
          <cell r="C1227" t="str">
            <v>kg</v>
          </cell>
          <cell r="D1227">
            <v>1</v>
          </cell>
          <cell r="E1227" t="str">
            <v>kg</v>
          </cell>
        </row>
        <row r="1228">
          <cell r="A1228" t="str">
            <v>M114</v>
          </cell>
          <cell r="B1228" t="str">
            <v>Agente rejuv. p/ recicl. a quente</v>
          </cell>
          <cell r="C1228" t="str">
            <v>t</v>
          </cell>
          <cell r="D1228">
            <v>1</v>
          </cell>
          <cell r="E1228" t="str">
            <v>t</v>
          </cell>
        </row>
        <row r="1229">
          <cell r="A1229" t="str">
            <v>M201</v>
          </cell>
          <cell r="B1229" t="str">
            <v>Cimento portland CP-32 (a granel)</v>
          </cell>
          <cell r="C1229" t="str">
            <v>kg</v>
          </cell>
          <cell r="D1229">
            <v>1</v>
          </cell>
          <cell r="E1229" t="str">
            <v>kg</v>
          </cell>
        </row>
        <row r="1230">
          <cell r="A1230" t="str">
            <v>M202</v>
          </cell>
          <cell r="B1230" t="str">
            <v>Cimento portland CP-32</v>
          </cell>
          <cell r="C1230" t="str">
            <v>sc</v>
          </cell>
          <cell r="D1230">
            <v>50</v>
          </cell>
          <cell r="E1230" t="str">
            <v>kg</v>
          </cell>
        </row>
        <row r="1231">
          <cell r="A1231" t="str">
            <v>M307</v>
          </cell>
          <cell r="B1231" t="str">
            <v>Cordoalha CP-190 RB D=12,7mm</v>
          </cell>
          <cell r="C1231" t="str">
            <v>kg</v>
          </cell>
          <cell r="D1231">
            <v>1</v>
          </cell>
          <cell r="E1231" t="str">
            <v>kg</v>
          </cell>
        </row>
        <row r="1232">
          <cell r="A1232" t="str">
            <v>M319</v>
          </cell>
          <cell r="B1232" t="str">
            <v>Arame recozido nº. 18</v>
          </cell>
          <cell r="C1232" t="str">
            <v>kg</v>
          </cell>
          <cell r="D1232">
            <v>1</v>
          </cell>
          <cell r="E1232" t="str">
            <v>kg</v>
          </cell>
        </row>
        <row r="1233">
          <cell r="A1233" t="str">
            <v>M320</v>
          </cell>
          <cell r="B1233" t="str">
            <v>Pregos (18x30)</v>
          </cell>
          <cell r="C1233" t="str">
            <v>kg</v>
          </cell>
          <cell r="D1233">
            <v>1</v>
          </cell>
          <cell r="E1233" t="str">
            <v>kg</v>
          </cell>
        </row>
        <row r="1234">
          <cell r="A1234" t="str">
            <v>M321</v>
          </cell>
          <cell r="B1234" t="str">
            <v>Arame farpado nº. 16 galv. simples</v>
          </cell>
          <cell r="C1234" t="str">
            <v>rl</v>
          </cell>
          <cell r="D1234">
            <v>250</v>
          </cell>
          <cell r="E1234" t="str">
            <v>m</v>
          </cell>
        </row>
        <row r="1235">
          <cell r="A1235" t="str">
            <v>M322</v>
          </cell>
          <cell r="B1235" t="str">
            <v>Grampo para cerca galvanizado 1 x 9</v>
          </cell>
          <cell r="C1235" t="str">
            <v>kg</v>
          </cell>
          <cell r="D1235">
            <v>1</v>
          </cell>
          <cell r="E1235" t="str">
            <v>kg</v>
          </cell>
        </row>
        <row r="1236">
          <cell r="A1236" t="str">
            <v>M323</v>
          </cell>
          <cell r="B1236" t="str">
            <v>Cantoneira de aço 4" x 4" x 3/8"</v>
          </cell>
          <cell r="C1236" t="str">
            <v>kg</v>
          </cell>
          <cell r="D1236">
            <v>1</v>
          </cell>
          <cell r="E1236" t="str">
            <v>kg</v>
          </cell>
        </row>
        <row r="1237">
          <cell r="A1237" t="str">
            <v>M324</v>
          </cell>
          <cell r="B1237" t="str">
            <v>Pórtico metálico (15 a 17m de vão)</v>
          </cell>
          <cell r="C1237" t="str">
            <v>un</v>
          </cell>
          <cell r="D1237">
            <v>1</v>
          </cell>
          <cell r="E1237" t="str">
            <v>un</v>
          </cell>
        </row>
        <row r="1238">
          <cell r="A1238" t="str">
            <v>M325</v>
          </cell>
          <cell r="B1238" t="str">
            <v>Trilho metálico TR-37 (usado)</v>
          </cell>
          <cell r="C1238" t="str">
            <v>kg</v>
          </cell>
          <cell r="D1238">
            <v>1</v>
          </cell>
          <cell r="E1238" t="str">
            <v>kg</v>
          </cell>
        </row>
        <row r="1239">
          <cell r="A1239" t="str">
            <v>M326</v>
          </cell>
          <cell r="B1239" t="str">
            <v>Série de brocas S-12 D=22 mm</v>
          </cell>
          <cell r="C1239" t="str">
            <v>un</v>
          </cell>
          <cell r="D1239">
            <v>1</v>
          </cell>
          <cell r="E1239" t="str">
            <v>un</v>
          </cell>
        </row>
        <row r="1240">
          <cell r="A1240" t="str">
            <v>M328</v>
          </cell>
          <cell r="B1240" t="str">
            <v>Luva de emenda D=32mm</v>
          </cell>
          <cell r="C1240" t="str">
            <v>un</v>
          </cell>
          <cell r="D1240">
            <v>1</v>
          </cell>
          <cell r="E1240" t="str">
            <v>un</v>
          </cell>
        </row>
        <row r="1241">
          <cell r="A1241" t="str">
            <v>M330</v>
          </cell>
          <cell r="B1241" t="str">
            <v>Calha met. semicircular D=40 cm</v>
          </cell>
          <cell r="C1241" t="str">
            <v>m</v>
          </cell>
          <cell r="D1241">
            <v>1</v>
          </cell>
          <cell r="E1241" t="str">
            <v>m</v>
          </cell>
        </row>
        <row r="1242">
          <cell r="A1242" t="str">
            <v>M331</v>
          </cell>
          <cell r="B1242" t="str">
            <v>Paraf. fixação calha met. (1/2"x1")</v>
          </cell>
          <cell r="C1242" t="str">
            <v>un</v>
          </cell>
          <cell r="D1242">
            <v>1</v>
          </cell>
          <cell r="E1242" t="str">
            <v>un</v>
          </cell>
        </row>
        <row r="1243">
          <cell r="A1243" t="str">
            <v>M332</v>
          </cell>
          <cell r="B1243" t="str">
            <v>Paraf. forma de madeira (1/2"x3")</v>
          </cell>
          <cell r="C1243" t="str">
            <v>kg</v>
          </cell>
          <cell r="D1243">
            <v>1</v>
          </cell>
          <cell r="E1243" t="str">
            <v>kg</v>
          </cell>
        </row>
        <row r="1244">
          <cell r="A1244" t="str">
            <v>M334</v>
          </cell>
          <cell r="B1244" t="str">
            <v>Paraf. zinc. c/ fenda 1 1/2"x3/16"</v>
          </cell>
          <cell r="C1244" t="str">
            <v>un</v>
          </cell>
          <cell r="D1244">
            <v>1</v>
          </cell>
          <cell r="E1244" t="str">
            <v>un</v>
          </cell>
        </row>
        <row r="1245">
          <cell r="A1245" t="str">
            <v>M335</v>
          </cell>
          <cell r="B1245" t="str">
            <v>Paraf. zincado francês 4" x 5/16"</v>
          </cell>
          <cell r="C1245" t="str">
            <v>un</v>
          </cell>
          <cell r="D1245">
            <v>1</v>
          </cell>
          <cell r="E1245" t="str">
            <v>un</v>
          </cell>
        </row>
        <row r="1246">
          <cell r="A1246" t="str">
            <v>M338</v>
          </cell>
          <cell r="B1246" t="str">
            <v>Cano de ferro D=3/4"</v>
          </cell>
          <cell r="C1246" t="str">
            <v>pç</v>
          </cell>
          <cell r="D1246">
            <v>6</v>
          </cell>
          <cell r="E1246" t="str">
            <v>m</v>
          </cell>
        </row>
        <row r="1247">
          <cell r="A1247" t="str">
            <v>M339</v>
          </cell>
          <cell r="B1247" t="str">
            <v>Cantoneira ferro (3,0"x3,0"x3/8")</v>
          </cell>
          <cell r="C1247" t="str">
            <v>kg</v>
          </cell>
          <cell r="D1247">
            <v>1</v>
          </cell>
          <cell r="E1247" t="str">
            <v>kg</v>
          </cell>
        </row>
        <row r="1248">
          <cell r="A1248" t="str">
            <v>M340</v>
          </cell>
          <cell r="B1248" t="str">
            <v>Tampão de ferro fundido</v>
          </cell>
          <cell r="C1248" t="str">
            <v>un</v>
          </cell>
          <cell r="D1248">
            <v>1</v>
          </cell>
          <cell r="E1248" t="str">
            <v>un</v>
          </cell>
        </row>
        <row r="1249">
          <cell r="A1249" t="str">
            <v>M341</v>
          </cell>
          <cell r="B1249" t="str">
            <v>Defensa met. maleável simples</v>
          </cell>
          <cell r="C1249" t="str">
            <v>mod</v>
          </cell>
          <cell r="D1249">
            <v>1</v>
          </cell>
          <cell r="E1249" t="str">
            <v>mod</v>
          </cell>
        </row>
        <row r="1250">
          <cell r="A1250" t="str">
            <v>M342</v>
          </cell>
          <cell r="B1250" t="str">
            <v>Defensa met. maleável dupla</v>
          </cell>
          <cell r="C1250" t="str">
            <v>mod</v>
          </cell>
          <cell r="D1250">
            <v>1</v>
          </cell>
          <cell r="E1250" t="str">
            <v>mod</v>
          </cell>
        </row>
        <row r="1251">
          <cell r="A1251" t="str">
            <v>M343</v>
          </cell>
          <cell r="B1251" t="str">
            <v>Defensa met. semi-maleável simples</v>
          </cell>
          <cell r="C1251" t="str">
            <v>mod</v>
          </cell>
          <cell r="D1251">
            <v>1</v>
          </cell>
          <cell r="E1251" t="str">
            <v>mod</v>
          </cell>
        </row>
        <row r="1252">
          <cell r="A1252" t="str">
            <v>M344</v>
          </cell>
          <cell r="B1252" t="str">
            <v>Defensa met. semi-maleável dupla</v>
          </cell>
          <cell r="C1252" t="str">
            <v>mod</v>
          </cell>
          <cell r="D1252">
            <v>1</v>
          </cell>
          <cell r="E1252" t="str">
            <v>mod</v>
          </cell>
        </row>
        <row r="1253">
          <cell r="A1253" t="str">
            <v>M345</v>
          </cell>
          <cell r="B1253" t="str">
            <v>Chapa de aço n. 28 (fina)</v>
          </cell>
          <cell r="C1253" t="str">
            <v>kg</v>
          </cell>
          <cell r="D1253">
            <v>1</v>
          </cell>
          <cell r="E1253" t="str">
            <v>kg</v>
          </cell>
        </row>
        <row r="1254">
          <cell r="A1254" t="str">
            <v>M346</v>
          </cell>
          <cell r="B1254" t="str">
            <v>Chapa de aço n. 16 (tratada)</v>
          </cell>
          <cell r="C1254" t="str">
            <v>m2</v>
          </cell>
          <cell r="D1254">
            <v>1</v>
          </cell>
          <cell r="E1254" t="str">
            <v>m2</v>
          </cell>
        </row>
        <row r="1255">
          <cell r="A1255" t="str">
            <v>M347</v>
          </cell>
          <cell r="B1255" t="str">
            <v>Dente p/ fresadora 1000 C</v>
          </cell>
          <cell r="C1255" t="str">
            <v>un</v>
          </cell>
          <cell r="D1255">
            <v>1</v>
          </cell>
          <cell r="E1255" t="str">
            <v>un</v>
          </cell>
        </row>
        <row r="1256">
          <cell r="A1256" t="str">
            <v>M348</v>
          </cell>
          <cell r="B1256" t="str">
            <v>Porta dente p/ fresadora 1000 C</v>
          </cell>
          <cell r="C1256" t="str">
            <v>un</v>
          </cell>
          <cell r="D1256">
            <v>1</v>
          </cell>
          <cell r="E1256" t="str">
            <v>un</v>
          </cell>
        </row>
        <row r="1257">
          <cell r="A1257" t="str">
            <v>M349</v>
          </cell>
          <cell r="B1257" t="str">
            <v>Dente p/ fresadora 2000 DC</v>
          </cell>
          <cell r="C1257" t="str">
            <v>un</v>
          </cell>
          <cell r="D1257">
            <v>1</v>
          </cell>
          <cell r="E1257" t="str">
            <v>un</v>
          </cell>
        </row>
        <row r="1258">
          <cell r="A1258" t="str">
            <v>M350</v>
          </cell>
          <cell r="B1258" t="str">
            <v>Porta dente p/ fresadora 2000 DC</v>
          </cell>
          <cell r="C1258" t="str">
            <v>un</v>
          </cell>
          <cell r="D1258">
            <v>1</v>
          </cell>
          <cell r="E1258" t="str">
            <v>un</v>
          </cell>
        </row>
        <row r="1259">
          <cell r="A1259" t="str">
            <v>M351</v>
          </cell>
          <cell r="B1259" t="str">
            <v>Estrut. (tunnel liner) D=1,6m galv.</v>
          </cell>
          <cell r="C1259" t="str">
            <v>m</v>
          </cell>
          <cell r="D1259">
            <v>1</v>
          </cell>
          <cell r="E1259" t="str">
            <v>m</v>
          </cell>
        </row>
        <row r="1260">
          <cell r="A1260" t="str">
            <v>M352</v>
          </cell>
          <cell r="B1260" t="str">
            <v>Estrut. (tunnel liner) D=2,0m galv.</v>
          </cell>
          <cell r="C1260" t="str">
            <v>m</v>
          </cell>
          <cell r="D1260">
            <v>1</v>
          </cell>
          <cell r="E1260" t="str">
            <v>m</v>
          </cell>
        </row>
        <row r="1261">
          <cell r="A1261" t="str">
            <v>M353</v>
          </cell>
          <cell r="B1261" t="str">
            <v>Estrut. (tunnel liner) D=1,6m epoxy</v>
          </cell>
          <cell r="C1261" t="str">
            <v>m</v>
          </cell>
          <cell r="D1261">
            <v>1</v>
          </cell>
          <cell r="E1261" t="str">
            <v>m</v>
          </cell>
        </row>
        <row r="1262">
          <cell r="A1262" t="str">
            <v>M354</v>
          </cell>
          <cell r="B1262" t="str">
            <v>Estrut, (tunnel liner) D=2,0m epoxy</v>
          </cell>
          <cell r="C1262" t="str">
            <v>m</v>
          </cell>
          <cell r="D1262">
            <v>1</v>
          </cell>
          <cell r="E1262" t="str">
            <v>m</v>
          </cell>
        </row>
        <row r="1263">
          <cell r="A1263" t="str">
            <v>M355</v>
          </cell>
          <cell r="B1263" t="str">
            <v>Chapa mult. D=1,60 m rev. galv.</v>
          </cell>
          <cell r="C1263" t="str">
            <v>m</v>
          </cell>
          <cell r="D1263">
            <v>1</v>
          </cell>
          <cell r="E1263" t="str">
            <v>m</v>
          </cell>
        </row>
        <row r="1264">
          <cell r="A1264" t="str">
            <v>M356</v>
          </cell>
          <cell r="B1264" t="str">
            <v>Chapa mult. D=2,00 m rev. galv.</v>
          </cell>
          <cell r="C1264" t="str">
            <v>m</v>
          </cell>
          <cell r="D1264">
            <v>1</v>
          </cell>
          <cell r="E1264" t="str">
            <v>m</v>
          </cell>
        </row>
        <row r="1265">
          <cell r="A1265" t="str">
            <v>M357</v>
          </cell>
          <cell r="B1265" t="str">
            <v>Chapa mult. D=1,60 m rev. epoxy</v>
          </cell>
          <cell r="C1265" t="str">
            <v>m</v>
          </cell>
          <cell r="D1265">
            <v>1</v>
          </cell>
          <cell r="E1265" t="str">
            <v>m</v>
          </cell>
        </row>
        <row r="1266">
          <cell r="A1266" t="str">
            <v>M358</v>
          </cell>
          <cell r="B1266" t="str">
            <v>Chapa mult. D=2,00 m rev. epoxy</v>
          </cell>
          <cell r="C1266" t="str">
            <v>m</v>
          </cell>
          <cell r="D1266">
            <v>1</v>
          </cell>
          <cell r="E1266" t="str">
            <v>m</v>
          </cell>
        </row>
        <row r="1267">
          <cell r="A1267" t="str">
            <v>M359</v>
          </cell>
          <cell r="B1267" t="str">
            <v>Vigas "I" 254 x 117,5mm - 1ª alma</v>
          </cell>
          <cell r="C1267" t="str">
            <v>kg</v>
          </cell>
          <cell r="D1267">
            <v>1</v>
          </cell>
          <cell r="E1267" t="str">
            <v>kg</v>
          </cell>
        </row>
        <row r="1268">
          <cell r="A1268" t="str">
            <v>M361</v>
          </cell>
          <cell r="B1268" t="str">
            <v>Estrut.(tunnel liner) D=1,2m galv.</v>
          </cell>
          <cell r="C1268" t="str">
            <v>m</v>
          </cell>
          <cell r="D1268">
            <v>1</v>
          </cell>
          <cell r="E1268" t="str">
            <v>m</v>
          </cell>
        </row>
        <row r="1269">
          <cell r="A1269" t="str">
            <v>M362</v>
          </cell>
          <cell r="B1269" t="str">
            <v>Estrut. (tunnel liner) D=1,2m epoxy</v>
          </cell>
          <cell r="C1269" t="str">
            <v>m</v>
          </cell>
          <cell r="D1269">
            <v>1</v>
          </cell>
          <cell r="E1269" t="str">
            <v>m</v>
          </cell>
        </row>
        <row r="1270">
          <cell r="A1270" t="str">
            <v>M370</v>
          </cell>
          <cell r="B1270" t="str">
            <v>Bainha metálica diam. int.=45mm MAC</v>
          </cell>
          <cell r="C1270" t="str">
            <v>m</v>
          </cell>
          <cell r="D1270">
            <v>1</v>
          </cell>
          <cell r="E1270" t="str">
            <v>m</v>
          </cell>
        </row>
        <row r="1271">
          <cell r="A1271" t="str">
            <v>M371</v>
          </cell>
          <cell r="B1271" t="str">
            <v>Bainha metálica diam. int.=60mm MAC</v>
          </cell>
          <cell r="C1271" t="str">
            <v>m</v>
          </cell>
          <cell r="D1271">
            <v>1</v>
          </cell>
          <cell r="E1271" t="str">
            <v>m</v>
          </cell>
        </row>
        <row r="1272">
          <cell r="A1272" t="str">
            <v>M372</v>
          </cell>
          <cell r="B1272" t="str">
            <v>Bainha metálica diam. int.=55mm MAC</v>
          </cell>
          <cell r="C1272" t="str">
            <v>m</v>
          </cell>
          <cell r="D1272">
            <v>1</v>
          </cell>
          <cell r="E1272" t="str">
            <v>m</v>
          </cell>
        </row>
        <row r="1273">
          <cell r="A1273" t="str">
            <v>M373</v>
          </cell>
          <cell r="B1273" t="str">
            <v>Bainha metálica diam. int.=70mm MAC</v>
          </cell>
          <cell r="C1273" t="str">
            <v>m</v>
          </cell>
          <cell r="D1273">
            <v>1</v>
          </cell>
          <cell r="E1273" t="str">
            <v>m</v>
          </cell>
        </row>
        <row r="1274">
          <cell r="A1274" t="str">
            <v>M374</v>
          </cell>
          <cell r="B1274" t="str">
            <v>Ancoragem p/ cabo 4V D=1/2" MAC</v>
          </cell>
          <cell r="C1274" t="str">
            <v>cj</v>
          </cell>
          <cell r="D1274">
            <v>1</v>
          </cell>
          <cell r="E1274" t="str">
            <v>cj</v>
          </cell>
        </row>
        <row r="1275">
          <cell r="A1275" t="str">
            <v>M375</v>
          </cell>
          <cell r="B1275" t="str">
            <v>Ancoragem p/ cabo 6V D=1/2" MAC</v>
          </cell>
          <cell r="C1275" t="str">
            <v>cj</v>
          </cell>
          <cell r="D1275">
            <v>1</v>
          </cell>
          <cell r="E1275" t="str">
            <v>cj</v>
          </cell>
        </row>
        <row r="1276">
          <cell r="A1276" t="str">
            <v>M376</v>
          </cell>
          <cell r="B1276" t="str">
            <v>Ancoragem p/ cabo 7V D=1/2" MAC</v>
          </cell>
          <cell r="C1276" t="str">
            <v>cj</v>
          </cell>
          <cell r="D1276">
            <v>1</v>
          </cell>
          <cell r="E1276" t="str">
            <v>cj</v>
          </cell>
        </row>
        <row r="1277">
          <cell r="A1277" t="str">
            <v>M377</v>
          </cell>
          <cell r="B1277" t="str">
            <v>Ancoragem p/ cabo 12V D=1/2" MAC</v>
          </cell>
          <cell r="C1277" t="str">
            <v>cj</v>
          </cell>
          <cell r="D1277">
            <v>1</v>
          </cell>
          <cell r="E1277" t="str">
            <v>cj</v>
          </cell>
        </row>
        <row r="1278">
          <cell r="A1278" t="str">
            <v>M378</v>
          </cell>
          <cell r="B1278" t="str">
            <v>Apoio do porta dente frezad. 2000DC</v>
          </cell>
          <cell r="C1278" t="str">
            <v>un</v>
          </cell>
          <cell r="D1278">
            <v>1</v>
          </cell>
          <cell r="E1278" t="str">
            <v>un</v>
          </cell>
        </row>
        <row r="1279">
          <cell r="A1279" t="str">
            <v>M380</v>
          </cell>
          <cell r="B1279" t="str">
            <v>Bainha metálica D=45mm STUP</v>
          </cell>
          <cell r="C1279" t="str">
            <v>m</v>
          </cell>
          <cell r="D1279">
            <v>1</v>
          </cell>
          <cell r="E1279" t="str">
            <v>m</v>
          </cell>
        </row>
        <row r="1280">
          <cell r="A1280" t="str">
            <v>M381</v>
          </cell>
          <cell r="B1280" t="str">
            <v>Bainha metálica D=60mm STUP</v>
          </cell>
          <cell r="C1280" t="str">
            <v>m</v>
          </cell>
          <cell r="D1280">
            <v>1</v>
          </cell>
          <cell r="E1280" t="str">
            <v>m</v>
          </cell>
        </row>
        <row r="1281">
          <cell r="A1281" t="str">
            <v>M382</v>
          </cell>
          <cell r="B1281" t="str">
            <v>Bainha metálica D=55mm STUP</v>
          </cell>
          <cell r="C1281" t="str">
            <v>m</v>
          </cell>
          <cell r="D1281">
            <v>1</v>
          </cell>
          <cell r="E1281" t="str">
            <v>m</v>
          </cell>
        </row>
        <row r="1282">
          <cell r="A1282" t="str">
            <v>M383</v>
          </cell>
          <cell r="B1282" t="str">
            <v>Bainha metálica D=70mm STUP</v>
          </cell>
          <cell r="C1282" t="str">
            <v>m</v>
          </cell>
          <cell r="D1282">
            <v>1</v>
          </cell>
          <cell r="E1282" t="str">
            <v>m</v>
          </cell>
        </row>
        <row r="1283">
          <cell r="A1283" t="str">
            <v>M384</v>
          </cell>
          <cell r="B1283" t="str">
            <v>Ancoragem p/ cabo 4V D=1/2" STUP</v>
          </cell>
          <cell r="C1283" t="str">
            <v>cj</v>
          </cell>
          <cell r="D1283">
            <v>1</v>
          </cell>
          <cell r="E1283" t="str">
            <v>cj</v>
          </cell>
        </row>
        <row r="1284">
          <cell r="A1284" t="str">
            <v>M385</v>
          </cell>
          <cell r="B1284" t="str">
            <v>Ancoragem p/ cabo 6V D=1/2" STUP</v>
          </cell>
          <cell r="C1284" t="str">
            <v>cj</v>
          </cell>
          <cell r="D1284">
            <v>1</v>
          </cell>
          <cell r="E1284" t="str">
            <v>cj</v>
          </cell>
        </row>
        <row r="1285">
          <cell r="A1285" t="str">
            <v>M386</v>
          </cell>
          <cell r="B1285" t="str">
            <v>Ancoragem p/ cabo 7V D=1/2" STUP</v>
          </cell>
          <cell r="C1285" t="str">
            <v>cj</v>
          </cell>
          <cell r="D1285">
            <v>1</v>
          </cell>
          <cell r="E1285" t="str">
            <v>cj</v>
          </cell>
        </row>
        <row r="1286">
          <cell r="A1286" t="str">
            <v>M387</v>
          </cell>
          <cell r="B1286" t="str">
            <v>Ancoragem p/ cabo 12V D=1/2" STUP</v>
          </cell>
          <cell r="C1286" t="str">
            <v>cj</v>
          </cell>
          <cell r="D1286">
            <v>1</v>
          </cell>
          <cell r="E1286" t="str">
            <v>cj</v>
          </cell>
        </row>
        <row r="1287">
          <cell r="A1287" t="str">
            <v>M390</v>
          </cell>
          <cell r="B1287" t="str">
            <v>Porca de ancoragem D=32mm</v>
          </cell>
          <cell r="C1287" t="str">
            <v>un</v>
          </cell>
          <cell r="D1287">
            <v>1</v>
          </cell>
          <cell r="E1287" t="str">
            <v>un</v>
          </cell>
        </row>
        <row r="1288">
          <cell r="A1288" t="str">
            <v>M391</v>
          </cell>
          <cell r="B1288" t="str">
            <v>Contra porca h=35mm D=32mm</v>
          </cell>
          <cell r="C1288" t="str">
            <v>un</v>
          </cell>
          <cell r="D1288">
            <v>1</v>
          </cell>
          <cell r="E1288" t="str">
            <v>un</v>
          </cell>
        </row>
        <row r="1289">
          <cell r="A1289" t="str">
            <v>M392</v>
          </cell>
          <cell r="B1289" t="str">
            <v>Aço ST 85/105 D=32mm</v>
          </cell>
          <cell r="C1289" t="str">
            <v>m</v>
          </cell>
          <cell r="D1289">
            <v>1</v>
          </cell>
          <cell r="E1289" t="str">
            <v>m</v>
          </cell>
        </row>
        <row r="1290">
          <cell r="A1290" t="str">
            <v>M393</v>
          </cell>
          <cell r="B1290" t="str">
            <v>Placa de ancoragem - 200x200x38mm</v>
          </cell>
          <cell r="C1290" t="str">
            <v>un</v>
          </cell>
          <cell r="D1290">
            <v>1</v>
          </cell>
          <cell r="E1290" t="str">
            <v>un</v>
          </cell>
        </row>
        <row r="1291">
          <cell r="A1291" t="str">
            <v>M394</v>
          </cell>
          <cell r="B1291" t="str">
            <v>Bainha metálica D=38mm</v>
          </cell>
          <cell r="C1291" t="str">
            <v>m</v>
          </cell>
          <cell r="D1291">
            <v>1</v>
          </cell>
          <cell r="E1291" t="str">
            <v>m</v>
          </cell>
        </row>
        <row r="1292">
          <cell r="A1292" t="str">
            <v>M395</v>
          </cell>
          <cell r="B1292" t="str">
            <v>Bits p/ estabil. e recicl. RR/SS250</v>
          </cell>
          <cell r="C1292" t="str">
            <v>un</v>
          </cell>
          <cell r="D1292">
            <v>1</v>
          </cell>
          <cell r="E1292" t="str">
            <v>un</v>
          </cell>
        </row>
        <row r="1293">
          <cell r="A1293" t="str">
            <v>M396</v>
          </cell>
          <cell r="B1293" t="str">
            <v>Porta dente p/ est. e rec. RR/SS250</v>
          </cell>
          <cell r="C1293" t="str">
            <v>un</v>
          </cell>
          <cell r="D1293">
            <v>1</v>
          </cell>
          <cell r="E1293" t="str">
            <v>un</v>
          </cell>
        </row>
        <row r="1294">
          <cell r="A1294" t="str">
            <v>M397</v>
          </cell>
          <cell r="B1294" t="str">
            <v>Dente de corte para equip. recicl.</v>
          </cell>
          <cell r="C1294" t="str">
            <v>un</v>
          </cell>
          <cell r="D1294">
            <v>1</v>
          </cell>
          <cell r="E1294" t="str">
            <v>un</v>
          </cell>
        </row>
        <row r="1295">
          <cell r="A1295" t="str">
            <v>M398</v>
          </cell>
          <cell r="B1295" t="str">
            <v>Chapa de 8,00 mm</v>
          </cell>
          <cell r="C1295" t="str">
            <v>kg</v>
          </cell>
          <cell r="D1295">
            <v>1</v>
          </cell>
          <cell r="E1295" t="str">
            <v>kg</v>
          </cell>
        </row>
        <row r="1296">
          <cell r="A1296" t="str">
            <v>M401</v>
          </cell>
          <cell r="B1296" t="str">
            <v>Pontaletes D=15 cm (tronco p/ esc.)</v>
          </cell>
          <cell r="C1296" t="str">
            <v>m</v>
          </cell>
          <cell r="D1296">
            <v>1</v>
          </cell>
          <cell r="E1296" t="str">
            <v>m</v>
          </cell>
        </row>
        <row r="1297">
          <cell r="A1297" t="str">
            <v>M402</v>
          </cell>
          <cell r="B1297" t="str">
            <v>Pontaletes D=20 cm (tronco p/ esc.)</v>
          </cell>
          <cell r="C1297" t="str">
            <v>m</v>
          </cell>
          <cell r="D1297">
            <v>1</v>
          </cell>
          <cell r="E1297" t="str">
            <v>m</v>
          </cell>
        </row>
        <row r="1298">
          <cell r="A1298" t="str">
            <v>M403</v>
          </cell>
          <cell r="B1298" t="str">
            <v>Mourão madeira H=2,15 m D=9 cm</v>
          </cell>
          <cell r="C1298" t="str">
            <v>un</v>
          </cell>
          <cell r="D1298">
            <v>1</v>
          </cell>
          <cell r="E1298" t="str">
            <v>un</v>
          </cell>
        </row>
        <row r="1299">
          <cell r="A1299" t="str">
            <v>M404</v>
          </cell>
          <cell r="B1299" t="str">
            <v>Mourão madeira H=2,50 m D=12 cm</v>
          </cell>
          <cell r="C1299" t="str">
            <v>un</v>
          </cell>
          <cell r="D1299">
            <v>1</v>
          </cell>
          <cell r="E1299" t="str">
            <v>un</v>
          </cell>
        </row>
        <row r="1300">
          <cell r="A1300" t="str">
            <v>M405</v>
          </cell>
          <cell r="B1300" t="str">
            <v>Ripas de 2,5 cm x 5,0 cm</v>
          </cell>
          <cell r="C1300" t="str">
            <v>m</v>
          </cell>
          <cell r="D1300">
            <v>1</v>
          </cell>
          <cell r="E1300" t="str">
            <v>m</v>
          </cell>
        </row>
        <row r="1301">
          <cell r="A1301" t="str">
            <v>M406</v>
          </cell>
          <cell r="B1301" t="str">
            <v>Caibros de 7,5 cm x 7,5 cm</v>
          </cell>
          <cell r="C1301" t="str">
            <v>m</v>
          </cell>
          <cell r="D1301">
            <v>1</v>
          </cell>
          <cell r="E1301" t="str">
            <v>m</v>
          </cell>
        </row>
        <row r="1302">
          <cell r="A1302" t="str">
            <v>M407</v>
          </cell>
          <cell r="B1302" t="str">
            <v>Tábua pinho de 1ª 2,5 cm x 15,0 cm</v>
          </cell>
          <cell r="C1302" t="str">
            <v>m</v>
          </cell>
          <cell r="D1302">
            <v>1</v>
          </cell>
          <cell r="E1302" t="str">
            <v>m</v>
          </cell>
        </row>
        <row r="1303">
          <cell r="A1303" t="str">
            <v>M408</v>
          </cell>
          <cell r="B1303" t="str">
            <v>Tábua de 5ª 2,5 cm x 30,0 cm</v>
          </cell>
          <cell r="C1303" t="str">
            <v>m</v>
          </cell>
          <cell r="D1303">
            <v>1</v>
          </cell>
          <cell r="E1303" t="str">
            <v>m</v>
          </cell>
        </row>
        <row r="1304">
          <cell r="A1304" t="str">
            <v>M409</v>
          </cell>
          <cell r="B1304" t="str">
            <v>Pranchão de 1ª de 5,0 cm x 30,0 cm</v>
          </cell>
          <cell r="C1304" t="str">
            <v>m</v>
          </cell>
          <cell r="D1304">
            <v>1</v>
          </cell>
          <cell r="E1304" t="str">
            <v>m</v>
          </cell>
        </row>
        <row r="1305">
          <cell r="A1305" t="str">
            <v>M410</v>
          </cell>
          <cell r="B1305" t="str">
            <v>Compensado resinado de 17 mm</v>
          </cell>
          <cell r="C1305" t="str">
            <v>un</v>
          </cell>
          <cell r="D1305">
            <v>2.42</v>
          </cell>
          <cell r="E1305" t="str">
            <v>m2</v>
          </cell>
        </row>
        <row r="1306">
          <cell r="A1306" t="str">
            <v>M411</v>
          </cell>
          <cell r="B1306" t="str">
            <v>Compensado plastificado de 17 mm</v>
          </cell>
          <cell r="C1306" t="str">
            <v>un</v>
          </cell>
          <cell r="D1306">
            <v>2.97</v>
          </cell>
          <cell r="E1306" t="str">
            <v>m2</v>
          </cell>
        </row>
        <row r="1307">
          <cell r="A1307" t="str">
            <v>M412</v>
          </cell>
          <cell r="B1307" t="str">
            <v>Gastalho 10 x 2,0 cm</v>
          </cell>
          <cell r="C1307" t="str">
            <v>m</v>
          </cell>
          <cell r="D1307">
            <v>1</v>
          </cell>
          <cell r="E1307" t="str">
            <v>m</v>
          </cell>
        </row>
        <row r="1308">
          <cell r="A1308" t="str">
            <v>M413</v>
          </cell>
          <cell r="B1308" t="str">
            <v>Gastalho 10 x 2,5 cm</v>
          </cell>
          <cell r="C1308" t="str">
            <v>m</v>
          </cell>
          <cell r="D1308">
            <v>1</v>
          </cell>
          <cell r="E1308" t="str">
            <v>m</v>
          </cell>
        </row>
        <row r="1309">
          <cell r="A1309" t="str">
            <v>M414</v>
          </cell>
          <cell r="B1309" t="str">
            <v>Pranchão 7,5 x 30,0 cm</v>
          </cell>
          <cell r="C1309" t="str">
            <v>un</v>
          </cell>
          <cell r="D1309">
            <v>1</v>
          </cell>
          <cell r="E1309" t="str">
            <v>m</v>
          </cell>
        </row>
        <row r="1310">
          <cell r="A1310" t="str">
            <v>M415</v>
          </cell>
          <cell r="B1310" t="str">
            <v>Tábua 2,5 x 22,5 cm</v>
          </cell>
          <cell r="C1310" t="str">
            <v>un</v>
          </cell>
          <cell r="D1310">
            <v>1</v>
          </cell>
          <cell r="E1310" t="str">
            <v>m</v>
          </cell>
        </row>
        <row r="1311">
          <cell r="A1311" t="str">
            <v>M501</v>
          </cell>
          <cell r="B1311" t="str">
            <v>Dinamite a 60% (gelatina especial)</v>
          </cell>
          <cell r="C1311" t="str">
            <v>kg</v>
          </cell>
          <cell r="D1311">
            <v>1</v>
          </cell>
          <cell r="E1311" t="str">
            <v>kg</v>
          </cell>
        </row>
        <row r="1312">
          <cell r="A1312" t="str">
            <v>M503</v>
          </cell>
          <cell r="B1312" t="str">
            <v>Espoleta comum n. 8</v>
          </cell>
          <cell r="C1312" t="str">
            <v>un</v>
          </cell>
          <cell r="D1312">
            <v>1</v>
          </cell>
          <cell r="E1312" t="str">
            <v>un</v>
          </cell>
        </row>
        <row r="1313">
          <cell r="A1313" t="str">
            <v>M505</v>
          </cell>
          <cell r="B1313" t="str">
            <v>Cordel detonante NP 10</v>
          </cell>
          <cell r="C1313" t="str">
            <v>m</v>
          </cell>
          <cell r="D1313">
            <v>1</v>
          </cell>
          <cell r="E1313" t="str">
            <v>m</v>
          </cell>
        </row>
        <row r="1314">
          <cell r="A1314" t="str">
            <v>M507</v>
          </cell>
          <cell r="B1314" t="str">
            <v>Retardador de cordel</v>
          </cell>
          <cell r="C1314" t="str">
            <v>un</v>
          </cell>
          <cell r="D1314">
            <v>1</v>
          </cell>
          <cell r="E1314" t="str">
            <v>un</v>
          </cell>
        </row>
        <row r="1315">
          <cell r="A1315" t="str">
            <v>M508</v>
          </cell>
          <cell r="B1315" t="str">
            <v>Estopim</v>
          </cell>
          <cell r="C1315" t="str">
            <v>m</v>
          </cell>
          <cell r="D1315">
            <v>1</v>
          </cell>
          <cell r="E1315" t="str">
            <v>m</v>
          </cell>
        </row>
        <row r="1316">
          <cell r="A1316" t="str">
            <v>M600</v>
          </cell>
          <cell r="B1316" t="str">
            <v>Tinta refletiva alquídica p/ 1 ano</v>
          </cell>
          <cell r="C1316" t="str">
            <v>ba</v>
          </cell>
          <cell r="D1316">
            <v>18</v>
          </cell>
          <cell r="E1316" t="str">
            <v>l</v>
          </cell>
        </row>
        <row r="1317">
          <cell r="A1317" t="str">
            <v>M601</v>
          </cell>
          <cell r="B1317" t="str">
            <v>Tinta refletiva acrílica p/ 2 anos</v>
          </cell>
          <cell r="C1317" t="str">
            <v>ba</v>
          </cell>
          <cell r="D1317">
            <v>18</v>
          </cell>
          <cell r="E1317" t="str">
            <v>l</v>
          </cell>
        </row>
        <row r="1318">
          <cell r="A1318" t="str">
            <v>M602</v>
          </cell>
          <cell r="B1318" t="str">
            <v>Adubo NPK (4.14.8)</v>
          </cell>
          <cell r="C1318" t="str">
            <v>kg</v>
          </cell>
          <cell r="D1318">
            <v>1</v>
          </cell>
          <cell r="E1318" t="str">
            <v>kg</v>
          </cell>
        </row>
        <row r="1319">
          <cell r="A1319" t="str">
            <v>M603</v>
          </cell>
          <cell r="B1319" t="str">
            <v>Inseticida</v>
          </cell>
          <cell r="C1319" t="str">
            <v>l</v>
          </cell>
          <cell r="D1319">
            <v>1</v>
          </cell>
          <cell r="E1319" t="str">
            <v>l</v>
          </cell>
        </row>
        <row r="1320">
          <cell r="A1320" t="str">
            <v>M604</v>
          </cell>
          <cell r="B1320" t="str">
            <v>Aditivo plastiment BV-40</v>
          </cell>
          <cell r="C1320" t="str">
            <v>tam</v>
          </cell>
          <cell r="D1320">
            <v>200</v>
          </cell>
          <cell r="E1320" t="str">
            <v>kg</v>
          </cell>
        </row>
        <row r="1321">
          <cell r="A1321" t="str">
            <v>M605</v>
          </cell>
          <cell r="B1321" t="str">
            <v>Cola para tubo PVC</v>
          </cell>
          <cell r="C1321" t="str">
            <v>tb</v>
          </cell>
          <cell r="D1321">
            <v>75</v>
          </cell>
          <cell r="E1321" t="str">
            <v>gr</v>
          </cell>
        </row>
        <row r="1322">
          <cell r="A1322" t="str">
            <v>M606</v>
          </cell>
          <cell r="B1322" t="str">
            <v>Tinta anti-corrosiva</v>
          </cell>
          <cell r="C1322" t="str">
            <v>ba</v>
          </cell>
          <cell r="D1322">
            <v>18</v>
          </cell>
          <cell r="E1322" t="str">
            <v>l</v>
          </cell>
        </row>
        <row r="1323">
          <cell r="A1323" t="str">
            <v>M607</v>
          </cell>
          <cell r="B1323" t="str">
            <v>Óleo de linhaça</v>
          </cell>
          <cell r="C1323" t="str">
            <v>tam</v>
          </cell>
          <cell r="D1323">
            <v>200</v>
          </cell>
          <cell r="E1323" t="str">
            <v>l</v>
          </cell>
        </row>
        <row r="1324">
          <cell r="A1324" t="str">
            <v>M608</v>
          </cell>
          <cell r="B1324" t="str">
            <v>Detergente</v>
          </cell>
          <cell r="C1324" t="str">
            <v>ba</v>
          </cell>
          <cell r="D1324">
            <v>18</v>
          </cell>
          <cell r="E1324" t="str">
            <v>l</v>
          </cell>
        </row>
        <row r="1325">
          <cell r="A1325" t="str">
            <v>M609</v>
          </cell>
          <cell r="B1325" t="str">
            <v>Tinta esmalte sintético fosco</v>
          </cell>
          <cell r="C1325" t="str">
            <v>ba</v>
          </cell>
          <cell r="D1325">
            <v>18</v>
          </cell>
          <cell r="E1325" t="str">
            <v>l</v>
          </cell>
        </row>
        <row r="1326">
          <cell r="A1326" t="str">
            <v>M610</v>
          </cell>
          <cell r="B1326" t="str">
            <v>Pintura epóxica - barra D= 32mm</v>
          </cell>
          <cell r="C1326" t="str">
            <v>m</v>
          </cell>
          <cell r="D1326">
            <v>1</v>
          </cell>
          <cell r="E1326" t="str">
            <v>m</v>
          </cell>
        </row>
        <row r="1327">
          <cell r="A1327" t="str">
            <v>M611</v>
          </cell>
          <cell r="B1327" t="str">
            <v>Redutor tipo 2002 prim. qualidade</v>
          </cell>
          <cell r="C1327" t="str">
            <v>l</v>
          </cell>
          <cell r="D1327">
            <v>1</v>
          </cell>
          <cell r="E1327" t="str">
            <v>l</v>
          </cell>
        </row>
        <row r="1328">
          <cell r="A1328" t="str">
            <v>M612</v>
          </cell>
          <cell r="B1328" t="str">
            <v>Lixa para ferro n. 100</v>
          </cell>
          <cell r="C1328" t="str">
            <v>un</v>
          </cell>
          <cell r="D1328">
            <v>1</v>
          </cell>
          <cell r="E1328" t="str">
            <v>un</v>
          </cell>
        </row>
        <row r="1329">
          <cell r="A1329" t="str">
            <v>M613</v>
          </cell>
          <cell r="B1329" t="str">
            <v>Base de resina alquídica (primer)</v>
          </cell>
          <cell r="C1329" t="str">
            <v>l</v>
          </cell>
          <cell r="D1329">
            <v>1</v>
          </cell>
          <cell r="E1329" t="str">
            <v>l</v>
          </cell>
        </row>
        <row r="1330">
          <cell r="A1330" t="str">
            <v>M615</v>
          </cell>
          <cell r="B1330" t="str">
            <v>Microesferas PRE-MIX</v>
          </cell>
          <cell r="C1330" t="str">
            <v>kg</v>
          </cell>
          <cell r="D1330">
            <v>1</v>
          </cell>
          <cell r="E1330" t="str">
            <v>kg</v>
          </cell>
        </row>
        <row r="1331">
          <cell r="A1331" t="str">
            <v>M616</v>
          </cell>
          <cell r="B1331" t="str">
            <v>Microesferas DROP-ON</v>
          </cell>
          <cell r="C1331" t="str">
            <v>kg</v>
          </cell>
          <cell r="D1331">
            <v>1</v>
          </cell>
          <cell r="E1331" t="str">
            <v>kg</v>
          </cell>
        </row>
        <row r="1332">
          <cell r="A1332" t="str">
            <v>M617</v>
          </cell>
          <cell r="B1332" t="str">
            <v>Massa termoplástica para extrusão</v>
          </cell>
          <cell r="C1332" t="str">
            <v>kg</v>
          </cell>
          <cell r="D1332">
            <v>1</v>
          </cell>
          <cell r="E1332" t="str">
            <v>kg</v>
          </cell>
        </row>
        <row r="1333">
          <cell r="A1333" t="str">
            <v>M618</v>
          </cell>
          <cell r="B1333" t="str">
            <v>Massa termoplástica para aspersão</v>
          </cell>
          <cell r="C1333" t="str">
            <v>kg</v>
          </cell>
          <cell r="D1333">
            <v>1</v>
          </cell>
          <cell r="E1333" t="str">
            <v>kg</v>
          </cell>
        </row>
        <row r="1334">
          <cell r="A1334" t="str">
            <v>M619</v>
          </cell>
          <cell r="B1334" t="str">
            <v>Cola poliester</v>
          </cell>
          <cell r="C1334" t="str">
            <v>kg</v>
          </cell>
          <cell r="D1334">
            <v>1</v>
          </cell>
          <cell r="E1334" t="str">
            <v>kg</v>
          </cell>
        </row>
        <row r="1335">
          <cell r="A1335" t="str">
            <v>M620</v>
          </cell>
          <cell r="B1335" t="str">
            <v>Protetor de cura do concreto</v>
          </cell>
          <cell r="C1335" t="str">
            <v>tam</v>
          </cell>
          <cell r="D1335">
            <v>180</v>
          </cell>
          <cell r="E1335" t="str">
            <v>kg</v>
          </cell>
        </row>
        <row r="1336">
          <cell r="A1336" t="str">
            <v>M621</v>
          </cell>
          <cell r="B1336" t="str">
            <v>Desmoldante</v>
          </cell>
          <cell r="C1336" t="str">
            <v>tam</v>
          </cell>
          <cell r="D1336">
            <v>180</v>
          </cell>
          <cell r="E1336" t="str">
            <v>kg</v>
          </cell>
        </row>
        <row r="1337">
          <cell r="A1337" t="str">
            <v>M622</v>
          </cell>
          <cell r="B1337" t="str">
            <v>Interplast N</v>
          </cell>
          <cell r="C1337" t="str">
            <v>sc</v>
          </cell>
          <cell r="D1337">
            <v>50</v>
          </cell>
          <cell r="E1337" t="str">
            <v>kg</v>
          </cell>
        </row>
        <row r="1338">
          <cell r="A1338" t="str">
            <v>M623</v>
          </cell>
          <cell r="B1338" t="str">
            <v>Gás propano</v>
          </cell>
          <cell r="C1338" t="str">
            <v>kg</v>
          </cell>
          <cell r="D1338">
            <v>1</v>
          </cell>
          <cell r="E1338" t="str">
            <v>kg</v>
          </cell>
        </row>
        <row r="1339">
          <cell r="A1339" t="str">
            <v>M624</v>
          </cell>
          <cell r="B1339" t="str">
            <v>Tinta para pré-marcação</v>
          </cell>
          <cell r="C1339" t="str">
            <v>l</v>
          </cell>
          <cell r="D1339">
            <v>1</v>
          </cell>
          <cell r="E1339" t="str">
            <v>l</v>
          </cell>
        </row>
        <row r="1340">
          <cell r="A1340" t="str">
            <v>M625</v>
          </cell>
          <cell r="B1340" t="str">
            <v>Acetileno</v>
          </cell>
          <cell r="C1340" t="str">
            <v>m3</v>
          </cell>
          <cell r="D1340">
            <v>1</v>
          </cell>
          <cell r="E1340" t="str">
            <v>m3</v>
          </cell>
        </row>
        <row r="1341">
          <cell r="A1341" t="str">
            <v>M626</v>
          </cell>
          <cell r="B1341" t="str">
            <v>Oxigênio</v>
          </cell>
          <cell r="C1341" t="str">
            <v>m3</v>
          </cell>
          <cell r="D1341">
            <v>1</v>
          </cell>
          <cell r="E1341" t="str">
            <v>m3</v>
          </cell>
        </row>
        <row r="1342">
          <cell r="A1342" t="str">
            <v>M700</v>
          </cell>
          <cell r="B1342" t="str">
            <v>Tijolo comum maciço (5,5x9x19) cm</v>
          </cell>
          <cell r="C1342" t="str">
            <v>mlh</v>
          </cell>
          <cell r="D1342">
            <v>1000</v>
          </cell>
          <cell r="E1342" t="str">
            <v>un</v>
          </cell>
        </row>
        <row r="1343">
          <cell r="A1343" t="str">
            <v>M702</v>
          </cell>
          <cell r="B1343" t="str">
            <v>Cal hidratada</v>
          </cell>
          <cell r="C1343" t="str">
            <v>sc</v>
          </cell>
          <cell r="D1343">
            <v>20</v>
          </cell>
          <cell r="E1343" t="str">
            <v>kg</v>
          </cell>
        </row>
        <row r="1344">
          <cell r="A1344" t="str">
            <v>M703</v>
          </cell>
          <cell r="B1344" t="str">
            <v>Tijolo 20 x 30 cm</v>
          </cell>
          <cell r="C1344" t="str">
            <v>mlh</v>
          </cell>
          <cell r="D1344">
            <v>1000</v>
          </cell>
          <cell r="E1344" t="str">
            <v>un</v>
          </cell>
        </row>
        <row r="1345">
          <cell r="A1345" t="str">
            <v>M704</v>
          </cell>
          <cell r="B1345" t="str">
            <v>Areia Lavada Comercial</v>
          </cell>
          <cell r="C1345" t="str">
            <v>m3</v>
          </cell>
          <cell r="D1345">
            <v>1</v>
          </cell>
          <cell r="E1345" t="str">
            <v>m3</v>
          </cell>
        </row>
        <row r="1346">
          <cell r="A1346" t="str">
            <v>M705</v>
          </cell>
          <cell r="B1346" t="str">
            <v>Pó de pedra</v>
          </cell>
          <cell r="C1346" t="str">
            <v>m3</v>
          </cell>
          <cell r="D1346">
            <v>1</v>
          </cell>
          <cell r="E1346" t="str">
            <v>m3</v>
          </cell>
        </row>
        <row r="1347">
          <cell r="A1347" t="str">
            <v>M709</v>
          </cell>
          <cell r="B1347" t="str">
            <v>Brita Comercial</v>
          </cell>
          <cell r="C1347" t="str">
            <v>m3</v>
          </cell>
          <cell r="D1347">
            <v>1</v>
          </cell>
          <cell r="E1347" t="str">
            <v>m3</v>
          </cell>
        </row>
        <row r="1348">
          <cell r="A1348" t="str">
            <v>M710</v>
          </cell>
          <cell r="B1348" t="str">
            <v>Pedra de mão</v>
          </cell>
          <cell r="C1348" t="str">
            <v>m3</v>
          </cell>
          <cell r="D1348">
            <v>1</v>
          </cell>
          <cell r="E1348" t="str">
            <v>m3</v>
          </cell>
        </row>
        <row r="1349">
          <cell r="A1349" t="str">
            <v>M715</v>
          </cell>
          <cell r="B1349" t="str">
            <v>Pó calcário dolomítico</v>
          </cell>
          <cell r="C1349" t="str">
            <v>kg</v>
          </cell>
          <cell r="D1349">
            <v>1</v>
          </cell>
          <cell r="E1349" t="str">
            <v>kg</v>
          </cell>
        </row>
        <row r="1350">
          <cell r="A1350" t="str">
            <v>M901</v>
          </cell>
          <cell r="B1350" t="str">
            <v>Aparelho de apoio neoprene fretado</v>
          </cell>
          <cell r="C1350" t="str">
            <v>dm3</v>
          </cell>
          <cell r="D1350">
            <v>1</v>
          </cell>
          <cell r="E1350" t="str">
            <v>dm3</v>
          </cell>
        </row>
        <row r="1351">
          <cell r="A1351" t="str">
            <v>M902</v>
          </cell>
          <cell r="B1351" t="str">
            <v>Tubo de PVC D=75 mm</v>
          </cell>
          <cell r="C1351" t="str">
            <v>vr</v>
          </cell>
          <cell r="D1351">
            <v>6</v>
          </cell>
          <cell r="E1351" t="str">
            <v>m</v>
          </cell>
        </row>
        <row r="1352">
          <cell r="A1352" t="str">
            <v>M903</v>
          </cell>
          <cell r="B1352" t="str">
            <v>Manta sintética (Bidim) OP-20</v>
          </cell>
          <cell r="C1352" t="str">
            <v>m2</v>
          </cell>
          <cell r="D1352">
            <v>1</v>
          </cell>
          <cell r="E1352" t="str">
            <v>m2</v>
          </cell>
        </row>
        <row r="1353">
          <cell r="A1353" t="str">
            <v>M904</v>
          </cell>
          <cell r="B1353" t="str">
            <v>Manta sintética (Bidim) OP-30</v>
          </cell>
          <cell r="C1353" t="str">
            <v>m2</v>
          </cell>
          <cell r="D1353">
            <v>1</v>
          </cell>
          <cell r="E1353" t="str">
            <v>m2</v>
          </cell>
        </row>
        <row r="1354">
          <cell r="A1354" t="str">
            <v>M905</v>
          </cell>
          <cell r="B1354" t="str">
            <v>Filler</v>
          </cell>
          <cell r="C1354" t="str">
            <v>kg</v>
          </cell>
          <cell r="D1354">
            <v>1</v>
          </cell>
          <cell r="E1354" t="str">
            <v>kg</v>
          </cell>
        </row>
        <row r="1355">
          <cell r="A1355" t="str">
            <v>M906</v>
          </cell>
          <cell r="B1355" t="str">
            <v>Sementes p/ hidrossemeadura</v>
          </cell>
          <cell r="C1355" t="str">
            <v>kg</v>
          </cell>
          <cell r="D1355">
            <v>1</v>
          </cell>
          <cell r="E1355" t="str">
            <v>kg</v>
          </cell>
        </row>
        <row r="1356">
          <cell r="A1356" t="str">
            <v>M907</v>
          </cell>
          <cell r="B1356" t="str">
            <v>Adubo orgânico</v>
          </cell>
          <cell r="C1356" t="str">
            <v>t</v>
          </cell>
          <cell r="D1356">
            <v>1000</v>
          </cell>
          <cell r="E1356" t="str">
            <v>kg</v>
          </cell>
        </row>
        <row r="1357">
          <cell r="A1357" t="str">
            <v>M908</v>
          </cell>
          <cell r="B1357" t="str">
            <v>Eletrodo p/ solda eletr. OK 46.00</v>
          </cell>
          <cell r="C1357" t="str">
            <v>kg</v>
          </cell>
          <cell r="D1357">
            <v>1</v>
          </cell>
          <cell r="E1357" t="str">
            <v>kg</v>
          </cell>
        </row>
        <row r="1358">
          <cell r="A1358" t="str">
            <v>M909</v>
          </cell>
          <cell r="B1358" t="str">
            <v>Tubo de PVC perfurado D=50 mm</v>
          </cell>
          <cell r="C1358" t="str">
            <v>vr</v>
          </cell>
          <cell r="D1358">
            <v>6</v>
          </cell>
          <cell r="E1358" t="str">
            <v>m</v>
          </cell>
        </row>
        <row r="1359">
          <cell r="A1359" t="str">
            <v>M910</v>
          </cell>
          <cell r="B1359" t="str">
            <v>Tubo de PVC rígido D=50 mm</v>
          </cell>
          <cell r="C1359" t="str">
            <v>vr</v>
          </cell>
          <cell r="D1359">
            <v>6</v>
          </cell>
          <cell r="E1359" t="str">
            <v>m</v>
          </cell>
        </row>
        <row r="1360">
          <cell r="A1360" t="str">
            <v>M911</v>
          </cell>
          <cell r="B1360" t="str">
            <v>Tubo de PVC D=100 mm</v>
          </cell>
          <cell r="C1360" t="str">
            <v>vr</v>
          </cell>
          <cell r="D1360">
            <v>6</v>
          </cell>
          <cell r="E1360" t="str">
            <v>m</v>
          </cell>
        </row>
        <row r="1361">
          <cell r="A1361" t="str">
            <v>M920</v>
          </cell>
          <cell r="B1361" t="str">
            <v>Meio tubo de concreto D=40 cm</v>
          </cell>
          <cell r="C1361" t="str">
            <v>m</v>
          </cell>
          <cell r="D1361">
            <v>1</v>
          </cell>
          <cell r="E1361" t="str">
            <v>m</v>
          </cell>
        </row>
        <row r="1362">
          <cell r="A1362" t="str">
            <v>M930</v>
          </cell>
          <cell r="B1362" t="str">
            <v>Gabião caixa 2x1x1m galvanizado</v>
          </cell>
          <cell r="C1362" t="str">
            <v>un</v>
          </cell>
          <cell r="D1362">
            <v>1</v>
          </cell>
          <cell r="E1362" t="str">
            <v>un</v>
          </cell>
        </row>
        <row r="1363">
          <cell r="A1363" t="str">
            <v>M935</v>
          </cell>
          <cell r="B1363" t="str">
            <v>Terra arm. ECE - greide 0&lt;h&lt;6m</v>
          </cell>
          <cell r="C1363" t="str">
            <v>m2</v>
          </cell>
          <cell r="D1363">
            <v>1</v>
          </cell>
          <cell r="E1363" t="str">
            <v>m2</v>
          </cell>
        </row>
        <row r="1364">
          <cell r="A1364" t="str">
            <v>M936</v>
          </cell>
          <cell r="B1364" t="str">
            <v>Terra arm. ECE - greide 6&lt;h&lt;9m</v>
          </cell>
          <cell r="C1364" t="str">
            <v>m2</v>
          </cell>
          <cell r="D1364">
            <v>1</v>
          </cell>
          <cell r="E1364" t="str">
            <v>m2</v>
          </cell>
        </row>
        <row r="1365">
          <cell r="A1365" t="str">
            <v>M937</v>
          </cell>
          <cell r="B1365" t="str">
            <v>Terra arm. ECE - greide 9&lt;h&lt;12m</v>
          </cell>
          <cell r="C1365" t="str">
            <v>m2</v>
          </cell>
          <cell r="D1365">
            <v>1</v>
          </cell>
          <cell r="E1365" t="str">
            <v>m2</v>
          </cell>
        </row>
        <row r="1366">
          <cell r="A1366" t="str">
            <v>M938</v>
          </cell>
          <cell r="B1366" t="str">
            <v>Terra arm. ECE- pé talude 0&lt;h&lt;6m</v>
          </cell>
          <cell r="C1366" t="str">
            <v>m2</v>
          </cell>
          <cell r="D1366">
            <v>1</v>
          </cell>
          <cell r="E1366" t="str">
            <v>m2</v>
          </cell>
        </row>
        <row r="1367">
          <cell r="A1367" t="str">
            <v>M939</v>
          </cell>
          <cell r="B1367" t="str">
            <v>Terra arm. ECE- pé talude 6&lt;h&lt;9m</v>
          </cell>
          <cell r="C1367" t="str">
            <v>m2</v>
          </cell>
          <cell r="D1367">
            <v>1</v>
          </cell>
          <cell r="E1367" t="str">
            <v>m2</v>
          </cell>
        </row>
        <row r="1368">
          <cell r="A1368" t="str">
            <v>M940</v>
          </cell>
          <cell r="B1368" t="str">
            <v>Terra arm. ECE- pé talude 9&lt;h&lt;12m</v>
          </cell>
          <cell r="C1368" t="str">
            <v>m2</v>
          </cell>
          <cell r="D1368">
            <v>1</v>
          </cell>
          <cell r="E1368" t="str">
            <v>m2</v>
          </cell>
        </row>
        <row r="1369">
          <cell r="A1369" t="str">
            <v>M941</v>
          </cell>
          <cell r="B1369" t="str">
            <v>Terra arm. ECE-enc. portante 0&lt;h&lt;6m</v>
          </cell>
          <cell r="C1369" t="str">
            <v>m2</v>
          </cell>
          <cell r="D1369">
            <v>1</v>
          </cell>
          <cell r="E1369" t="str">
            <v>m2</v>
          </cell>
        </row>
        <row r="1370">
          <cell r="A1370" t="str">
            <v>M942</v>
          </cell>
          <cell r="B1370" t="str">
            <v>Terra arm. ECE-enc. portante 6&lt;h&lt;9m</v>
          </cell>
          <cell r="C1370" t="str">
            <v>m2</v>
          </cell>
          <cell r="D1370">
            <v>1</v>
          </cell>
          <cell r="E1370" t="str">
            <v>m2</v>
          </cell>
        </row>
        <row r="1371">
          <cell r="A1371" t="str">
            <v>M945</v>
          </cell>
          <cell r="B1371" t="str">
            <v>Haste para perfuratriz de esteira</v>
          </cell>
          <cell r="C1371" t="str">
            <v>un</v>
          </cell>
          <cell r="D1371">
            <v>1</v>
          </cell>
          <cell r="E1371" t="str">
            <v>un</v>
          </cell>
        </row>
        <row r="1372">
          <cell r="A1372" t="str">
            <v>M946</v>
          </cell>
          <cell r="B1372" t="str">
            <v>Luva para perfuratriz de esteira</v>
          </cell>
          <cell r="C1372" t="str">
            <v>un</v>
          </cell>
          <cell r="D1372">
            <v>1</v>
          </cell>
          <cell r="E1372" t="str">
            <v>un</v>
          </cell>
        </row>
        <row r="1373">
          <cell r="A1373" t="str">
            <v>M947</v>
          </cell>
          <cell r="B1373" t="str">
            <v>Punho para perfuratriz de esteira</v>
          </cell>
          <cell r="C1373" t="str">
            <v>un</v>
          </cell>
          <cell r="D1373">
            <v>1</v>
          </cell>
          <cell r="E1373" t="str">
            <v>un</v>
          </cell>
        </row>
        <row r="1374">
          <cell r="A1374" t="str">
            <v>M948</v>
          </cell>
          <cell r="B1374" t="str">
            <v>Coroa para perfuratriz de esteira</v>
          </cell>
          <cell r="C1374" t="str">
            <v>un</v>
          </cell>
          <cell r="D1374">
            <v>1</v>
          </cell>
          <cell r="E1374" t="str">
            <v>un</v>
          </cell>
        </row>
        <row r="1375">
          <cell r="A1375" t="str">
            <v>M949</v>
          </cell>
          <cell r="B1375" t="str">
            <v>Disco diam. p/ máq. de disco 48kW</v>
          </cell>
          <cell r="C1375" t="str">
            <v>un</v>
          </cell>
          <cell r="D1375">
            <v>1</v>
          </cell>
          <cell r="E1375" t="str">
            <v>un</v>
          </cell>
        </row>
        <row r="1376">
          <cell r="A1376" t="str">
            <v>M950</v>
          </cell>
          <cell r="B1376" t="str">
            <v>Coroa de diamante linha NX</v>
          </cell>
          <cell r="C1376" t="str">
            <v>un</v>
          </cell>
          <cell r="D1376">
            <v>1</v>
          </cell>
          <cell r="E1376" t="str">
            <v>un</v>
          </cell>
        </row>
        <row r="1377">
          <cell r="A1377" t="str">
            <v>M951</v>
          </cell>
          <cell r="B1377" t="str">
            <v>Calibrador de diamante linha NX</v>
          </cell>
          <cell r="C1377" t="str">
            <v>un</v>
          </cell>
          <cell r="D1377">
            <v>1</v>
          </cell>
          <cell r="E1377" t="str">
            <v>un</v>
          </cell>
        </row>
        <row r="1378">
          <cell r="A1378" t="str">
            <v>M952</v>
          </cell>
          <cell r="B1378" t="str">
            <v>Mola comum linha NX</v>
          </cell>
          <cell r="C1378" t="str">
            <v>un</v>
          </cell>
          <cell r="D1378">
            <v>1</v>
          </cell>
          <cell r="E1378" t="str">
            <v>un</v>
          </cell>
        </row>
        <row r="1379">
          <cell r="A1379" t="str">
            <v>M953</v>
          </cell>
          <cell r="B1379" t="str">
            <v>Barrilete simples linha NX</v>
          </cell>
          <cell r="C1379" t="str">
            <v>un</v>
          </cell>
          <cell r="D1379">
            <v>1</v>
          </cell>
          <cell r="E1379" t="str">
            <v>un</v>
          </cell>
        </row>
        <row r="1380">
          <cell r="A1380" t="str">
            <v>M954</v>
          </cell>
          <cell r="B1380" t="str">
            <v>Haste paredes paraleleas c/ niples</v>
          </cell>
          <cell r="C1380" t="str">
            <v>un</v>
          </cell>
          <cell r="D1380">
            <v>1</v>
          </cell>
          <cell r="E1380" t="str">
            <v>un</v>
          </cell>
        </row>
        <row r="1381">
          <cell r="A1381" t="str">
            <v>M955</v>
          </cell>
          <cell r="B1381" t="str">
            <v>Coroa de widia linha NX</v>
          </cell>
          <cell r="C1381" t="str">
            <v>un</v>
          </cell>
          <cell r="D1381">
            <v>1</v>
          </cell>
          <cell r="E1381" t="str">
            <v>un</v>
          </cell>
        </row>
        <row r="1382">
          <cell r="A1382" t="str">
            <v>M956</v>
          </cell>
          <cell r="B1382" t="str">
            <v>Sapata de widia linha NX</v>
          </cell>
          <cell r="C1382" t="str">
            <v>un</v>
          </cell>
          <cell r="D1382">
            <v>1</v>
          </cell>
          <cell r="E1382" t="str">
            <v>un</v>
          </cell>
        </row>
        <row r="1383">
          <cell r="A1383" t="str">
            <v>M957</v>
          </cell>
          <cell r="B1383" t="str">
            <v>Revestimento c/ conector linha NX</v>
          </cell>
          <cell r="C1383" t="str">
            <v>un</v>
          </cell>
          <cell r="D1383">
            <v>1</v>
          </cell>
          <cell r="E1383" t="str">
            <v>un</v>
          </cell>
        </row>
        <row r="1384">
          <cell r="A1384" t="str">
            <v>M958</v>
          </cell>
          <cell r="B1384" t="str">
            <v>Calibrador de widia simples linh NX</v>
          </cell>
          <cell r="C1384" t="str">
            <v>un</v>
          </cell>
          <cell r="D1384">
            <v>1</v>
          </cell>
          <cell r="E1384" t="str">
            <v>un</v>
          </cell>
        </row>
        <row r="1385">
          <cell r="A1385" t="str">
            <v>M960</v>
          </cell>
          <cell r="B1385" t="str">
            <v>Fio de nylon n. 40</v>
          </cell>
          <cell r="C1385" t="str">
            <v>rl</v>
          </cell>
          <cell r="D1385">
            <v>100</v>
          </cell>
          <cell r="E1385" t="str">
            <v>m</v>
          </cell>
        </row>
        <row r="1386">
          <cell r="A1386" t="str">
            <v>M969</v>
          </cell>
          <cell r="B1386" t="str">
            <v>Película refletiva lentes expostas</v>
          </cell>
          <cell r="C1386" t="str">
            <v>m2</v>
          </cell>
          <cell r="D1386">
            <v>1</v>
          </cell>
          <cell r="E1386" t="str">
            <v>m2</v>
          </cell>
        </row>
        <row r="1387">
          <cell r="A1387" t="str">
            <v>M970</v>
          </cell>
          <cell r="B1387" t="str">
            <v>Película refletiva lentes inclusas</v>
          </cell>
          <cell r="C1387" t="str">
            <v>m2</v>
          </cell>
          <cell r="D1387">
            <v>1</v>
          </cell>
          <cell r="E1387" t="str">
            <v>m2</v>
          </cell>
        </row>
        <row r="1388">
          <cell r="A1388" t="str">
            <v>M971</v>
          </cell>
          <cell r="B1388" t="str">
            <v>Dispositivo anti-ofuscante</v>
          </cell>
          <cell r="C1388" t="str">
            <v>m</v>
          </cell>
          <cell r="D1388">
            <v>1</v>
          </cell>
          <cell r="E1388" t="str">
            <v>m</v>
          </cell>
        </row>
        <row r="1389">
          <cell r="A1389" t="str">
            <v>M972</v>
          </cell>
          <cell r="B1389" t="str">
            <v>Tacha refletiva monodirecional</v>
          </cell>
          <cell r="C1389" t="str">
            <v>un</v>
          </cell>
          <cell r="D1389">
            <v>1</v>
          </cell>
          <cell r="E1389" t="str">
            <v>un</v>
          </cell>
        </row>
        <row r="1390">
          <cell r="A1390" t="str">
            <v>M973</v>
          </cell>
          <cell r="B1390" t="str">
            <v>Tacha refletiva bidirecional</v>
          </cell>
          <cell r="C1390" t="str">
            <v>un</v>
          </cell>
          <cell r="D1390">
            <v>1</v>
          </cell>
          <cell r="E1390" t="str">
            <v>un</v>
          </cell>
        </row>
        <row r="1391">
          <cell r="A1391" t="str">
            <v>M974</v>
          </cell>
          <cell r="B1391" t="str">
            <v>Tachão refletivo monodirecional</v>
          </cell>
          <cell r="C1391" t="str">
            <v>un</v>
          </cell>
          <cell r="D1391">
            <v>1</v>
          </cell>
          <cell r="E1391" t="str">
            <v>un</v>
          </cell>
        </row>
        <row r="1392">
          <cell r="A1392" t="str">
            <v>M975</v>
          </cell>
          <cell r="B1392" t="str">
            <v>Tachão refletivo bidirecional</v>
          </cell>
          <cell r="C1392" t="str">
            <v>un</v>
          </cell>
          <cell r="D1392">
            <v>1</v>
          </cell>
          <cell r="E1392" t="str">
            <v>un</v>
          </cell>
        </row>
        <row r="1393">
          <cell r="A1393" t="str">
            <v>M976</v>
          </cell>
          <cell r="B1393" t="str">
            <v>Baguete limitador de polietileno</v>
          </cell>
          <cell r="C1393" t="str">
            <v>m</v>
          </cell>
          <cell r="D1393">
            <v>1</v>
          </cell>
          <cell r="E1393" t="str">
            <v>m</v>
          </cell>
        </row>
        <row r="1394">
          <cell r="A1394" t="str">
            <v>M977</v>
          </cell>
          <cell r="B1394" t="str">
            <v>Selante asfáltico polimerizado</v>
          </cell>
          <cell r="C1394" t="str">
            <v>l</v>
          </cell>
          <cell r="D1394">
            <v>1</v>
          </cell>
          <cell r="E1394" t="str">
            <v>l</v>
          </cell>
        </row>
        <row r="1395">
          <cell r="A1395" t="str">
            <v>M980</v>
          </cell>
          <cell r="B1395" t="str">
            <v>Indenização de jazida</v>
          </cell>
          <cell r="C1395" t="str">
            <v>m3</v>
          </cell>
          <cell r="D1395">
            <v>1</v>
          </cell>
          <cell r="E1395" t="str">
            <v>m3</v>
          </cell>
        </row>
        <row r="1396">
          <cell r="A1396" t="str">
            <v>M982</v>
          </cell>
          <cell r="B1396" t="str">
            <v>Isopor de 5cm de espessura</v>
          </cell>
          <cell r="C1396" t="str">
            <v>m2</v>
          </cell>
          <cell r="D1396">
            <v>1</v>
          </cell>
          <cell r="E1396" t="str">
            <v>m2</v>
          </cell>
        </row>
        <row r="1397">
          <cell r="A1397" t="str">
            <v>M983</v>
          </cell>
          <cell r="B1397" t="str">
            <v>Disco diam. p/ máq. de disco 6kW</v>
          </cell>
          <cell r="C1397" t="str">
            <v>un</v>
          </cell>
          <cell r="D1397">
            <v>1</v>
          </cell>
          <cell r="E1397" t="str">
            <v>un</v>
          </cell>
        </row>
        <row r="1398">
          <cell r="A1398" t="str">
            <v>M984</v>
          </cell>
          <cell r="B1398" t="str">
            <v>Chumbadores</v>
          </cell>
          <cell r="C1398" t="str">
            <v>pç</v>
          </cell>
          <cell r="D1398">
            <v>0.3</v>
          </cell>
          <cell r="E1398" t="str">
            <v>kg</v>
          </cell>
        </row>
        <row r="1399">
          <cell r="A1399" t="str">
            <v>M985</v>
          </cell>
          <cell r="B1399" t="str">
            <v>Tubo plástico para purgadores</v>
          </cell>
          <cell r="C1399" t="str">
            <v>m</v>
          </cell>
          <cell r="D1399">
            <v>1</v>
          </cell>
          <cell r="E1399" t="str">
            <v>m</v>
          </cell>
        </row>
        <row r="1400">
          <cell r="A1400" t="str">
            <v>M996</v>
          </cell>
          <cell r="B1400" t="str">
            <v>Material Demolido</v>
          </cell>
          <cell r="C1400" t="str">
            <v>t</v>
          </cell>
          <cell r="D1400">
            <v>1</v>
          </cell>
          <cell r="E1400" t="str">
            <v>t</v>
          </cell>
        </row>
        <row r="1401">
          <cell r="A1401" t="str">
            <v>M997</v>
          </cell>
          <cell r="B1401" t="str">
            <v>Material Fresado</v>
          </cell>
          <cell r="C1401" t="str">
            <v>t</v>
          </cell>
          <cell r="D1401">
            <v>1</v>
          </cell>
          <cell r="E1401" t="str">
            <v>t</v>
          </cell>
        </row>
        <row r="1402">
          <cell r="A1402" t="str">
            <v>M998</v>
          </cell>
          <cell r="B1402" t="str">
            <v>Madeira</v>
          </cell>
          <cell r="C1402" t="str">
            <v>t</v>
          </cell>
          <cell r="D1402">
            <v>1</v>
          </cell>
          <cell r="E1402" t="str">
            <v>t</v>
          </cell>
        </row>
        <row r="1403">
          <cell r="A1403" t="str">
            <v>M999</v>
          </cell>
          <cell r="B1403" t="str">
            <v>Material retirado da pista</v>
          </cell>
          <cell r="C1403" t="str">
            <v>t</v>
          </cell>
          <cell r="D1403">
            <v>1</v>
          </cell>
          <cell r="E1403" t="str">
            <v>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Orçamento"/>
      <sheetName val="Plan2"/>
      <sheetName val="HIDRAULICA"/>
      <sheetName val="RN CONSTRUÇÕES"/>
      <sheetName val="EMAVE"/>
      <sheetName val="PRADO"/>
      <sheetName val="INSUMOS Lab.cienc."/>
      <sheetName val="INSUMOS ARQUIBANCADA"/>
      <sheetName val="insumos Urb do páteo "/>
      <sheetName val="INSUMO PARA RAIO"/>
      <sheetName val="INSUMO MURO"/>
      <sheetName val="Orçamento (3)"/>
      <sheetName val="Inst. Elet."/>
      <sheetName val="Rev. "/>
      <sheetName val="Muro de fech."/>
      <sheetName val="Urb do páteo"/>
      <sheetName val="Arquib. e mureta"/>
      <sheetName val="Lab.cienc."/>
      <sheetName val="Orçamento (2)"/>
      <sheetName val="Plan1"/>
      <sheetName val="Plan3"/>
    </sheetNames>
    <sheetDataSet>
      <sheetData sheetId="0" refreshError="1">
        <row r="3">
          <cell r="A3" t="str">
            <v>001</v>
          </cell>
          <cell r="B3" t="str">
            <v>BOLETIM DE REFERÊNCIA DE PREÇOS - DEZEMBRO 2004</v>
          </cell>
        </row>
        <row r="4">
          <cell r="A4" t="str">
            <v>001.01</v>
          </cell>
          <cell r="B4" t="str">
            <v>DEMOLIÇÃO E RETIRADA</v>
          </cell>
          <cell r="D4">
            <v>1584.1479999999999</v>
          </cell>
        </row>
        <row r="5">
          <cell r="A5" t="str">
            <v>001.01.00020</v>
          </cell>
          <cell r="B5" t="str">
            <v>Demolição de cobertura construída c/telha de barro ou cerâmica</v>
          </cell>
          <cell r="C5" t="str">
            <v>M2</v>
          </cell>
          <cell r="D5">
            <v>2.6252</v>
          </cell>
        </row>
        <row r="6">
          <cell r="A6" t="str">
            <v>001.01.00040</v>
          </cell>
          <cell r="B6" t="str">
            <v>Demolição de cobertura construída c/telha de cimento amianto, alumínio, plastico e ferro galvanizado</v>
          </cell>
          <cell r="C6" t="str">
            <v>M2</v>
          </cell>
          <cell r="D6">
            <v>1.0940000000000001</v>
          </cell>
        </row>
        <row r="7">
          <cell r="A7" t="str">
            <v>001.01.00060</v>
          </cell>
          <cell r="B7" t="str">
            <v>Demolição de madeiramento de telhado constituído por tesouras (telha de barro)</v>
          </cell>
          <cell r="C7" t="str">
            <v>M2</v>
          </cell>
          <cell r="D7">
            <v>3.9519000000000002</v>
          </cell>
        </row>
        <row r="8">
          <cell r="A8" t="str">
            <v>001.01.00080</v>
          </cell>
          <cell r="B8" t="str">
            <v>Demolição de madeiramento de telhado constituído por tesouras (telha de cimento aminato e alumínio)</v>
          </cell>
          <cell r="C8" t="str">
            <v>M2</v>
          </cell>
          <cell r="D8">
            <v>3.4068000000000001</v>
          </cell>
        </row>
        <row r="9">
          <cell r="A9" t="str">
            <v>001.01.00100</v>
          </cell>
          <cell r="B9" t="str">
            <v>Demolição de madeiramento de telhado tipo pontaletados (telhas de barro)</v>
          </cell>
          <cell r="C9" t="str">
            <v>M2</v>
          </cell>
          <cell r="D9">
            <v>2.9432</v>
          </cell>
        </row>
        <row r="10">
          <cell r="A10" t="str">
            <v>001.01.00120</v>
          </cell>
          <cell r="B10" t="str">
            <v>Demolição de madeiramento de telhado tipo pontaletados (telhas de cimento aminato ou alumínio)</v>
          </cell>
          <cell r="C10" t="str">
            <v>M2</v>
          </cell>
          <cell r="D10">
            <v>2.9432</v>
          </cell>
        </row>
        <row r="11">
          <cell r="A11" t="str">
            <v>001.01.00140</v>
          </cell>
          <cell r="B11" t="str">
            <v>Demolição de estrutura de ferro  para  telhados</v>
          </cell>
          <cell r="C11" t="str">
            <v>M2</v>
          </cell>
          <cell r="D11">
            <v>8.1097000000000001</v>
          </cell>
        </row>
        <row r="12">
          <cell r="A12" t="str">
            <v>001.01.00160</v>
          </cell>
          <cell r="B12" t="str">
            <v>Retirada de cobertura de madeira - caibros e vigas</v>
          </cell>
          <cell r="C12" t="str">
            <v>ML</v>
          </cell>
          <cell r="D12">
            <v>0.20169999999999999</v>
          </cell>
        </row>
        <row r="13">
          <cell r="A13" t="str">
            <v>001.01.00180</v>
          </cell>
          <cell r="B13" t="str">
            <v>Retirada de cobertura de madeira - ripas</v>
          </cell>
          <cell r="C13" t="str">
            <v>ML</v>
          </cell>
          <cell r="D13">
            <v>0.10059999999999999</v>
          </cell>
        </row>
        <row r="14">
          <cell r="A14" t="str">
            <v>001.01.00200</v>
          </cell>
          <cell r="B14" t="str">
            <v>Retirada de cobertura em telhas de barro s/aproveitamento das cumeeiras e espigões</v>
          </cell>
          <cell r="C14" t="str">
            <v>UN</v>
          </cell>
          <cell r="D14">
            <v>0.27839999999999998</v>
          </cell>
        </row>
        <row r="15">
          <cell r="A15" t="str">
            <v>001.01.00220</v>
          </cell>
          <cell r="B15" t="str">
            <v>Retirada de cobertura em telhas de cimento aminato, alumínio, plástico ou ferro galvanizado</v>
          </cell>
          <cell r="C15" t="str">
            <v>UN</v>
          </cell>
          <cell r="D15">
            <v>3.7113999999999998</v>
          </cell>
        </row>
        <row r="16">
          <cell r="A16" t="str">
            <v>001.01.00240</v>
          </cell>
          <cell r="B16" t="str">
            <v>Retirada de cobertura em telhas cerãmicas ( plan , colonial , francesa , etc. )</v>
          </cell>
          <cell r="C16" t="str">
            <v>M2</v>
          </cell>
          <cell r="D16">
            <v>2.4599000000000002</v>
          </cell>
        </row>
        <row r="17">
          <cell r="A17" t="str">
            <v>001.01.00260</v>
          </cell>
          <cell r="B17" t="str">
            <v>Retirada de cobertura em telhas de cimento aminato, alumínio, plástico e c.g.</v>
          </cell>
          <cell r="C17" t="str">
            <v>M2</v>
          </cell>
          <cell r="D17">
            <v>1.3109</v>
          </cell>
        </row>
        <row r="18">
          <cell r="A18" t="str">
            <v>001.01.00280</v>
          </cell>
          <cell r="B18" t="str">
            <v>Retirada de madeiramento de telhado constituído por tesouras (telha de barro)</v>
          </cell>
          <cell r="C18" t="str">
            <v>M2</v>
          </cell>
          <cell r="D18">
            <v>3.0246</v>
          </cell>
        </row>
        <row r="19">
          <cell r="A19" t="str">
            <v>001.01.00300</v>
          </cell>
          <cell r="B19" t="str">
            <v>Retirada de madeiramento de telhado constituído por tesouras (telha de cimento amianto ou alumínio)</v>
          </cell>
          <cell r="C19" t="str">
            <v>M2</v>
          </cell>
          <cell r="D19">
            <v>2.5207000000000002</v>
          </cell>
        </row>
        <row r="20">
          <cell r="A20" t="str">
            <v>001.01.00320</v>
          </cell>
          <cell r="B20" t="str">
            <v>Retirada de madeiramento de telhado tipo pontaletados (telhas de barro)</v>
          </cell>
          <cell r="C20" t="str">
            <v>M2</v>
          </cell>
          <cell r="D20">
            <v>2.0165000000000002</v>
          </cell>
        </row>
        <row r="21">
          <cell r="A21" t="str">
            <v>001.01.00340</v>
          </cell>
          <cell r="B21" t="str">
            <v>Retirada de madeiramento de telhado tipo pontaletados (telhas de cimento amianto ou alumínio)</v>
          </cell>
          <cell r="C21" t="str">
            <v>M2</v>
          </cell>
          <cell r="D21">
            <v>1.8148</v>
          </cell>
        </row>
        <row r="22">
          <cell r="A22" t="str">
            <v>001.01.00360</v>
          </cell>
          <cell r="B22" t="str">
            <v>Retirada de calhas e rufos metálicos</v>
          </cell>
          <cell r="C22" t="str">
            <v>M2</v>
          </cell>
          <cell r="D22">
            <v>3.0710999999999999</v>
          </cell>
        </row>
        <row r="23">
          <cell r="A23" t="str">
            <v>001.01.00380</v>
          </cell>
          <cell r="B23" t="str">
            <v>Demolição de revestimento de argamassa de cal e areia (inclusive emboço)</v>
          </cell>
          <cell r="C23" t="str">
            <v>M2</v>
          </cell>
          <cell r="D23">
            <v>1.9152</v>
          </cell>
        </row>
        <row r="24">
          <cell r="A24" t="str">
            <v>001.01.00400</v>
          </cell>
          <cell r="B24" t="str">
            <v>Demolição de revestimento de argamassa mista (inclusive emboço)</v>
          </cell>
          <cell r="C24" t="str">
            <v>M2</v>
          </cell>
          <cell r="D24">
            <v>2.8729</v>
          </cell>
        </row>
        <row r="25">
          <cell r="A25" t="str">
            <v>001.01.00420</v>
          </cell>
          <cell r="B25" t="str">
            <v>Demolição de revestimento de argamassa de cimento e areia (inclusive emboço)</v>
          </cell>
          <cell r="C25" t="str">
            <v>M2</v>
          </cell>
          <cell r="D25">
            <v>7.3632</v>
          </cell>
        </row>
        <row r="26">
          <cell r="A26" t="str">
            <v>001.01.00440</v>
          </cell>
          <cell r="B26" t="str">
            <v>Demolição de azulejos pastilas ladrilhos cerâmicos ou base de gres (inclusive emboço)</v>
          </cell>
          <cell r="C26" t="str">
            <v>M2</v>
          </cell>
          <cell r="D26">
            <v>7.1078000000000001</v>
          </cell>
        </row>
        <row r="27">
          <cell r="A27" t="str">
            <v>001.01.00460</v>
          </cell>
          <cell r="B27" t="str">
            <v>Demolição de mármore, pedra ou granito (inclusive emboço)</v>
          </cell>
          <cell r="C27" t="str">
            <v>M2</v>
          </cell>
          <cell r="D27">
            <v>7.1078000000000001</v>
          </cell>
        </row>
        <row r="28">
          <cell r="A28" t="str">
            <v>001.01.00480</v>
          </cell>
          <cell r="B28" t="str">
            <v>Demolição de quadro negro</v>
          </cell>
          <cell r="C28" t="str">
            <v>M2</v>
          </cell>
          <cell r="D28">
            <v>7.1078000000000001</v>
          </cell>
        </row>
        <row r="29">
          <cell r="A29" t="str">
            <v>001.01.00500</v>
          </cell>
          <cell r="B29" t="str">
            <v>Retirada de revestimento com mármore, pedra ou granito (inclusive emboço)</v>
          </cell>
          <cell r="C29" t="str">
            <v>M2</v>
          </cell>
          <cell r="D29">
            <v>6.5545</v>
          </cell>
        </row>
        <row r="30">
          <cell r="A30" t="str">
            <v>001.01.00520</v>
          </cell>
          <cell r="B30" t="str">
            <v>Demolição de forro de estuque (inclusive entarugamento de madeira)</v>
          </cell>
          <cell r="C30" t="str">
            <v>M2</v>
          </cell>
          <cell r="D30">
            <v>2.0714000000000001</v>
          </cell>
        </row>
        <row r="31">
          <cell r="A31" t="str">
            <v>001.01.00540</v>
          </cell>
          <cell r="B31" t="str">
            <v>Demolição de forro de madeira ou de gesso (incluso entarugamento)</v>
          </cell>
          <cell r="C31" t="str">
            <v>M2</v>
          </cell>
          <cell r="D31">
            <v>1.75</v>
          </cell>
        </row>
        <row r="32">
          <cell r="A32" t="str">
            <v>001.01.00560</v>
          </cell>
          <cell r="B32" t="str">
            <v>Demolição somente das tábuas ou chapas de madeira ou de gesso</v>
          </cell>
          <cell r="C32" t="str">
            <v>M2</v>
          </cell>
          <cell r="D32">
            <v>2.6252</v>
          </cell>
        </row>
        <row r="33">
          <cell r="A33" t="str">
            <v>001.01.00580</v>
          </cell>
          <cell r="B33" t="str">
            <v>Demolição de lambris de madeira inclusive entarugamento</v>
          </cell>
          <cell r="C33" t="str">
            <v>M2</v>
          </cell>
          <cell r="D33">
            <v>7.1078000000000001</v>
          </cell>
        </row>
        <row r="34">
          <cell r="A34" t="str">
            <v>001.01.00600</v>
          </cell>
          <cell r="B34" t="str">
            <v>Demolição somente de chapas ou placas de lambris ou madeira</v>
          </cell>
          <cell r="C34" t="str">
            <v>M2</v>
          </cell>
          <cell r="D34">
            <v>4.4264000000000001</v>
          </cell>
        </row>
        <row r="35">
          <cell r="A35" t="str">
            <v>001.01.00620</v>
          </cell>
          <cell r="B35" t="str">
            <v>Retirada de todo o forro inclusive vigas e sarrafos</v>
          </cell>
          <cell r="C35" t="str">
            <v>M2</v>
          </cell>
          <cell r="D35">
            <v>9.3180999999999994</v>
          </cell>
        </row>
        <row r="36">
          <cell r="A36" t="str">
            <v>001.01.00640</v>
          </cell>
          <cell r="B36" t="str">
            <v>Retirada de todos os lambris inclusive caibros e sarrafos</v>
          </cell>
          <cell r="C36" t="str">
            <v>M2</v>
          </cell>
          <cell r="D36">
            <v>9.3180999999999994</v>
          </cell>
        </row>
        <row r="37">
          <cell r="A37" t="str">
            <v>001.01.00660</v>
          </cell>
          <cell r="B37" t="str">
            <v>Demolição de alvenaria de tijolos maciços</v>
          </cell>
          <cell r="C37" t="str">
            <v>M3</v>
          </cell>
          <cell r="D37">
            <v>18.0458</v>
          </cell>
        </row>
        <row r="38">
          <cell r="A38" t="str">
            <v>001.01.00680</v>
          </cell>
          <cell r="B38" t="str">
            <v>Retirada de alvenaria de tijolos maciços</v>
          </cell>
          <cell r="C38" t="str">
            <v>M3</v>
          </cell>
          <cell r="D38">
            <v>34.176299999999998</v>
          </cell>
        </row>
        <row r="39">
          <cell r="A39" t="str">
            <v>001.01.00700</v>
          </cell>
          <cell r="B39" t="str">
            <v>Demolição de alvenaria de tijolos cerâmicos</v>
          </cell>
          <cell r="C39" t="str">
            <v>M3</v>
          </cell>
          <cell r="D39">
            <v>13.1257</v>
          </cell>
        </row>
        <row r="40">
          <cell r="A40" t="str">
            <v>001.01.00720</v>
          </cell>
          <cell r="B40" t="str">
            <v>Demolição de alvenaria de blocos de concreto</v>
          </cell>
          <cell r="C40" t="str">
            <v>M3</v>
          </cell>
          <cell r="D40">
            <v>13.1257</v>
          </cell>
        </row>
        <row r="41">
          <cell r="A41" t="str">
            <v>001.01.00740</v>
          </cell>
          <cell r="B41" t="str">
            <v>Retirada de alvenaria de blocos de concreto</v>
          </cell>
          <cell r="C41" t="str">
            <v>M3</v>
          </cell>
          <cell r="D41">
            <v>26.2514</v>
          </cell>
        </row>
        <row r="42">
          <cell r="A42" t="str">
            <v>001.01.00760</v>
          </cell>
          <cell r="B42" t="str">
            <v>Demolição de alvenaria de pedra</v>
          </cell>
          <cell r="C42" t="str">
            <v>M3</v>
          </cell>
          <cell r="D42">
            <v>33.3675</v>
          </cell>
        </row>
        <row r="43">
          <cell r="A43" t="str">
            <v>001.01.00780</v>
          </cell>
          <cell r="B43" t="str">
            <v>Retirada de alvenaria de pedra</v>
          </cell>
          <cell r="C43" t="str">
            <v>M3</v>
          </cell>
          <cell r="D43">
            <v>37.742699999999999</v>
          </cell>
        </row>
        <row r="44">
          <cell r="A44" t="str">
            <v>001.01.00800</v>
          </cell>
          <cell r="B44" t="str">
            <v>Demolição de alvenaria de placas de concreto celular</v>
          </cell>
          <cell r="C44" t="str">
            <v>M3</v>
          </cell>
          <cell r="D44">
            <v>7.6608999999999998</v>
          </cell>
        </row>
        <row r="45">
          <cell r="A45" t="str">
            <v>001.01.00820</v>
          </cell>
          <cell r="B45" t="str">
            <v>Retirada de alvenaria de placas de concreto celular</v>
          </cell>
          <cell r="C45" t="str">
            <v>M3</v>
          </cell>
          <cell r="D45">
            <v>13.1089</v>
          </cell>
        </row>
        <row r="46">
          <cell r="A46" t="str">
            <v>001.01.00840</v>
          </cell>
          <cell r="B46" t="str">
            <v>Demolição de alvenaria de adobo</v>
          </cell>
          <cell r="C46" t="str">
            <v>M3</v>
          </cell>
          <cell r="D46">
            <v>19.152200000000001</v>
          </cell>
        </row>
        <row r="47">
          <cell r="A47" t="str">
            <v>001.01.00860</v>
          </cell>
          <cell r="B47" t="str">
            <v>Demolição de elemento vazado</v>
          </cell>
          <cell r="C47" t="str">
            <v>M2</v>
          </cell>
          <cell r="D47">
            <v>24.617000000000001</v>
          </cell>
        </row>
        <row r="48">
          <cell r="A48" t="str">
            <v>001.01.00880</v>
          </cell>
          <cell r="B48" t="str">
            <v>Demolição inclusive entarugamento de paredes divisórias de tábuas e chapas</v>
          </cell>
          <cell r="C48" t="str">
            <v>M2</v>
          </cell>
          <cell r="D48">
            <v>3.8304</v>
          </cell>
        </row>
        <row r="49">
          <cell r="A49" t="str">
            <v>001.01.00900</v>
          </cell>
          <cell r="B49" t="str">
            <v>Demolição apenas das tábuas ou chapas das paredes divisórias</v>
          </cell>
          <cell r="C49" t="str">
            <v>M2</v>
          </cell>
          <cell r="D49">
            <v>2.6814</v>
          </cell>
        </row>
        <row r="50">
          <cell r="A50" t="str">
            <v>001.01.00920</v>
          </cell>
          <cell r="B50" t="str">
            <v>Retirada de divisória tipo naval</v>
          </cell>
          <cell r="C50" t="str">
            <v>m2</v>
          </cell>
          <cell r="D50">
            <v>1.5321</v>
          </cell>
        </row>
        <row r="51">
          <cell r="A51" t="str">
            <v>001.01.00940</v>
          </cell>
          <cell r="B51" t="str">
            <v>Demolição de alvenaria de fundação de tijolos maciços inclusive escavações necessárias</v>
          </cell>
          <cell r="C51" t="str">
            <v>M3</v>
          </cell>
          <cell r="D51">
            <v>68.352599999999995</v>
          </cell>
        </row>
        <row r="52">
          <cell r="A52" t="str">
            <v>001.01.00960</v>
          </cell>
          <cell r="B52" t="str">
            <v>Demolição de alvenaria de fundações de pedra</v>
          </cell>
          <cell r="C52" t="str">
            <v>M3</v>
          </cell>
          <cell r="D52">
            <v>34.4739</v>
          </cell>
        </row>
        <row r="53">
          <cell r="A53" t="str">
            <v>001.01.00980</v>
          </cell>
          <cell r="B53" t="str">
            <v>Demolição de concreto simples em fundação</v>
          </cell>
          <cell r="C53" t="str">
            <v>M3</v>
          </cell>
          <cell r="D53">
            <v>59.278599999999997</v>
          </cell>
        </row>
        <row r="54">
          <cell r="A54" t="str">
            <v>001.01.01000</v>
          </cell>
          <cell r="B54" t="str">
            <v>Demolição de concreto armado em fundações</v>
          </cell>
          <cell r="C54" t="str">
            <v>M3</v>
          </cell>
          <cell r="D54">
            <v>151.3477</v>
          </cell>
        </row>
        <row r="55">
          <cell r="A55" t="str">
            <v>001.01.01020</v>
          </cell>
          <cell r="B55" t="str">
            <v>Demolição de concreto simples acima do embasamento</v>
          </cell>
          <cell r="C55" t="str">
            <v>M3</v>
          </cell>
          <cell r="D55">
            <v>49.217199999999998</v>
          </cell>
        </row>
        <row r="56">
          <cell r="A56" t="str">
            <v>001.01.01040</v>
          </cell>
          <cell r="B56" t="str">
            <v>Demolição de concreto armado acima do embasamento</v>
          </cell>
          <cell r="C56" t="str">
            <v>M3</v>
          </cell>
          <cell r="D56">
            <v>135.94040000000001</v>
          </cell>
        </row>
        <row r="57">
          <cell r="A57" t="str">
            <v>001.01.01060</v>
          </cell>
          <cell r="B57" t="str">
            <v>Demolição de assoalhos de tábuas incl.rodapés e cordões</v>
          </cell>
          <cell r="C57" t="str">
            <v>M2</v>
          </cell>
          <cell r="D57">
            <v>6.8947000000000003</v>
          </cell>
        </row>
        <row r="58">
          <cell r="A58" t="str">
            <v>001.01.01080</v>
          </cell>
          <cell r="B58" t="str">
            <v>Demolição de assoalhos de tábuas apenas das tábuas</v>
          </cell>
          <cell r="C58" t="str">
            <v>M2</v>
          </cell>
          <cell r="D58">
            <v>2.7578</v>
          </cell>
        </row>
        <row r="59">
          <cell r="A59" t="str">
            <v>001.01.01100</v>
          </cell>
          <cell r="B59" t="str">
            <v>Retirada de todo piso assoalho de tábuas inclusive vigamento de peróba</v>
          </cell>
          <cell r="C59" t="str">
            <v>M2</v>
          </cell>
          <cell r="D59">
            <v>11.245100000000001</v>
          </cell>
        </row>
        <row r="60">
          <cell r="A60" t="str">
            <v>001.01.01120</v>
          </cell>
          <cell r="B60" t="str">
            <v>Demolição de pisos de tacos madeira inclusive argamassa de assentamento</v>
          </cell>
          <cell r="C60" t="str">
            <v>M2</v>
          </cell>
          <cell r="D60">
            <v>8.4476999999999993</v>
          </cell>
        </row>
        <row r="61">
          <cell r="A61" t="str">
            <v>001.01.01140</v>
          </cell>
          <cell r="B61" t="str">
            <v>Retirada de pisos de tacos madeira inclusive argamassa de assentamento</v>
          </cell>
          <cell r="C61" t="str">
            <v>M2</v>
          </cell>
          <cell r="D61">
            <v>10.082000000000001</v>
          </cell>
        </row>
        <row r="62">
          <cell r="A62" t="str">
            <v>001.01.01160</v>
          </cell>
          <cell r="B62" t="str">
            <v>Demolição de rodapé de madeira</v>
          </cell>
          <cell r="C62" t="str">
            <v>ML</v>
          </cell>
          <cell r="D62">
            <v>0.30649999999999999</v>
          </cell>
        </row>
        <row r="63">
          <cell r="A63" t="str">
            <v>001.01.01180</v>
          </cell>
          <cell r="B63" t="str">
            <v>Retirada de rodapé de madeira</v>
          </cell>
          <cell r="C63" t="str">
            <v>ML</v>
          </cell>
          <cell r="D63">
            <v>0.49030000000000001</v>
          </cell>
        </row>
        <row r="64">
          <cell r="A64" t="str">
            <v>001.01.01200</v>
          </cell>
          <cell r="B64" t="str">
            <v>Demolição de pisos de ladrilhos em geral</v>
          </cell>
          <cell r="C64" t="str">
            <v>M2</v>
          </cell>
          <cell r="D64">
            <v>3.0627</v>
          </cell>
        </row>
        <row r="65">
          <cell r="A65" t="str">
            <v>001.01.01220</v>
          </cell>
          <cell r="B65" t="str">
            <v>Demolição de ladrilhos em geral sobre base ou lastro de concreto</v>
          </cell>
          <cell r="C65" t="str">
            <v>M2</v>
          </cell>
          <cell r="D65">
            <v>6.1253000000000002</v>
          </cell>
        </row>
        <row r="66">
          <cell r="A66" t="str">
            <v>001.01.01240</v>
          </cell>
          <cell r="B66" t="str">
            <v>Demolição de pisos de granilite ou cimentado</v>
          </cell>
          <cell r="C66" t="str">
            <v>M2</v>
          </cell>
          <cell r="D66">
            <v>1.1331</v>
          </cell>
        </row>
        <row r="67">
          <cell r="A67" t="str">
            <v>001.01.01260</v>
          </cell>
          <cell r="B67" t="str">
            <v>Retirada de pavimentação em paralelepípedo</v>
          </cell>
          <cell r="C67" t="str">
            <v>M2</v>
          </cell>
          <cell r="D67">
            <v>3.5002</v>
          </cell>
        </row>
        <row r="68">
          <cell r="A68" t="str">
            <v>001.01.01280</v>
          </cell>
          <cell r="B68" t="str">
            <v>Demolição de pavimentação asfáltica p/processo manual</v>
          </cell>
          <cell r="C68" t="str">
            <v>M2</v>
          </cell>
          <cell r="D68">
            <v>5.7457000000000003</v>
          </cell>
        </row>
        <row r="69">
          <cell r="A69" t="str">
            <v>001.01.01300</v>
          </cell>
          <cell r="B69" t="str">
            <v>Demolição de pisos cimentados sobre base ou lastro concreto</v>
          </cell>
          <cell r="C69" t="str">
            <v>M2</v>
          </cell>
          <cell r="D69">
            <v>5.6875999999999998</v>
          </cell>
        </row>
        <row r="70">
          <cell r="A70" t="str">
            <v>001.01.01320</v>
          </cell>
          <cell r="B70" t="str">
            <v>Demolição de lastro de concreto</v>
          </cell>
          <cell r="C70" t="str">
            <v>M2</v>
          </cell>
          <cell r="D70">
            <v>3.0627</v>
          </cell>
        </row>
        <row r="71">
          <cell r="A71" t="str">
            <v>001.01.01340</v>
          </cell>
          <cell r="B71" t="str">
            <v>Retirada de vidros inteiros</v>
          </cell>
          <cell r="C71" t="str">
            <v>M2</v>
          </cell>
          <cell r="D71">
            <v>2.3170999999999999</v>
          </cell>
        </row>
        <row r="72">
          <cell r="A72" t="str">
            <v>001.01.01360</v>
          </cell>
          <cell r="B72" t="str">
            <v>Retirada de esquadrias de madeira inclusive batente</v>
          </cell>
          <cell r="C72" t="str">
            <v>M2</v>
          </cell>
          <cell r="D72">
            <v>3.5002</v>
          </cell>
        </row>
        <row r="73">
          <cell r="A73" t="str">
            <v>001.01.01380</v>
          </cell>
          <cell r="B73" t="str">
            <v>Retirada de esquadrias metálicas</v>
          </cell>
          <cell r="C73" t="str">
            <v>M2</v>
          </cell>
          <cell r="D73">
            <v>4.5881999999999996</v>
          </cell>
        </row>
        <row r="74">
          <cell r="A74" t="str">
            <v>001.01.01400</v>
          </cell>
          <cell r="B74" t="str">
            <v>Retirada de fechaduras</v>
          </cell>
          <cell r="C74" t="str">
            <v>UN</v>
          </cell>
          <cell r="D74">
            <v>2.3170999999999999</v>
          </cell>
        </row>
        <row r="75">
          <cell r="A75" t="str">
            <v>001.01.01420</v>
          </cell>
          <cell r="B75" t="str">
            <v>Retirada de esquadria de madeira, somente as folhas</v>
          </cell>
          <cell r="C75" t="str">
            <v>M2</v>
          </cell>
          <cell r="D75">
            <v>1.5537000000000001</v>
          </cell>
        </row>
        <row r="76">
          <cell r="A76" t="str">
            <v>001.01.01440</v>
          </cell>
          <cell r="B76" t="str">
            <v>Retirada de aparelhos de louça ou ferro sanitário</v>
          </cell>
          <cell r="C76" t="str">
            <v>UN</v>
          </cell>
          <cell r="D76">
            <v>8.4039000000000001</v>
          </cell>
        </row>
        <row r="77">
          <cell r="A77" t="str">
            <v>001.01.01460</v>
          </cell>
          <cell r="B77" t="str">
            <v>Retirada de caixa dágua pré fabricada</v>
          </cell>
          <cell r="C77" t="str">
            <v>UN</v>
          </cell>
          <cell r="D77">
            <v>14.006600000000001</v>
          </cell>
        </row>
        <row r="78">
          <cell r="A78" t="str">
            <v>001.01.01480</v>
          </cell>
          <cell r="B78" t="str">
            <v>Demolição de tubulação de ferro galvanizado até 2 pol</v>
          </cell>
          <cell r="C78" t="str">
            <v>ML</v>
          </cell>
          <cell r="D78">
            <v>1.6808000000000001</v>
          </cell>
        </row>
        <row r="79">
          <cell r="A79" t="str">
            <v>001.01.01500</v>
          </cell>
          <cell r="B79" t="str">
            <v>Demolição de tubulação de ferro galvanizado acima de 2 pol</v>
          </cell>
          <cell r="C79" t="str">
            <v>ML</v>
          </cell>
          <cell r="D79">
            <v>2.8012999999999999</v>
          </cell>
        </row>
        <row r="80">
          <cell r="A80" t="str">
            <v>001.01.01520</v>
          </cell>
          <cell r="B80" t="str">
            <v>Retirada de tubo de ferro galvanizado até 2 pol</v>
          </cell>
          <cell r="C80" t="str">
            <v>ML</v>
          </cell>
          <cell r="D80">
            <v>2.8012999999999999</v>
          </cell>
        </row>
        <row r="81">
          <cell r="A81" t="str">
            <v>001.01.01540</v>
          </cell>
          <cell r="B81" t="str">
            <v>Retirada de tubo de ferro galvanizado acima de 2 pol</v>
          </cell>
          <cell r="C81" t="str">
            <v>ML</v>
          </cell>
          <cell r="D81">
            <v>3.3616999999999999</v>
          </cell>
        </row>
        <row r="82">
          <cell r="A82" t="str">
            <v>001.01.01560</v>
          </cell>
          <cell r="B82" t="str">
            <v>Demolição de tubo de f.f.ate 3 pol</v>
          </cell>
          <cell r="C82" t="str">
            <v>ML</v>
          </cell>
          <cell r="D82">
            <v>1.6808000000000001</v>
          </cell>
        </row>
        <row r="83">
          <cell r="A83" t="str">
            <v>001.01.01580</v>
          </cell>
          <cell r="B83" t="str">
            <v>Demolição de tubo de f.f.acima 3 pol</v>
          </cell>
          <cell r="C83" t="str">
            <v>ML</v>
          </cell>
          <cell r="D83">
            <v>2.8012999999999999</v>
          </cell>
        </row>
        <row r="84">
          <cell r="A84" t="str">
            <v>001.01.01600</v>
          </cell>
          <cell r="B84" t="str">
            <v>Retirada de tubo de f.f.ate 3 pol</v>
          </cell>
          <cell r="C84" t="str">
            <v>ML</v>
          </cell>
          <cell r="D84">
            <v>2.8012999999999999</v>
          </cell>
        </row>
        <row r="85">
          <cell r="A85" t="str">
            <v>001.01.01620</v>
          </cell>
          <cell r="B85" t="str">
            <v>Retirada de tubo de f.f.acima de 3 pol</v>
          </cell>
          <cell r="C85" t="str">
            <v>ML</v>
          </cell>
          <cell r="D85">
            <v>3.3616999999999999</v>
          </cell>
        </row>
        <row r="86">
          <cell r="A86" t="str">
            <v>001.01.01640</v>
          </cell>
          <cell r="B86" t="str">
            <v>Demolição de tubo de barro ou c.a.ate 3 pol</v>
          </cell>
          <cell r="C86" t="str">
            <v>ML</v>
          </cell>
          <cell r="D86">
            <v>1.1205000000000001</v>
          </cell>
        </row>
        <row r="87">
          <cell r="A87" t="str">
            <v>001.01.01660</v>
          </cell>
          <cell r="B87" t="str">
            <v>Demolição de tubo de barro ou c.a.acima de 3 pol</v>
          </cell>
          <cell r="C87" t="str">
            <v>ML</v>
          </cell>
          <cell r="D87">
            <v>1.6808000000000001</v>
          </cell>
        </row>
        <row r="88">
          <cell r="A88" t="str">
            <v>001.01.01680</v>
          </cell>
          <cell r="B88" t="str">
            <v>Retirada de tubos de barro ou cimento amianto até 3 pol</v>
          </cell>
          <cell r="C88" t="str">
            <v>ML</v>
          </cell>
          <cell r="D88">
            <v>3.3616999999999999</v>
          </cell>
        </row>
        <row r="89">
          <cell r="A89" t="str">
            <v>001.01.01700</v>
          </cell>
          <cell r="B89" t="str">
            <v>Retirada de tubos de barro ou cimento amianto acima de 3 pol</v>
          </cell>
          <cell r="C89" t="str">
            <v>ML</v>
          </cell>
          <cell r="D89">
            <v>3.9218000000000002</v>
          </cell>
        </row>
        <row r="90">
          <cell r="A90" t="str">
            <v>001.01.01720</v>
          </cell>
          <cell r="B90" t="str">
            <v>Retirada de registro ate 2 pol</v>
          </cell>
          <cell r="C90" t="str">
            <v>UN</v>
          </cell>
          <cell r="D90">
            <v>6.1630000000000003</v>
          </cell>
        </row>
        <row r="91">
          <cell r="A91" t="str">
            <v>001.01.01740</v>
          </cell>
          <cell r="B91" t="str">
            <v>Retirada de calhas e condutores</v>
          </cell>
          <cell r="C91" t="str">
            <v>ML</v>
          </cell>
          <cell r="D91">
            <v>1.2283999999999999</v>
          </cell>
        </row>
        <row r="92">
          <cell r="A92" t="str">
            <v>001.01.01760</v>
          </cell>
          <cell r="B92" t="str">
            <v>Execução de desentupimento de esgoto</v>
          </cell>
          <cell r="C92" t="str">
            <v>ML</v>
          </cell>
          <cell r="D92">
            <v>2.0474000000000001</v>
          </cell>
        </row>
        <row r="93">
          <cell r="A93" t="str">
            <v>001.01.01780</v>
          </cell>
          <cell r="B93" t="str">
            <v>Retirada de caixa de descarga</v>
          </cell>
          <cell r="C93" t="str">
            <v>UN</v>
          </cell>
          <cell r="D93">
            <v>5.4253999999999998</v>
          </cell>
        </row>
        <row r="94">
          <cell r="A94" t="str">
            <v>001.01.01800</v>
          </cell>
          <cell r="B94" t="str">
            <v>Retirada de bancadas, balcões ou pias (aço,granilite,ardósia,etc)</v>
          </cell>
          <cell r="C94" t="str">
            <v>M2</v>
          </cell>
          <cell r="D94">
            <v>9.2784999999999993</v>
          </cell>
        </row>
        <row r="95">
          <cell r="A95" t="str">
            <v>001.01.01820</v>
          </cell>
          <cell r="B95" t="str">
            <v>Demolição de quadro de luz e força</v>
          </cell>
          <cell r="C95" t="str">
            <v>UN</v>
          </cell>
          <cell r="D95">
            <v>14.006600000000001</v>
          </cell>
        </row>
        <row r="96">
          <cell r="A96" t="str">
            <v>001.01.01840</v>
          </cell>
          <cell r="B96" t="str">
            <v>Retirada de quadro de luz e força</v>
          </cell>
          <cell r="C96" t="str">
            <v>UN</v>
          </cell>
          <cell r="D96">
            <v>19.609200000000001</v>
          </cell>
        </row>
        <row r="97">
          <cell r="A97" t="str">
            <v>001.01.01860</v>
          </cell>
          <cell r="B97" t="str">
            <v>Retirada de aparelhos incandecentes</v>
          </cell>
          <cell r="C97" t="str">
            <v>UN</v>
          </cell>
          <cell r="D97">
            <v>0.56040000000000001</v>
          </cell>
        </row>
        <row r="98">
          <cell r="A98" t="str">
            <v>001.01.01880</v>
          </cell>
          <cell r="B98" t="str">
            <v>Retirada de aparelhos fluorescentes</v>
          </cell>
          <cell r="C98" t="str">
            <v>UN</v>
          </cell>
          <cell r="D98">
            <v>2.2410000000000001</v>
          </cell>
        </row>
        <row r="99">
          <cell r="A99" t="str">
            <v>001.01.01900</v>
          </cell>
          <cell r="B99" t="str">
            <v>Demolição de tubulação elétrica ate 2.00 pol</v>
          </cell>
          <cell r="C99" t="str">
            <v>ML</v>
          </cell>
          <cell r="D99">
            <v>1.6808000000000001</v>
          </cell>
        </row>
        <row r="100">
          <cell r="A100" t="str">
            <v>001.01.01920</v>
          </cell>
          <cell r="B100" t="str">
            <v>Demolição de tubulação elétrica acima de 2.00 pol</v>
          </cell>
          <cell r="C100" t="str">
            <v>ML</v>
          </cell>
          <cell r="D100">
            <v>2.8012999999999999</v>
          </cell>
        </row>
        <row r="101">
          <cell r="A101" t="str">
            <v>001.01.01940</v>
          </cell>
          <cell r="B101" t="str">
            <v>Retirada de fiação (até cabo n.2 awg)</v>
          </cell>
          <cell r="C101" t="str">
            <v>ML</v>
          </cell>
          <cell r="D101">
            <v>0.112</v>
          </cell>
        </row>
        <row r="102">
          <cell r="A102" t="str">
            <v>001.01.01960</v>
          </cell>
          <cell r="B102" t="str">
            <v>Retirada de fiação (do cabo 1/0 ate 4/0 awg)</v>
          </cell>
          <cell r="C102" t="str">
            <v>ML</v>
          </cell>
          <cell r="D102">
            <v>0.22420000000000001</v>
          </cell>
        </row>
        <row r="103">
          <cell r="A103" t="str">
            <v>001.01.01980</v>
          </cell>
          <cell r="B103" t="str">
            <v>Retirada de interruptores, tomadas, campainhas, etc. (inclusive, condutores e caixas)</v>
          </cell>
          <cell r="C103" t="str">
            <v>UN</v>
          </cell>
          <cell r="D103">
            <v>0.112</v>
          </cell>
        </row>
        <row r="104">
          <cell r="A104" t="str">
            <v>001.01.02000</v>
          </cell>
          <cell r="B104" t="str">
            <v>Retirada de postes de madeira ou concreto ate 11.00 m</v>
          </cell>
          <cell r="C104" t="str">
            <v>UN</v>
          </cell>
          <cell r="D104">
            <v>17.5627</v>
          </cell>
        </row>
        <row r="105">
          <cell r="A105" t="str">
            <v>001.01.02020</v>
          </cell>
          <cell r="B105" t="str">
            <v>Retirada de arruelas</v>
          </cell>
          <cell r="C105" t="str">
            <v>UN</v>
          </cell>
          <cell r="D105">
            <v>0.112</v>
          </cell>
        </row>
        <row r="106">
          <cell r="A106" t="str">
            <v>001.01.02040</v>
          </cell>
          <cell r="B106" t="str">
            <v>Retirada de cruzeta de madeira</v>
          </cell>
          <cell r="C106" t="str">
            <v>UN</v>
          </cell>
          <cell r="D106">
            <v>0.2802</v>
          </cell>
        </row>
        <row r="107">
          <cell r="A107" t="str">
            <v>001.01.02060</v>
          </cell>
          <cell r="B107" t="str">
            <v>Retirada de isoladores</v>
          </cell>
          <cell r="C107" t="str">
            <v>UN</v>
          </cell>
          <cell r="D107">
            <v>0.56040000000000001</v>
          </cell>
        </row>
        <row r="108">
          <cell r="A108" t="str">
            <v>001.01.02080</v>
          </cell>
          <cell r="B108" t="str">
            <v>Retirada de mão francesa</v>
          </cell>
          <cell r="C108" t="str">
            <v>UN</v>
          </cell>
          <cell r="D108">
            <v>0.56040000000000001</v>
          </cell>
        </row>
        <row r="109">
          <cell r="A109" t="str">
            <v>001.01.02100</v>
          </cell>
          <cell r="B109" t="str">
            <v>Retirada de parafuso máquina ou francês</v>
          </cell>
          <cell r="C109" t="str">
            <v>UN</v>
          </cell>
          <cell r="D109">
            <v>0.56040000000000001</v>
          </cell>
        </row>
        <row r="110">
          <cell r="A110" t="str">
            <v>001.01.02120</v>
          </cell>
          <cell r="B110" t="str">
            <v>Retirada de pino p/isolador de 15 kv</v>
          </cell>
          <cell r="C110" t="str">
            <v>UN</v>
          </cell>
          <cell r="D110">
            <v>0.84030000000000005</v>
          </cell>
        </row>
        <row r="111">
          <cell r="A111" t="str">
            <v>001.01.02140</v>
          </cell>
          <cell r="B111" t="str">
            <v>Retirada de disjuntor monofásico, bifásico ou trifásico de 15 a até 200 a</v>
          </cell>
          <cell r="C111" t="str">
            <v>UN</v>
          </cell>
          <cell r="D111">
            <v>1.0237000000000001</v>
          </cell>
        </row>
        <row r="112">
          <cell r="A112" t="str">
            <v>001.01.02160</v>
          </cell>
          <cell r="B112" t="str">
            <v>Retirada de chave trifásica com fusíveis de 30a até 200a</v>
          </cell>
          <cell r="C112" t="str">
            <v>UN</v>
          </cell>
          <cell r="D112">
            <v>3.0710999999999999</v>
          </cell>
        </row>
        <row r="113">
          <cell r="A113" t="str">
            <v>001.01.02180</v>
          </cell>
          <cell r="B113" t="str">
            <v>Retirada de ventilador de teto completo</v>
          </cell>
          <cell r="C113" t="str">
            <v>UN</v>
          </cell>
          <cell r="D113">
            <v>1.5353000000000001</v>
          </cell>
        </row>
        <row r="114">
          <cell r="A114" t="str">
            <v>001.01.02200</v>
          </cell>
          <cell r="B114" t="str">
            <v>Retirada de refletor com lâmpada</v>
          </cell>
          <cell r="C114" t="str">
            <v>UN</v>
          </cell>
          <cell r="D114">
            <v>1.5353000000000001</v>
          </cell>
        </row>
        <row r="115">
          <cell r="A115" t="str">
            <v>001.01.02220</v>
          </cell>
          <cell r="B115" t="str">
            <v>Remanejamento de fancoils</v>
          </cell>
          <cell r="C115" t="str">
            <v>UN</v>
          </cell>
          <cell r="D115">
            <v>80.656400000000005</v>
          </cell>
        </row>
        <row r="116">
          <cell r="A116" t="str">
            <v>001.01.02240</v>
          </cell>
          <cell r="B116" t="str">
            <v>Retirada c/ remoção de transformador de at/bt-15 kv 75 a 150 kva</v>
          </cell>
          <cell r="C116" t="str">
            <v>UN</v>
          </cell>
          <cell r="D116">
            <v>199.48259999999999</v>
          </cell>
        </row>
        <row r="117">
          <cell r="A117" t="str">
            <v>001.01.02260</v>
          </cell>
          <cell r="B117" t="str">
            <v>Retirada com remoção de grupo motor-gerador de 60 a 250 kva</v>
          </cell>
          <cell r="C117" t="str">
            <v>UN</v>
          </cell>
          <cell r="D117">
            <v>199.48259999999999</v>
          </cell>
        </row>
        <row r="118">
          <cell r="A118" t="str">
            <v>001.01.02280</v>
          </cell>
          <cell r="B118" t="str">
            <v>Remoção de pintura a cal</v>
          </cell>
          <cell r="C118" t="str">
            <v>M2</v>
          </cell>
          <cell r="D118">
            <v>0.81720000000000004</v>
          </cell>
        </row>
        <row r="119">
          <cell r="A119" t="str">
            <v>001.01.02300</v>
          </cell>
          <cell r="B119" t="str">
            <v>Remoção de pintura a gesso cola ou base de látex (pva)</v>
          </cell>
          <cell r="C119" t="str">
            <v>M2</v>
          </cell>
          <cell r="D119">
            <v>1.0896999999999999</v>
          </cell>
        </row>
        <row r="120">
          <cell r="A120" t="str">
            <v>001.01.02320</v>
          </cell>
          <cell r="B120" t="str">
            <v>Remoção de pintura a óleo esmalte verniz ou grafite</v>
          </cell>
          <cell r="C120" t="str">
            <v>M2</v>
          </cell>
          <cell r="D120">
            <v>2.0714000000000001</v>
          </cell>
        </row>
        <row r="121">
          <cell r="A121" t="str">
            <v>001.01.02340</v>
          </cell>
          <cell r="B121" t="str">
            <v>Raspagem e lixamento de pintura a óleo esmalte verniz ou grafite</v>
          </cell>
          <cell r="C121" t="str">
            <v>M2</v>
          </cell>
          <cell r="D121">
            <v>1.5537000000000001</v>
          </cell>
        </row>
        <row r="122">
          <cell r="A122" t="str">
            <v>001.02</v>
          </cell>
          <cell r="B122" t="str">
            <v>SERVIÇOS PRELIMINARES</v>
          </cell>
          <cell r="D122">
            <v>5283.5842000000002</v>
          </cell>
        </row>
        <row r="123">
          <cell r="A123" t="str">
            <v>001.02.00020</v>
          </cell>
          <cell r="B123" t="str">
            <v>Execução de Corte e destocamento inclusive remoção de árvore de pequeno porte com diâmetro até 15 cm</v>
          </cell>
          <cell r="C123" t="str">
            <v>un</v>
          </cell>
          <cell r="D123">
            <v>86.005799999999994</v>
          </cell>
        </row>
        <row r="124">
          <cell r="A124" t="str">
            <v>001.02.00040</v>
          </cell>
          <cell r="B124" t="str">
            <v>Execução de Corte e destocamento inclusive remoção de árvore de médio porte com diâmetro até 25 cm</v>
          </cell>
          <cell r="C124" t="str">
            <v>UN</v>
          </cell>
          <cell r="D124">
            <v>26.103300000000001</v>
          </cell>
        </row>
        <row r="125">
          <cell r="A125" t="str">
            <v>001.02.00060</v>
          </cell>
          <cell r="B125" t="str">
            <v>Execução de Corte e destocamento inclusive remoção de árvore de grande porte com diâmetro acima de 25 cm</v>
          </cell>
          <cell r="C125" t="str">
            <v>UN</v>
          </cell>
          <cell r="D125">
            <v>44.5456</v>
          </cell>
        </row>
        <row r="126">
          <cell r="A126" t="str">
            <v>001.02.00080</v>
          </cell>
          <cell r="B126" t="str">
            <v>Execução de Roçado em capoeirão c/empilhamento e queima de resíduos</v>
          </cell>
          <cell r="C126" t="str">
            <v>M2</v>
          </cell>
          <cell r="D126">
            <v>0.27610000000000001</v>
          </cell>
        </row>
        <row r="127">
          <cell r="A127" t="str">
            <v>001.02.00100</v>
          </cell>
          <cell r="B127" t="str">
            <v>Execução de Capinação de terreno inclusive retirada (bota fora)</v>
          </cell>
          <cell r="C127" t="str">
            <v>M2</v>
          </cell>
          <cell r="D127">
            <v>0.3831</v>
          </cell>
        </row>
        <row r="128">
          <cell r="A128" t="str">
            <v>001.02.00120</v>
          </cell>
          <cell r="B128" t="str">
            <v>Execução de Limpeza do terreno c/ retirada dos entulhos e queima dos mesmos</v>
          </cell>
          <cell r="C128" t="str">
            <v>M2</v>
          </cell>
          <cell r="D128">
            <v>0.30649999999999999</v>
          </cell>
        </row>
        <row r="129">
          <cell r="A129" t="str">
            <v>001.02.00160</v>
          </cell>
          <cell r="B129" t="str">
            <v>Fornecimento e Instalação de Tapume em chapa de madeira compensada 6.00 mm de espessura</v>
          </cell>
          <cell r="C129" t="str">
            <v>m2</v>
          </cell>
          <cell r="D129">
            <v>15.887499999999999</v>
          </cell>
        </row>
        <row r="130">
          <cell r="A130" t="str">
            <v>001.02.00180</v>
          </cell>
          <cell r="B130" t="str">
            <v>Fornecimento e Instalação de Tapume em Chapa Metálica e Fixado em Pilar de Madeira, com Parafusos Auto-Atarrachante,conf. det. SINFRA ( 8 Reaproveitamentos)</v>
          </cell>
          <cell r="C130" t="str">
            <v>ml</v>
          </cell>
          <cell r="D130">
            <v>17.0808</v>
          </cell>
        </row>
        <row r="131">
          <cell r="A131" t="str">
            <v>001.02.00280</v>
          </cell>
          <cell r="B131" t="str">
            <v>Execução de barracão de obra para alojamento</v>
          </cell>
          <cell r="C131" t="str">
            <v>m2</v>
          </cell>
          <cell r="D131">
            <v>151.0258</v>
          </cell>
        </row>
        <row r="132">
          <cell r="A132" t="str">
            <v>001.02.00300</v>
          </cell>
          <cell r="B132" t="str">
            <v>Execução de barracão de obra para depósito ou refeitório</v>
          </cell>
          <cell r="C132" t="str">
            <v>m2</v>
          </cell>
          <cell r="D132">
            <v>138.8383</v>
          </cell>
        </row>
        <row r="133">
          <cell r="A133" t="str">
            <v>001.02.00310</v>
          </cell>
          <cell r="B133" t="str">
            <v>Instalações Provisórias em Estrutura Metálica Tipo Conteiner (Almoxarifado, Depósito, Escritório, Ferramentaria, etc.) dim. 1.50x1.80x3.00 mts</v>
          </cell>
          <cell r="C133" t="str">
            <v>mês</v>
          </cell>
          <cell r="D133">
            <v>180</v>
          </cell>
        </row>
        <row r="134">
          <cell r="A134" t="str">
            <v>001.02.00320</v>
          </cell>
          <cell r="B134" t="str">
            <v>Execução de instalação provisória de água e esgoto</v>
          </cell>
          <cell r="C134" t="str">
            <v>UN</v>
          </cell>
          <cell r="D134">
            <v>762.17610000000002</v>
          </cell>
        </row>
        <row r="135">
          <cell r="A135" t="str">
            <v>001.02.00340</v>
          </cell>
          <cell r="B135" t="str">
            <v>Execução de instalação provisória de luz e força</v>
          </cell>
          <cell r="C135" t="str">
            <v>UN</v>
          </cell>
          <cell r="D135">
            <v>809.06280000000004</v>
          </cell>
        </row>
        <row r="136">
          <cell r="A136" t="str">
            <v>001.02.00360</v>
          </cell>
          <cell r="B136" t="str">
            <v>Fornecimento e instalação de placa de obra (seet) de 6.00x5.00 m conforme detalhe</v>
          </cell>
          <cell r="C136" t="str">
            <v>UN</v>
          </cell>
          <cell r="D136">
            <v>1982.1996999999999</v>
          </cell>
        </row>
        <row r="137">
          <cell r="A137" t="str">
            <v>001.02.00380</v>
          </cell>
          <cell r="B137" t="str">
            <v>Fornecimento e instalação de placa de obra,de 5,00x3,00m,conforme detalhe da seet</v>
          </cell>
          <cell r="C137" t="str">
            <v>UN</v>
          </cell>
          <cell r="D137">
            <v>990.79759999999999</v>
          </cell>
        </row>
        <row r="138">
          <cell r="A138" t="str">
            <v>001.02.00400</v>
          </cell>
          <cell r="B138" t="str">
            <v>Fornecimento e instalação de placa de obra</v>
          </cell>
          <cell r="C138" t="str">
            <v>M2</v>
          </cell>
          <cell r="D138">
            <v>71.066999999999993</v>
          </cell>
        </row>
        <row r="139">
          <cell r="A139" t="str">
            <v>001.02.00420</v>
          </cell>
          <cell r="B139" t="str">
            <v>Execução de locação da obra c/aparelhos topográficos p/medição considerar as faces externas das paredes</v>
          </cell>
          <cell r="C139" t="str">
            <v>M2</v>
          </cell>
          <cell r="D139">
            <v>1.1572</v>
          </cell>
        </row>
        <row r="140">
          <cell r="A140" t="str">
            <v>001.02.00440</v>
          </cell>
          <cell r="B140" t="str">
            <v>Execução de locação da obra c/tábuas corridas p/medição considerar as faces externas das paredes</v>
          </cell>
          <cell r="C140" t="str">
            <v>M2</v>
          </cell>
          <cell r="D140">
            <v>2.7246000000000001</v>
          </cell>
        </row>
        <row r="141">
          <cell r="A141" t="str">
            <v>001.02.00460</v>
          </cell>
          <cell r="B141" t="str">
            <v>Locação de linhas estaqueadas de 20 em 20 m para construção de muro, sem nivelamento</v>
          </cell>
          <cell r="C141" t="str">
            <v>ml</v>
          </cell>
          <cell r="D141">
            <v>1.5178</v>
          </cell>
        </row>
        <row r="142">
          <cell r="A142" t="str">
            <v>001.02.00480</v>
          </cell>
          <cell r="B142" t="str">
            <v>Locação de linhas estaqueadas de 20 em 20 m para construção de muro, com nivelamento</v>
          </cell>
          <cell r="C142" t="str">
            <v>ml</v>
          </cell>
          <cell r="D142">
            <v>2.4285999999999999</v>
          </cell>
        </row>
        <row r="143">
          <cell r="A143" t="str">
            <v>001.03</v>
          </cell>
          <cell r="B143" t="str">
            <v>MOVIMENTO DE TERRA</v>
          </cell>
          <cell r="D143">
            <v>268.40719999999999</v>
          </cell>
        </row>
        <row r="144">
          <cell r="A144" t="str">
            <v>001.03.00020</v>
          </cell>
          <cell r="B144" t="str">
            <v>Escavação manual de vala profund. até 2 mts em solo de 1ª categoria -   qualquer que seja o teor de umidade que apresente</v>
          </cell>
          <cell r="C144" t="str">
            <v>m3</v>
          </cell>
          <cell r="D144">
            <v>15.3218</v>
          </cell>
        </row>
        <row r="145">
          <cell r="A145" t="str">
            <v>001.03.00030</v>
          </cell>
          <cell r="B145" t="str">
            <v>Escavação manual de vala profund. de 2 a 4 mts em solo de 1ª categoria -  qualquer que seja o teor de umidade que apresente</v>
          </cell>
          <cell r="C145" t="str">
            <v>m3</v>
          </cell>
          <cell r="D145">
            <v>17.236999999999998</v>
          </cell>
        </row>
        <row r="146">
          <cell r="A146" t="str">
            <v>001.03.00040</v>
          </cell>
          <cell r="B146" t="str">
            <v>Escavação manual em terra compacta ate 1,50m em material de primeira catergoria</v>
          </cell>
          <cell r="C146" t="str">
            <v>M3</v>
          </cell>
          <cell r="D146">
            <v>10.725099999999999</v>
          </cell>
        </row>
        <row r="147">
          <cell r="A147" t="str">
            <v>001.03.00060</v>
          </cell>
          <cell r="B147" t="str">
            <v>Escavação manual em terra compacta de 1,50 ate 4,00 m</v>
          </cell>
          <cell r="C147" t="str">
            <v>M3</v>
          </cell>
          <cell r="D147">
            <v>19.152200000000001</v>
          </cell>
        </row>
        <row r="148">
          <cell r="A148" t="str">
            <v>001.03.00080</v>
          </cell>
          <cell r="B148" t="str">
            <v>Escavação manual em terra dura ate 1,50m de profundidade</v>
          </cell>
          <cell r="C148" t="str">
            <v>M3</v>
          </cell>
          <cell r="D148">
            <v>13.7896</v>
          </cell>
        </row>
        <row r="149">
          <cell r="A149" t="str">
            <v>001.03.00100</v>
          </cell>
          <cell r="B149" t="str">
            <v>Escavação manual em terra dura de 1,50 a 4,00m de profundidade</v>
          </cell>
          <cell r="C149" t="str">
            <v>M3</v>
          </cell>
          <cell r="D149">
            <v>22.982600000000001</v>
          </cell>
        </row>
        <row r="150">
          <cell r="A150" t="str">
            <v>001.03.00110</v>
          </cell>
          <cell r="B150" t="str">
            <v>Reaterro manual de valas c/o proprio material escavado incl.serviços de apiloamento com masso de 30 kg</v>
          </cell>
          <cell r="C150" t="str">
            <v>m3</v>
          </cell>
          <cell r="D150">
            <v>7.4692999999999996</v>
          </cell>
        </row>
        <row r="151">
          <cell r="A151" t="str">
            <v>001.03.00120</v>
          </cell>
          <cell r="B151" t="str">
            <v>Reaterro manual de valas c/o proprio material escavado incl.serviços de apiloamento com masso de 30 kg a 60 kg</v>
          </cell>
          <cell r="C151" t="str">
            <v>m3</v>
          </cell>
          <cell r="D151">
            <v>8.2355</v>
          </cell>
        </row>
        <row r="152">
          <cell r="A152" t="str">
            <v>001.03.00140</v>
          </cell>
          <cell r="B152" t="str">
            <v>Aterro interno entre baldrames em camada de 20 cm, utilizando compactador mecânico (tipo sapo mecânico), incluindo transporte e espalhamento do material</v>
          </cell>
          <cell r="C152" t="str">
            <v>m3</v>
          </cell>
          <cell r="D152">
            <v>15.6646</v>
          </cell>
        </row>
        <row r="153">
          <cell r="A153" t="str">
            <v>001.03.00200</v>
          </cell>
          <cell r="B153" t="str">
            <v>Apiloamento de fundo de valas ou cavas com masso ate 30 kg</v>
          </cell>
          <cell r="C153" t="str">
            <v>M2</v>
          </cell>
          <cell r="D153">
            <v>4.4051</v>
          </cell>
        </row>
        <row r="154">
          <cell r="A154" t="str">
            <v>001.03.00220</v>
          </cell>
          <cell r="B154" t="str">
            <v>Apiloamento de fundo de valas ou cavas com masso de 30 a 60 kg</v>
          </cell>
          <cell r="C154" t="str">
            <v>M2</v>
          </cell>
          <cell r="D154">
            <v>6.5118</v>
          </cell>
        </row>
        <row r="155">
          <cell r="A155" t="str">
            <v>001.03.00240</v>
          </cell>
          <cell r="B155" t="str">
            <v>Espalhamento manual de terra descarregada</v>
          </cell>
          <cell r="C155" t="str">
            <v>m3</v>
          </cell>
          <cell r="D155">
            <v>1.5321</v>
          </cell>
        </row>
        <row r="156">
          <cell r="A156" t="str">
            <v>001.03.00280</v>
          </cell>
          <cell r="B156" t="str">
            <v>Aquisição de material para aterro (material de base ou subbase)</v>
          </cell>
          <cell r="C156" t="str">
            <v>m3</v>
          </cell>
          <cell r="D156">
            <v>7.03</v>
          </cell>
        </row>
        <row r="157">
          <cell r="A157" t="str">
            <v>001.03.00300</v>
          </cell>
          <cell r="B157" t="str">
            <v>Escavação manual a céu aberto para tubulões</v>
          </cell>
          <cell r="C157" t="str">
            <v>M3</v>
          </cell>
          <cell r="D157">
            <v>67.715699999999998</v>
          </cell>
        </row>
        <row r="158">
          <cell r="A158" t="str">
            <v>001.03.00310</v>
          </cell>
          <cell r="B158" t="str">
            <v>Escavação Mecanizada Com Perfuratriz com Diâmetro Médio de Perfuração de 80 cm</v>
          </cell>
          <cell r="C158" t="str">
            <v>ml</v>
          </cell>
          <cell r="D158">
            <v>8.5</v>
          </cell>
        </row>
        <row r="159">
          <cell r="A159" t="str">
            <v>001.03.00340</v>
          </cell>
          <cell r="B159" t="str">
            <v>Movimento de terra c/ corte e aterro compensado e c/ volume de corte excedente compensado manual em terreno mole</v>
          </cell>
          <cell r="C159" t="str">
            <v>M3</v>
          </cell>
          <cell r="D159">
            <v>9.5761000000000003</v>
          </cell>
        </row>
        <row r="160">
          <cell r="A160" t="str">
            <v>001.03.00360</v>
          </cell>
          <cell r="B160" t="str">
            <v>Movimento de terra c/ corte e aterro compensado e c/ volume de corte excedente compensado manual em terreno duro</v>
          </cell>
          <cell r="C160" t="str">
            <v>M3</v>
          </cell>
          <cell r="D160">
            <v>11.491300000000001</v>
          </cell>
        </row>
        <row r="161">
          <cell r="A161" t="str">
            <v>001.03.00380</v>
          </cell>
          <cell r="B161" t="str">
            <v>Movimento de terra c/ corte e aterro compensado e c/ volume de aterro por empréstimo volume compensado manual em terreno mole</v>
          </cell>
          <cell r="C161" t="str">
            <v>M3</v>
          </cell>
          <cell r="D161">
            <v>9.5761000000000003</v>
          </cell>
        </row>
        <row r="162">
          <cell r="A162" t="str">
            <v>001.03.00400</v>
          </cell>
          <cell r="B162" t="str">
            <v>Movimento de terra c/ corte e aterro compensado e c/ volume de aterro por empréstimo volume compensado manual em terreno duro</v>
          </cell>
          <cell r="C162" t="str">
            <v>M3</v>
          </cell>
          <cell r="D162">
            <v>11.491300000000001</v>
          </cell>
        </row>
        <row r="163">
          <cell r="A163" t="str">
            <v>001.04</v>
          </cell>
          <cell r="B163" t="str">
            <v>FUNDAÇÕES</v>
          </cell>
          <cell r="D163">
            <v>6428.9196000000002</v>
          </cell>
        </row>
        <row r="164">
          <cell r="A164" t="str">
            <v>001.04.00020</v>
          </cell>
          <cell r="B164" t="str">
            <v>Fornecimento, Lançamento e Aplicação de Lastro de Concreto c/ betoneira em fundações 1:5:10 c/167 kg cim/m3</v>
          </cell>
          <cell r="C164" t="str">
            <v>m3</v>
          </cell>
          <cell r="D164">
            <v>165.27969999999999</v>
          </cell>
        </row>
        <row r="165">
          <cell r="A165" t="str">
            <v>001.04.00105</v>
          </cell>
          <cell r="B165" t="str">
            <v>Fornecimento, confecção, transporte e aplicação de concreto 10 Mpa (241 kgcimento/m3),em fundações, virado na obra, composto por cimento portland CP 32 F, areia lavada tipo média a grossa, seixo rolado, e equipamentos.</v>
          </cell>
          <cell r="C165" t="str">
            <v>m3</v>
          </cell>
          <cell r="D165">
            <v>176.66849999999999</v>
          </cell>
        </row>
        <row r="166">
          <cell r="A166" t="str">
            <v>001.04.00106</v>
          </cell>
          <cell r="B166" t="str">
            <v>Fornecimento, confecção, transporte e aplicação de concreto 13,5 Mpa (268 kgcimento/m3) em fundações, virado na obra, composto por cimento portland CP 32 F, areia lavada tipo média a grossa, seixo rolado, e equipamentos.</v>
          </cell>
          <cell r="C166" t="str">
            <v>m3</v>
          </cell>
          <cell r="D166">
            <v>184.0445</v>
          </cell>
        </row>
        <row r="167">
          <cell r="A167" t="str">
            <v>001.04.00107</v>
          </cell>
          <cell r="B167" t="str">
            <v>Fornecimento, confecção, transporte e aplicação de concreto 15 Mpa (280 kgcimento/m3),em fundações, virado na obra, composto por cimento portland CP 32 F, areia lavada tipo média a grossa, seixo rolado, e equipamentos.</v>
          </cell>
          <cell r="C167" t="str">
            <v>m3</v>
          </cell>
          <cell r="D167">
            <v>180.65559999999999</v>
          </cell>
        </row>
        <row r="168">
          <cell r="A168" t="str">
            <v>001.04.00108</v>
          </cell>
          <cell r="B168" t="str">
            <v>Fornecimento, confecção, transporte e aplicação de concreto 18 Mpa (305 kgcimento/m3) em fundações, virado na obra, composto por cimento portland CP 32 F, areia lavada tipo média a grossa, seixo rolado, e equipamentos.</v>
          </cell>
          <cell r="C168" t="str">
            <v>m3</v>
          </cell>
          <cell r="D168">
            <v>194.15649999999999</v>
          </cell>
        </row>
        <row r="169">
          <cell r="A169" t="str">
            <v>001.04.00109</v>
          </cell>
          <cell r="B169" t="str">
            <v>Fornecimento, confecção, transporte e aplicação de concreto 20 Mpa (322 kgcimento/m3) em fundações, virado na obra, composto por cimento portland CP 32 F, areia lavada tipo média a grossa, seixo rolado, e equipamentos.</v>
          </cell>
          <cell r="C169" t="str">
            <v>m3</v>
          </cell>
          <cell r="D169">
            <v>206.98929999999999</v>
          </cell>
        </row>
        <row r="170">
          <cell r="A170" t="str">
            <v>001.04.00110</v>
          </cell>
          <cell r="B170" t="str">
            <v>Fornecimento, confecção, transporte e aplicação de concreto 21 Mpa (331 kgcimento/m3) em fundações, virado na obra, composto por cimento portland CP 32 F, areia lavada tipo média a grossa, seixo rolado, e equipamentos.</v>
          </cell>
          <cell r="C170" t="str">
            <v>m3</v>
          </cell>
          <cell r="D170">
            <v>194.6036</v>
          </cell>
        </row>
        <row r="171">
          <cell r="A171" t="str">
            <v>001.04.00111</v>
          </cell>
          <cell r="B171" t="str">
            <v>Fornecimento, confecção, transporte e aplicação de concreto 25 Mpa (367 kgcimento/m3) em fundações, virado na obra, composto por cimento portland CP 32 F, areia lavada tipo média a grossa, seixo rolado, e equipamentos.</v>
          </cell>
          <cell r="C171" t="str">
            <v>m3</v>
          </cell>
          <cell r="D171">
            <v>204.44759999999999</v>
          </cell>
        </row>
        <row r="172">
          <cell r="A172" t="str">
            <v>001.04.00205</v>
          </cell>
          <cell r="B172" t="str">
            <v>Fornecimento, confecção, transporte e aplicação de concreto 10 Mpa (241 kgcimento/m3),em fundações, virado na obra, composto por cimento portland CP 32 F, areia lavada tipo média a grossa, pedra granitica britada, e equipamentos.</v>
          </cell>
          <cell r="C172" t="str">
            <v>m3</v>
          </cell>
          <cell r="D172">
            <v>184.8613</v>
          </cell>
        </row>
        <row r="173">
          <cell r="A173" t="str">
            <v>001.04.00206</v>
          </cell>
          <cell r="B173" t="str">
            <v>Fornecimento, confecção, transporte e aplicação de concreto 13,5 Mpa (268 kgcimento/m3) em fundações, virado na obra, composto por cimento portland CP 32 F, areia lavada tipo média a grossa, pedra granitica britada, e equipamentos.</v>
          </cell>
          <cell r="C173" t="str">
            <v>m3</v>
          </cell>
          <cell r="D173">
            <v>192.2373</v>
          </cell>
        </row>
        <row r="174">
          <cell r="A174" t="str">
            <v>001.04.00207</v>
          </cell>
          <cell r="B174" t="str">
            <v>Fornecimento, confecção, transporte e aplicação de concreto 15 Mpa (280 kgcimento/m3),em fundações, virado na obra, composto por cimento portland CP 32 F, areia lavada tipo média a grossa, pedra granitica britada, e equipamentos.</v>
          </cell>
          <cell r="C174" t="str">
            <v>m3</v>
          </cell>
          <cell r="D174">
            <v>195.5093</v>
          </cell>
        </row>
        <row r="175">
          <cell r="A175" t="str">
            <v>001.04.00208</v>
          </cell>
          <cell r="B175" t="str">
            <v>Fornecimento, confecção, transporte e aplicação de concreto 18 Mpa (305 kgcimento/m3) em fundações, virado na obra, composto por cimento portland CP 32 F, areia lavada tipo média a grossa, pedra granitica britada, e equipamentos.</v>
          </cell>
          <cell r="C175" t="str">
            <v>m3</v>
          </cell>
          <cell r="D175">
            <v>202.3493</v>
          </cell>
        </row>
        <row r="176">
          <cell r="A176" t="str">
            <v>001.04.00209</v>
          </cell>
          <cell r="B176" t="str">
            <v>Fornecimento, confecção, transporte e aplicação de concreto 20 Mpa (322 kgcimento/m3) em fundações, virado na obra, composto por cimento portland CP 32 F, areia lavada tipo média a grossa, pedra granitica britada, e equipamentos.</v>
          </cell>
          <cell r="C176" t="str">
            <v>m3</v>
          </cell>
          <cell r="D176">
            <v>206.98929999999999</v>
          </cell>
        </row>
        <row r="177">
          <cell r="A177" t="str">
            <v>001.04.00210</v>
          </cell>
          <cell r="B177" t="str">
            <v>Fornecimento, confecção, transporte e aplicação de concreto 21 Mpa (331 kgcimento/m3) em fundações, virado na obra, composto por cimento portland CP 32 F, areia lavada tipo média a grossa, pedra granitica britada, e equipamentos.</v>
          </cell>
          <cell r="C177" t="str">
            <v>m3</v>
          </cell>
          <cell r="D177">
            <v>209.4573</v>
          </cell>
        </row>
        <row r="178">
          <cell r="A178" t="str">
            <v>001.04.00211</v>
          </cell>
          <cell r="B178" t="str">
            <v>Fornecimento, confecção, transporte e aplicação de concreto 25 Mpa (367 kgcimento/m3) em fundações, virado na obra, composto por cimento portland CP 32 F, areia lavada tipo média a grossa, pedra granitica britada, e equipamentos.</v>
          </cell>
          <cell r="C178" t="str">
            <v>m3</v>
          </cell>
          <cell r="D178">
            <v>226.96209999999999</v>
          </cell>
        </row>
        <row r="179">
          <cell r="A179" t="str">
            <v>001.04.00220</v>
          </cell>
          <cell r="B179" t="str">
            <v>Fornecimento, Transporte, Lançamento e Aplicação de Concreto usinado em fundação Fck= 13,5 Mpa</v>
          </cell>
          <cell r="C179" t="str">
            <v>m3</v>
          </cell>
          <cell r="D179">
            <v>221.6439</v>
          </cell>
        </row>
        <row r="180">
          <cell r="A180" t="str">
            <v>001.04.00240</v>
          </cell>
          <cell r="B180" t="str">
            <v>Fornecimento, Transporte, Lançamento e Aplicação de Concreto usinado em fundação, Fck=15 mpa</v>
          </cell>
          <cell r="C180" t="str">
            <v>m3</v>
          </cell>
          <cell r="D180">
            <v>234.2439</v>
          </cell>
        </row>
        <row r="181">
          <cell r="A181" t="str">
            <v>001.04.00260</v>
          </cell>
          <cell r="B181" t="str">
            <v>Fornecimento, Transporte, Lançamento e Aplicação de Concreto usinado em fundação Fck= 18 Mpa</v>
          </cell>
          <cell r="C181" t="str">
            <v>m3</v>
          </cell>
          <cell r="D181">
            <v>240.54390000000001</v>
          </cell>
        </row>
        <row r="182">
          <cell r="A182" t="str">
            <v>001.04.00280</v>
          </cell>
          <cell r="B182" t="str">
            <v>Fornecimento, Transporte, Lançamento e Aplicação de Concreto usinado em fundação Fck= 20 mpa</v>
          </cell>
          <cell r="C182" t="str">
            <v>m3</v>
          </cell>
          <cell r="D182">
            <v>252.09389999999999</v>
          </cell>
        </row>
        <row r="183">
          <cell r="A183" t="str">
            <v>001.04.00290</v>
          </cell>
          <cell r="B183" t="str">
            <v>Fornecimento, Transporte, Lançamento e Aplicação de Concreto usinado em fundação Fck= 25 mpa</v>
          </cell>
          <cell r="C183" t="str">
            <v>m3</v>
          </cell>
          <cell r="D183">
            <v>262.59390000000002</v>
          </cell>
        </row>
        <row r="184">
          <cell r="A184" t="str">
            <v>001.04.00300</v>
          </cell>
          <cell r="B184" t="str">
            <v>Forma inclusive desforma comum de tábua para fundações sem reaproveitamento</v>
          </cell>
          <cell r="C184" t="str">
            <v>M2</v>
          </cell>
          <cell r="D184">
            <v>32.185099999999998</v>
          </cell>
        </row>
        <row r="185">
          <cell r="A185" t="str">
            <v>001.04.00320</v>
          </cell>
          <cell r="B185" t="str">
            <v>Forma inclusive desforma comum de tábua para fundações c/ 01 reaproveitamento</v>
          </cell>
          <cell r="C185" t="str">
            <v>M2</v>
          </cell>
          <cell r="D185">
            <v>20.2971</v>
          </cell>
        </row>
        <row r="186">
          <cell r="A186" t="str">
            <v>001.04.00340</v>
          </cell>
          <cell r="B186" t="str">
            <v>Forma inclusive desforma comum de tábua para fundações c/ 02 reaproveitamentos</v>
          </cell>
          <cell r="C186" t="str">
            <v>m2</v>
          </cell>
          <cell r="D186">
            <v>16.601099999999999</v>
          </cell>
        </row>
        <row r="187">
          <cell r="A187" t="str">
            <v>001.04.00360</v>
          </cell>
          <cell r="B187" t="str">
            <v>Forma inclusive desforma comum de tábua para fundações c/ 03 reaproveitamentos</v>
          </cell>
          <cell r="C187" t="str">
            <v>m2</v>
          </cell>
          <cell r="D187">
            <v>15.3531</v>
          </cell>
        </row>
        <row r="188">
          <cell r="A188" t="str">
            <v>001.04.00365</v>
          </cell>
          <cell r="B188" t="str">
            <v>Forma inclusive desforma comum de tábua para fundações c/ 04 reaproveitamentos</v>
          </cell>
          <cell r="C188" t="str">
            <v>m2</v>
          </cell>
          <cell r="D188">
            <v>14.726800000000001</v>
          </cell>
        </row>
        <row r="189">
          <cell r="A189" t="str">
            <v>001.04.00400</v>
          </cell>
          <cell r="B189" t="str">
            <v>Fornecimento e Aplicação de Aço CA 50</v>
          </cell>
          <cell r="C189" t="str">
            <v>KG</v>
          </cell>
          <cell r="D189">
            <v>4.6643999999999997</v>
          </cell>
        </row>
        <row r="190">
          <cell r="A190" t="str">
            <v>001.04.00420</v>
          </cell>
          <cell r="B190" t="str">
            <v>Fornecimento e Aplicação de Aço CA - 60</v>
          </cell>
          <cell r="C190" t="str">
            <v>KG</v>
          </cell>
          <cell r="D190">
            <v>5.2786</v>
          </cell>
        </row>
        <row r="191">
          <cell r="A191" t="str">
            <v>001.04.00440</v>
          </cell>
          <cell r="B191" t="str">
            <v>Concreto ciclópico com 30% de pedra de mão traço 1:4:8</v>
          </cell>
          <cell r="C191" t="str">
            <v>M3</v>
          </cell>
          <cell r="D191">
            <v>158.33250000000001</v>
          </cell>
        </row>
        <row r="192">
          <cell r="A192" t="str">
            <v>001.04.00460</v>
          </cell>
          <cell r="B192" t="str">
            <v>Concreto ciclópico com 30% de pedra de mão traço 1:3:6</v>
          </cell>
          <cell r="C192" t="str">
            <v>M3</v>
          </cell>
          <cell r="D192">
            <v>167.26990000000001</v>
          </cell>
        </row>
        <row r="193">
          <cell r="A193" t="str">
            <v>001.04.00480</v>
          </cell>
          <cell r="B193" t="str">
            <v>Execução de Alvenaria de fundação e embasamento em tijolo maciço assente c/  o traço 1:4:12, cimento, cal e areia</v>
          </cell>
          <cell r="C193" t="str">
            <v>M3</v>
          </cell>
          <cell r="D193">
            <v>154.8492</v>
          </cell>
        </row>
        <row r="194">
          <cell r="A194" t="str">
            <v>001.04.00500</v>
          </cell>
          <cell r="B194" t="str">
            <v>Execução de Alvenaria de fundação e embasamento em tijolo maciço assente c/ o traço 1:3, cimento e areia</v>
          </cell>
          <cell r="C194" t="str">
            <v>M3</v>
          </cell>
          <cell r="D194">
            <v>206.23159999999999</v>
          </cell>
        </row>
        <row r="195">
          <cell r="A195" t="str">
            <v>001.04.00520</v>
          </cell>
          <cell r="B195" t="str">
            <v>Execução de Alvenaria de fundação e embasamento em tijolo maciço assente c/ o traço 1:4 cimento e areia</v>
          </cell>
          <cell r="C195" t="str">
            <v>M3</v>
          </cell>
          <cell r="D195">
            <v>197.94759999999999</v>
          </cell>
        </row>
        <row r="196">
          <cell r="A196" t="str">
            <v>001.04.00540</v>
          </cell>
          <cell r="B196" t="str">
            <v>Execução de Alvenaria de fundação e embasamento em tijolo maciço assente c/ o traço 1:5 cimento e areia</v>
          </cell>
          <cell r="C196" t="str">
            <v>M3</v>
          </cell>
          <cell r="D196">
            <v>192.90770000000001</v>
          </cell>
        </row>
        <row r="197">
          <cell r="A197" t="str">
            <v>001.04.00560</v>
          </cell>
          <cell r="B197" t="str">
            <v>Execução de Alvenaria de fundação e embasamento em tijolo maiciço assente c/ argamassa 1:3 c/adição de vedacit a 2 kg p/saco de cimento</v>
          </cell>
          <cell r="C197" t="str">
            <v>M3</v>
          </cell>
          <cell r="D197">
            <v>215.56819999999999</v>
          </cell>
        </row>
        <row r="198">
          <cell r="A198" t="str">
            <v>001.04.00580</v>
          </cell>
          <cell r="B198" t="str">
            <v>Execução de Alvenaria de tijolo comum em espelho p/ cinta de fundação (forma), assente c/ argamassa de cimento e areia 1:3</v>
          </cell>
          <cell r="C198" t="str">
            <v>M2</v>
          </cell>
          <cell r="D198">
            <v>14.495200000000001</v>
          </cell>
        </row>
        <row r="199">
          <cell r="A199" t="str">
            <v>001.04.00600</v>
          </cell>
          <cell r="B199" t="str">
            <v>Execução de Alvenaria de tijolo comum em espelho p/ cinta de fundação (forma), assente c/ argamassa de cimento e areia 1:4</v>
          </cell>
          <cell r="C199" t="str">
            <v>M2</v>
          </cell>
          <cell r="D199">
            <v>14.2927</v>
          </cell>
        </row>
        <row r="200">
          <cell r="A200" t="str">
            <v>001.04.00620</v>
          </cell>
          <cell r="B200" t="str">
            <v>Confecção e lançamento de concreto em tubulão a céu aberto empregando concreto fck 150 mpa</v>
          </cell>
          <cell r="C200" t="str">
            <v>M3</v>
          </cell>
          <cell r="D200">
            <v>212.07910000000001</v>
          </cell>
        </row>
        <row r="201">
          <cell r="A201" t="str">
            <v>001.04.00640</v>
          </cell>
          <cell r="B201" t="str">
            <v>Confecção e lançamento de concreto em tubulão a céu aberto empregando concreto pré-misturado fck 15 mpa</v>
          </cell>
          <cell r="C201" t="str">
            <v>M3</v>
          </cell>
          <cell r="D201">
            <v>232.3287</v>
          </cell>
        </row>
        <row r="202">
          <cell r="A202" t="str">
            <v>001.04.00660</v>
          </cell>
          <cell r="B202" t="str">
            <v>Execução de Broca de concreto armado no traço 1:3:6 até 4 m profundidade e c/ diâmetro 20 cm (escavação manual)</v>
          </cell>
          <cell r="C202" t="str">
            <v>ml</v>
          </cell>
          <cell r="D202">
            <v>15.8965</v>
          </cell>
        </row>
        <row r="203">
          <cell r="A203" t="str">
            <v>001.04.00680</v>
          </cell>
          <cell r="B203" t="str">
            <v>Execução de Broca de concreto armado no traço 1:3:6 até 4 m profundidade e c/ diâmetro 25 cm (escavação manual)</v>
          </cell>
          <cell r="C203" t="str">
            <v>ml</v>
          </cell>
          <cell r="D203">
            <v>23.529800000000002</v>
          </cell>
        </row>
        <row r="204">
          <cell r="A204" t="str">
            <v>001.04.00700</v>
          </cell>
          <cell r="B204" t="str">
            <v>Execução de Broca de concreto armado no traço 1:3:6 até 4 m profundidade e c/ diâmetro 30 cm (escavação manual)</v>
          </cell>
          <cell r="C204" t="str">
            <v>ml</v>
          </cell>
          <cell r="D204">
            <v>33.042900000000003</v>
          </cell>
        </row>
        <row r="205">
          <cell r="A205" t="str">
            <v>001.04.00720</v>
          </cell>
          <cell r="B205" t="str">
            <v>Execução de Broca de concreto armado no traço 1:3:6 de 4 m até 6 m de profundidade e c/ diâmetro 25 cm (escavação manual)</v>
          </cell>
          <cell r="C205" t="str">
            <v>ml</v>
          </cell>
          <cell r="D205">
            <v>25.475000000000001</v>
          </cell>
        </row>
        <row r="206">
          <cell r="A206" t="str">
            <v>001.04.00740</v>
          </cell>
          <cell r="B206" t="str">
            <v>Execução de Broca de concreto armado no traço 1:3:6 de 4 m até 6 m de profundidade e c/ diâmetro 30 cm (escavação manual)</v>
          </cell>
          <cell r="C206" t="str">
            <v>ml</v>
          </cell>
          <cell r="D206">
            <v>36.6419</v>
          </cell>
        </row>
        <row r="207">
          <cell r="A207" t="str">
            <v>001.04.00760</v>
          </cell>
          <cell r="B207" t="str">
            <v>Fornecimento e Cravação de estaca de concreto fck=15 mpa moldada no local diâmetro 25 cm tipo """"straus""""</v>
          </cell>
          <cell r="C207" t="str">
            <v>M</v>
          </cell>
          <cell r="D207">
            <v>41.148200000000003</v>
          </cell>
        </row>
        <row r="208">
          <cell r="A208" t="str">
            <v>001.04.00780</v>
          </cell>
          <cell r="B208" t="str">
            <v>Fornecimento e Cravação de estaca de concreto fck=15 mpa moldada no local diâmetro 32 cm tipo """"straus""""</v>
          </cell>
          <cell r="C208" t="str">
            <v>M</v>
          </cell>
          <cell r="D208">
            <v>60.424199999999999</v>
          </cell>
        </row>
        <row r="209">
          <cell r="A209" t="str">
            <v>001.04.00790</v>
          </cell>
          <cell r="B209" t="str">
            <v>Fornecimento e Cravação de Estaca de Concreto Pré Moldada Dim. 17.50 x 17.50 cm - 20 T</v>
          </cell>
          <cell r="C209" t="str">
            <v>ml</v>
          </cell>
          <cell r="D209">
            <v>30.5</v>
          </cell>
        </row>
        <row r="210">
          <cell r="A210" t="str">
            <v>001.04.00800</v>
          </cell>
          <cell r="B210" t="str">
            <v>Fornecimento e Cravação de Estaca de Concreto Pré-Moldada Dim (26,5x26,5)cm - 30 T</v>
          </cell>
          <cell r="C210" t="str">
            <v>ml</v>
          </cell>
          <cell r="D210">
            <v>49.4</v>
          </cell>
        </row>
        <row r="211">
          <cell r="A211" t="str">
            <v>001.04.00820</v>
          </cell>
          <cell r="B211" t="str">
            <v>Fornecimento e Instalação de emenda em estaca pré-moldada de concreto</v>
          </cell>
          <cell r="C211" t="str">
            <v>UN</v>
          </cell>
          <cell r="D211">
            <v>20</v>
          </cell>
        </row>
        <row r="212">
          <cell r="A212" t="str">
            <v>001.04.00840</v>
          </cell>
          <cell r="B212" t="str">
            <v>Lastro de brita granítica apiloado manualmente</v>
          </cell>
          <cell r="C212" t="str">
            <v>m3</v>
          </cell>
          <cell r="D212">
            <v>45.460900000000002</v>
          </cell>
        </row>
        <row r="213">
          <cell r="A213" t="str">
            <v>001.04.00860</v>
          </cell>
          <cell r="B213" t="str">
            <v>Lastro de areia média a grossa apiloado manualmente</v>
          </cell>
          <cell r="C213" t="str">
            <v>m3</v>
          </cell>
          <cell r="D213">
            <v>35.660899999999998</v>
          </cell>
        </row>
        <row r="214">
          <cell r="A214" t="str">
            <v>001.05</v>
          </cell>
          <cell r="B214" t="str">
            <v>ESTRUTURA</v>
          </cell>
          <cell r="D214">
            <v>5166.6125000000002</v>
          </cell>
        </row>
        <row r="215">
          <cell r="A215" t="str">
            <v>001.05.00020</v>
          </cell>
          <cell r="B215" t="str">
            <v>Fornecimento, confecção, transporte e aplicação de concreto 15 Mpa (280 kgcimento/m3),em estrutura, virado na obra, composto por cimento portland CP 32 F, areia lavada tipo média a grossa, seixo rolado, e equipamentos.</v>
          </cell>
          <cell r="C215" t="str">
            <v>m3</v>
          </cell>
          <cell r="D215">
            <v>183.12459999999999</v>
          </cell>
        </row>
        <row r="216">
          <cell r="A216" t="str">
            <v>001.05.00021</v>
          </cell>
          <cell r="B216" t="str">
            <v>Fornecimento, confecção, transporte e aplicação de concreto 18 Mpa (305 kgcimento/m3) em estrutura, virado na obra, composto por cimento portland CP 32 F, areia lavada tipo média a grossa, seixo rolado, e equipamentos.</v>
          </cell>
          <cell r="C216" t="str">
            <v>m3</v>
          </cell>
          <cell r="D216">
            <v>189.96459999999999</v>
          </cell>
        </row>
        <row r="217">
          <cell r="A217" t="str">
            <v>001.05.00022</v>
          </cell>
          <cell r="B217" t="str">
            <v>Fornecimento, confecção, transporte e aplicação de concreto 20 Mpa (322 kgcimento/m3) em estrutura, virado na obra, composto por cimento portland CP 32 F, areia lavada tipo média a grossa, seixo rolado, e equipamentos.</v>
          </cell>
          <cell r="C217" t="str">
            <v>m3</v>
          </cell>
          <cell r="D217">
            <v>202.79740000000001</v>
          </cell>
        </row>
        <row r="218">
          <cell r="A218" t="str">
            <v>001.05.00023</v>
          </cell>
          <cell r="B218" t="str">
            <v>Fornecimento, confecção, transporte e aplicação de concreto 21 Mpa (331 kgcimento/m3) em estrutura, virado na obra, composto por cimento portland CP 32 F, areia lavada tipo média a grossa, seixo rolado, e equipamentos.</v>
          </cell>
          <cell r="C218" t="str">
            <v>m3</v>
          </cell>
          <cell r="D218">
            <v>197.07259999999999</v>
          </cell>
        </row>
        <row r="219">
          <cell r="A219" t="str">
            <v>001.05.00024</v>
          </cell>
          <cell r="B219" t="str">
            <v>Fornecimento, confecção, transporte e aplicação de concreto 25 Mpa (367 kgcimento/m3) em estrutura, virado na obra, composto por cimento portland CP 32 F, areia lavada tipo média a grossa, seixo rolado, e equipamentos.</v>
          </cell>
          <cell r="C219" t="str">
            <v>m3</v>
          </cell>
          <cell r="D219">
            <v>206.91659999999999</v>
          </cell>
        </row>
        <row r="220">
          <cell r="A220" t="str">
            <v>001.05.00030</v>
          </cell>
          <cell r="B220" t="str">
            <v>Fornecimento, confecção, transporte e aplicação de concreto 15 Mpa (280 kgcimento/m3),em estrutura, virado na obra, composto por cimento portland CP 32 F, areia lavada tipo média a grossa, pedra granitica britada, e equipamentos.</v>
          </cell>
          <cell r="C220" t="str">
            <v>m3</v>
          </cell>
          <cell r="D220">
            <v>191.31739999999999</v>
          </cell>
        </row>
        <row r="221">
          <cell r="A221" t="str">
            <v>001.05.00031</v>
          </cell>
          <cell r="B221" t="str">
            <v>Fornecimento, confecção, transporte e aplicação de concreto 18 Mpa (305 kgcimento/m3) em estrutura, virado na obra, composto por cimento portland CP 32 F, areia lavada tipo média a grossa, pedra granitica britada, e equipamentos.</v>
          </cell>
          <cell r="C221" t="str">
            <v>m3</v>
          </cell>
          <cell r="D221">
            <v>198.1574</v>
          </cell>
        </row>
        <row r="222">
          <cell r="A222" t="str">
            <v>001.05.00032</v>
          </cell>
          <cell r="B222" t="str">
            <v>Fornecimento, confecção, transporte e aplicação de concreto 20 Mpa (322 kgcimento/m3) em estrutura, virado na obra, composto por cimento portland CP 32 F, areia lavada tipo média a grossa, pedra granitica britada, e equipamentos.</v>
          </cell>
          <cell r="C222" t="str">
            <v>m3</v>
          </cell>
          <cell r="D222">
            <v>202.79740000000001</v>
          </cell>
        </row>
        <row r="223">
          <cell r="A223" t="str">
            <v>001.05.00033</v>
          </cell>
          <cell r="B223" t="str">
            <v>Fornecimento, confecção, transporte e aplicação de concreto 21 Mpa (322 kgcimento/m3) em estrutura, virado na obra, composto por cimento portland CP 32 F, areia lavada tipo média a grossa, pedra granitica britada, e equipamentos.</v>
          </cell>
          <cell r="C223" t="str">
            <v>m3</v>
          </cell>
          <cell r="D223">
            <v>205.2654</v>
          </cell>
        </row>
        <row r="224">
          <cell r="A224" t="str">
            <v>001.05.00034</v>
          </cell>
          <cell r="B224" t="str">
            <v>Fornecimento, confecção, transporte e aplicação de concreto 25 Mpa (367 kgcimento/m3) em estrutura, virado na obra, composto por cimento portland CP 32 F, areia lavada tipo média a grossa, pedra granitica britada, e equipamentos.</v>
          </cell>
          <cell r="C224" t="str">
            <v>m3</v>
          </cell>
          <cell r="D224">
            <v>222.77019999999999</v>
          </cell>
        </row>
        <row r="225">
          <cell r="A225" t="str">
            <v>001.05.00140</v>
          </cell>
          <cell r="B225" t="str">
            <v>Fornecimento, Transporte, Lançamento, Adensamento e Acabamento Manual de Concreto Usinado Fck= 13,50 Mpa, em Estrutura.</v>
          </cell>
          <cell r="C225" t="str">
            <v>m3</v>
          </cell>
          <cell r="D225">
            <v>217.452</v>
          </cell>
        </row>
        <row r="226">
          <cell r="A226" t="str">
            <v>001.05.00160</v>
          </cell>
          <cell r="B226" t="str">
            <v>Fornecimento, Transporte, Lançamento, Adensamento e Acabamento Manual de Concreto Usinado Fck= 15 Mpa, em Estrutura.</v>
          </cell>
          <cell r="C226" t="str">
            <v>m3</v>
          </cell>
          <cell r="D226">
            <v>230.05199999999999</v>
          </cell>
        </row>
        <row r="227">
          <cell r="A227" t="str">
            <v>001.05.00180</v>
          </cell>
          <cell r="B227" t="str">
            <v>Fornecimento, Transporte, Lançamento, Adensamento e Acabamento Manual de Concreto Usinado Fck= 18 Mpa, em Estrutura.</v>
          </cell>
          <cell r="C227" t="str">
            <v>m3</v>
          </cell>
          <cell r="D227">
            <v>236.352</v>
          </cell>
        </row>
        <row r="228">
          <cell r="A228" t="str">
            <v>001.05.00200</v>
          </cell>
          <cell r="B228" t="str">
            <v>Fornecimento, Transporte, Lançamento, Adensamento e Acabamento Manual de Concreto Usinado Fck= 20 Mpa, em Estrutura.</v>
          </cell>
          <cell r="C228" t="str">
            <v>m3</v>
          </cell>
          <cell r="D228">
            <v>247.90199999999999</v>
          </cell>
        </row>
        <row r="229">
          <cell r="A229" t="str">
            <v>001.05.00220</v>
          </cell>
          <cell r="B229" t="str">
            <v>Fornecimento, Transporte, Lançamento, Adensamento e Acabamento Manual de Concreto Usinado Fck= 25 Mpa, em Estrutura.</v>
          </cell>
          <cell r="C229" t="str">
            <v>m3</v>
          </cell>
          <cell r="D229">
            <v>258.40199999999999</v>
          </cell>
        </row>
        <row r="230">
          <cell r="A230" t="str">
            <v>001.05.00230</v>
          </cell>
          <cell r="B230" t="str">
            <v>Fornecimento e Aplicação de Concreto em Estrutura Fck= 13,50 Mpa (não está incluso o bombeamento)</v>
          </cell>
          <cell r="C230" t="str">
            <v>m3</v>
          </cell>
          <cell r="D230">
            <v>200.9812</v>
          </cell>
        </row>
        <row r="231">
          <cell r="A231" t="str">
            <v>001.05.00231</v>
          </cell>
          <cell r="B231" t="str">
            <v>Fornecimento e Aplicação de Concreto em Estrutura Fck= 15 Mpa (não está incluso o bombeamento)</v>
          </cell>
          <cell r="C231" t="str">
            <v>m3</v>
          </cell>
          <cell r="D231">
            <v>213.5812</v>
          </cell>
        </row>
        <row r="232">
          <cell r="A232" t="str">
            <v>001.05.00232</v>
          </cell>
          <cell r="B232" t="str">
            <v>Fornecimento e Aplicação de Concreto em Estrutura Fck= 18 Mpa (não está incluso o bombeamento)</v>
          </cell>
          <cell r="C232" t="str">
            <v>m3</v>
          </cell>
          <cell r="D232">
            <v>219.88120000000001</v>
          </cell>
        </row>
        <row r="233">
          <cell r="A233" t="str">
            <v>001.05.00233</v>
          </cell>
          <cell r="B233" t="str">
            <v>Fornecimento e Aplicação de Concreto em Estrutura Fck= 20 Mpa (não está incluso o bombeamento)</v>
          </cell>
          <cell r="C233" t="str">
            <v>m3</v>
          </cell>
          <cell r="D233">
            <v>231.43119999999999</v>
          </cell>
        </row>
        <row r="234">
          <cell r="A234" t="str">
            <v>001.05.00234</v>
          </cell>
          <cell r="B234" t="str">
            <v>Fornecimento e Aplicação de Concreto em Estrutura Fck= 25 Mpa (não está incluso o bombeamento)</v>
          </cell>
          <cell r="C234" t="str">
            <v>m3</v>
          </cell>
          <cell r="D234">
            <v>241.93119999999999</v>
          </cell>
        </row>
        <row r="235">
          <cell r="A235" t="str">
            <v>001.05.00235</v>
          </cell>
          <cell r="B235" t="str">
            <v>Serviço de Bombeamento de Concreto em Estrutura</v>
          </cell>
          <cell r="C235" t="str">
            <v>m3</v>
          </cell>
          <cell r="D235">
            <v>18</v>
          </cell>
        </row>
        <row r="236">
          <cell r="A236" t="str">
            <v>001.05.00260</v>
          </cell>
          <cell r="B236" t="str">
            <v>Fornecimento e Aplicação de Aço  CA 50 em estrutura</v>
          </cell>
          <cell r="C236" t="str">
            <v>KG</v>
          </cell>
          <cell r="D236">
            <v>4.6643999999999997</v>
          </cell>
        </row>
        <row r="237">
          <cell r="A237" t="str">
            <v>001.05.00280</v>
          </cell>
          <cell r="B237" t="str">
            <v>Fornecimento e Aplicação de Aço CA 60 em estrutura</v>
          </cell>
          <cell r="C237" t="str">
            <v>KG</v>
          </cell>
          <cell r="D237">
            <v>5.2786</v>
          </cell>
        </row>
        <row r="238">
          <cell r="A238" t="str">
            <v>001.05.00300</v>
          </cell>
          <cell r="B238" t="str">
            <v>Fornecimento e Aplicação de Aço em tela soldada 4.20 mm com malha 15x15 cm - Q 92</v>
          </cell>
          <cell r="C238" t="str">
            <v>m2</v>
          </cell>
          <cell r="D238">
            <v>9.9262999999999995</v>
          </cell>
        </row>
        <row r="239">
          <cell r="A239" t="str">
            <v>001.05.00320</v>
          </cell>
          <cell r="B239" t="str">
            <v>Confecção e Montagem de Forma incl. desforma comum de tábua  sem reaproveitamento</v>
          </cell>
          <cell r="C239" t="str">
            <v>M2</v>
          </cell>
          <cell r="D239">
            <v>40.830100000000002</v>
          </cell>
        </row>
        <row r="240">
          <cell r="A240" t="str">
            <v>001.05.00340</v>
          </cell>
          <cell r="B240" t="str">
            <v>Confecção e Montagem de Forma incl. desforma comum de tábua com 01 reaproveitamento</v>
          </cell>
          <cell r="C240" t="str">
            <v>M2</v>
          </cell>
          <cell r="D240">
            <v>24.8931</v>
          </cell>
        </row>
        <row r="241">
          <cell r="A241" t="str">
            <v>001.05.00360</v>
          </cell>
          <cell r="B241" t="str">
            <v>Confecção e Montagem de Forma incl. desforma comum de tábua com 02 reaproveitamentos</v>
          </cell>
          <cell r="C241" t="str">
            <v>m2</v>
          </cell>
          <cell r="D241">
            <v>20.076599999999999</v>
          </cell>
        </row>
        <row r="242">
          <cell r="A242" t="str">
            <v>001.05.00365</v>
          </cell>
          <cell r="B242" t="str">
            <v>Confecção e Montagem de Forma incl. desforma comum de tábua  com 03 reaproveitamentos</v>
          </cell>
          <cell r="C242" t="str">
            <v>m2</v>
          </cell>
          <cell r="D242">
            <v>16.5136</v>
          </cell>
        </row>
        <row r="243">
          <cell r="A243" t="str">
            <v>001.05.00370</v>
          </cell>
          <cell r="B243" t="str">
            <v>Confecção e Montagem de Forma incl. desforma comum de tábua  com 04 reaproveitamentos</v>
          </cell>
          <cell r="C243" t="str">
            <v>m2</v>
          </cell>
          <cell r="D243">
            <v>14.848000000000001</v>
          </cell>
        </row>
        <row r="244">
          <cell r="A244" t="str">
            <v>001.05.00420</v>
          </cell>
          <cell r="B244" t="str">
            <v>Confecção e Montagem de Forma especial em chapa de madeira compensada do tipo resinada c/ 12 mm de espessura sem reaproveitamento</v>
          </cell>
          <cell r="C244" t="str">
            <v>M2</v>
          </cell>
          <cell r="D244">
            <v>40.142600000000002</v>
          </cell>
        </row>
        <row r="245">
          <cell r="A245" t="str">
            <v>001.05.00440</v>
          </cell>
          <cell r="B245" t="str">
            <v>Confecção e Montagem de Forma especial em chapa de madeira compensada do tipo resinada c/ 12 mm de espessura com 01 reaproveitamento</v>
          </cell>
          <cell r="C245" t="str">
            <v>M2</v>
          </cell>
          <cell r="D245">
            <v>34.463000000000001</v>
          </cell>
        </row>
        <row r="246">
          <cell r="A246" t="str">
            <v>001.05.00460</v>
          </cell>
          <cell r="B246" t="str">
            <v>Forma especial em chapa de madeira compensada do tipo resinada c/ 12 mm de espessura com 02 reaproveitamento</v>
          </cell>
          <cell r="C246" t="str">
            <v>M2</v>
          </cell>
          <cell r="D246">
            <v>29.800599999999999</v>
          </cell>
        </row>
        <row r="247">
          <cell r="A247" t="str">
            <v>001.05.00480</v>
          </cell>
          <cell r="B247" t="str">
            <v>Confecção e Montagem de Forma especial em chapa de madeira compensada do tipo plastificada c/ 12 mm de espessura sem reaproveitamento</v>
          </cell>
          <cell r="C247" t="str">
            <v>M2</v>
          </cell>
          <cell r="D247">
            <v>49.742600000000003</v>
          </cell>
        </row>
        <row r="248">
          <cell r="A248" t="str">
            <v>001.05.00500</v>
          </cell>
          <cell r="B248" t="str">
            <v>Confecção e Montagem de Forma especial em chapa de madeira compensada do tipo plastificada c/ 12 mm de espessura com 01 reaproveitamento</v>
          </cell>
          <cell r="C248" t="str">
            <v>M2</v>
          </cell>
          <cell r="D248">
            <v>39.496899999999997</v>
          </cell>
        </row>
        <row r="249">
          <cell r="A249" t="str">
            <v>001.05.00520</v>
          </cell>
          <cell r="B249" t="str">
            <v>Confecção e Montagem de Forma especial em chapa de madeira compensada do tipo plastificada c/ 12 mm de espessura com 02 reaproveitamento</v>
          </cell>
          <cell r="C249" t="str">
            <v>M2</v>
          </cell>
          <cell r="D249">
            <v>32.169199999999996</v>
          </cell>
        </row>
        <row r="250">
          <cell r="A250" t="str">
            <v>001.05.00540</v>
          </cell>
          <cell r="B250" t="str">
            <v>Confecção e Montagem de Forma especial em chapa de madeira compensada do tipo plastificada c/ 12 mm de espessura com 03 reaproveitamento</v>
          </cell>
          <cell r="C250" t="str">
            <v>M2</v>
          </cell>
          <cell r="D250">
            <v>27.2639</v>
          </cell>
        </row>
        <row r="251">
          <cell r="A251" t="str">
            <v>001.05.00560</v>
          </cell>
          <cell r="B251" t="str">
            <v>Confecção e Montagem de Forma especial em chapa de madeira compensada do tipo plastificada c/ 12 mm de espessura com 04 reaproveitamento</v>
          </cell>
          <cell r="C251" t="str">
            <v>M2</v>
          </cell>
          <cell r="D251">
            <v>24.161100000000001</v>
          </cell>
        </row>
        <row r="252">
          <cell r="A252" t="str">
            <v>001.05.00660</v>
          </cell>
          <cell r="B252" t="str">
            <v>Execução de Laje pré-fabricada para forro espacamento entre vigas de 41cm a espessura da lajota de 8.00 cm e capeamento de 2.00 cm, incl tela soldada CA 60 4.20 mm 15 x 15 cm</v>
          </cell>
          <cell r="C252" t="str">
            <v>m2</v>
          </cell>
          <cell r="D252">
            <v>40.993099999999998</v>
          </cell>
        </row>
        <row r="253">
          <cell r="A253" t="str">
            <v>001.05.00680</v>
          </cell>
          <cell r="B253" t="str">
            <v>Execução de Laje pré-fabricada para piso espaçamento entre vigas de 41 cm a espessura da lajota de 8.00 cm e capeamento de 4.00 cm, incl tela soldada CA 60 4.20 mm 15 x 15 cm</v>
          </cell>
          <cell r="C253" t="str">
            <v>m2</v>
          </cell>
          <cell r="D253">
            <v>45.457700000000003</v>
          </cell>
        </row>
        <row r="254">
          <cell r="A254" t="str">
            <v>001.05.00720</v>
          </cell>
          <cell r="B254" t="str">
            <v>Execução de pilar tipo sanduíche de madeira 6x12 cm, entarugado c/ madeira através de parafusos</v>
          </cell>
          <cell r="C254" t="str">
            <v>ml</v>
          </cell>
          <cell r="D254">
            <v>19.319400000000002</v>
          </cell>
        </row>
        <row r="255">
          <cell r="A255" t="str">
            <v>001.05.00820</v>
          </cell>
          <cell r="B255" t="str">
            <v>Fornecimento e Execução de Grauteamento de Estrutura de Concreto Pré Moldado traço 1:3 incl. SuperPlastificante</v>
          </cell>
          <cell r="C255" t="str">
            <v>m3</v>
          </cell>
          <cell r="D255">
            <v>330.4221</v>
          </cell>
        </row>
        <row r="256">
          <cell r="A256" t="str">
            <v>001.06</v>
          </cell>
          <cell r="B256" t="str">
            <v>IMPERMEABILIZAÇÕES E TRATAMENTOS</v>
          </cell>
          <cell r="D256">
            <v>194.25460000000001</v>
          </cell>
        </row>
        <row r="257">
          <cell r="A257" t="str">
            <v>001.06.00020</v>
          </cell>
          <cell r="B257" t="str">
            <v>Execução de impermeabilização c/ argamassa de cimento e areia  c/ 2.00 cm de espessura preparada c/ solução de sika 1 e agua no traço 1:12</v>
          </cell>
          <cell r="C257" t="str">
            <v>M2</v>
          </cell>
          <cell r="D257">
            <v>13.469099999999999</v>
          </cell>
        </row>
        <row r="258">
          <cell r="A258" t="str">
            <v>001.06.00040</v>
          </cell>
          <cell r="B258" t="str">
            <v>Execução de impermeabilização c/ argamassa de cimento e areia c/ 2.00 cm de espessura preparada c/ solução dee sika 1 e água no traço 1:10</v>
          </cell>
          <cell r="C258" t="str">
            <v>M2</v>
          </cell>
          <cell r="D258">
            <v>13.5601</v>
          </cell>
        </row>
        <row r="259">
          <cell r="A259" t="str">
            <v>001.06.00060</v>
          </cell>
          <cell r="B259" t="str">
            <v>Execução de impermeabilização c/argamassa de cimento e areia 1:3 a 2.00 cm espessura c/ adição de 2.00 kg de vedacit por saco de cimento</v>
          </cell>
          <cell r="C259" t="str">
            <v>M2</v>
          </cell>
          <cell r="D259">
            <v>15.1501</v>
          </cell>
        </row>
        <row r="260">
          <cell r="A260" t="str">
            <v>001.06.00100</v>
          </cell>
          <cell r="B260" t="str">
            <v>Execução de pintura c/neutrol 45 c/ 02 demãos</v>
          </cell>
          <cell r="C260" t="str">
            <v>M2</v>
          </cell>
          <cell r="D260">
            <v>3.8201000000000001</v>
          </cell>
        </row>
        <row r="261">
          <cell r="A261" t="str">
            <v>001.06.00110</v>
          </cell>
          <cell r="B261" t="str">
            <v>Fornecimento e Instalação de Lona Plástica Preta ( Encerado)</v>
          </cell>
          <cell r="C261" t="str">
            <v>m2</v>
          </cell>
          <cell r="D261">
            <v>0.55900000000000005</v>
          </cell>
        </row>
        <row r="262">
          <cell r="A262" t="str">
            <v>001.06.00160</v>
          </cell>
          <cell r="B262" t="str">
            <v>Execução de imunização de madeiramento de cobertura ou forro de madeira com aplicação de pentox claro a uma demão</v>
          </cell>
          <cell r="C262" t="str">
            <v>M2</v>
          </cell>
          <cell r="D262">
            <v>1.6272</v>
          </cell>
        </row>
        <row r="263">
          <cell r="A263" t="str">
            <v>001.06.00180</v>
          </cell>
          <cell r="B263" t="str">
            <v>Execução de descupinização</v>
          </cell>
          <cell r="C263" t="str">
            <v>M2</v>
          </cell>
          <cell r="D263">
            <v>0.83</v>
          </cell>
        </row>
        <row r="264">
          <cell r="A264" t="str">
            <v>001.06.00200</v>
          </cell>
          <cell r="B264" t="str">
            <v>Execução de impermeabilização interna de reservatório enterrado para água com chapisco de cimento e areia com aditivo impermeabilizante, espessura 0.50 mm e mais 03 (três) camadas de argamassa de cimento e areia com aditivo impermeabilizante</v>
          </cell>
          <cell r="C264" t="str">
            <v>M2</v>
          </cell>
          <cell r="D264">
            <v>20.7258</v>
          </cell>
        </row>
        <row r="265">
          <cell r="A265" t="str">
            <v>001.06.00220</v>
          </cell>
          <cell r="B265" t="str">
            <v>Execução de impermeabilização interna de reservatório elevado para água empregando argamassa semi-flexível com cimento plimérico</v>
          </cell>
          <cell r="C265" t="str">
            <v>M2</v>
          </cell>
          <cell r="D265">
            <v>1.1100000000000001</v>
          </cell>
        </row>
        <row r="266">
          <cell r="A266" t="str">
            <v>001.06.00240</v>
          </cell>
          <cell r="B266" t="str">
            <v>Execução de impermeabilização interna de reservatório p/água, utilizando manta asfáltica composta de duas camadas de asfalto polimérico com filme central de polietileno de 0.30 mm de espessura</v>
          </cell>
          <cell r="C266" t="str">
            <v>M2</v>
          </cell>
          <cell r="D266">
            <v>28.497</v>
          </cell>
        </row>
        <row r="267">
          <cell r="A267" t="str">
            <v>001.06.00260</v>
          </cell>
          <cell r="B267" t="str">
            <v>Execução de regularização de laje com argamassa de cimento e areia 1:3 com cimento, espessura média igual a 3.00 cm</v>
          </cell>
          <cell r="C267" t="str">
            <v>M2</v>
          </cell>
          <cell r="D267">
            <v>8.7926000000000002</v>
          </cell>
        </row>
        <row r="268">
          <cell r="A268" t="str">
            <v>001.06.00280</v>
          </cell>
          <cell r="B268" t="str">
            <v>Execução de impermeabilização de laje de cobertura com utilização de manta asfáltica poliéster 3.00 mm</v>
          </cell>
          <cell r="C268" t="str">
            <v>M2</v>
          </cell>
          <cell r="D268">
            <v>26.46</v>
          </cell>
        </row>
        <row r="269">
          <cell r="A269" t="str">
            <v>001.06.00300</v>
          </cell>
          <cell r="B269" t="str">
            <v>Execução de impermeabilização de laje de cobertura com utilização de manta asfáltica poliéster 4.00 mm</v>
          </cell>
          <cell r="C269" t="str">
            <v>M2</v>
          </cell>
          <cell r="D269">
            <v>28.497</v>
          </cell>
        </row>
        <row r="270">
          <cell r="A270" t="str">
            <v>001.06.00320</v>
          </cell>
          <cell r="B270" t="str">
            <v>Execução de proteção mecânica com argamassa de cimento e areia 1:3,espessura 2.00 cm</v>
          </cell>
          <cell r="C270" t="str">
            <v>M2</v>
          </cell>
          <cell r="D270">
            <v>6.1989000000000001</v>
          </cell>
        </row>
        <row r="271">
          <cell r="A271" t="str">
            <v>001.06.00340</v>
          </cell>
          <cell r="B271" t="str">
            <v>Fornecimento e Aplicação de Isopor e = 5,00 cm, conf. Det. Sinfra n.01</v>
          </cell>
          <cell r="C271" t="str">
            <v>m2</v>
          </cell>
          <cell r="D271">
            <v>8.3831000000000007</v>
          </cell>
        </row>
        <row r="272">
          <cell r="A272" t="str">
            <v>001.06.00341</v>
          </cell>
          <cell r="B272" t="str">
            <v>Fornecimento e Aplicação de Isopor e = 10,00 cm, conf. Det. Sinfra n.02</v>
          </cell>
          <cell r="C272" t="str">
            <v>m2</v>
          </cell>
          <cell r="D272">
            <v>16.5746</v>
          </cell>
        </row>
        <row r="273">
          <cell r="A273" t="str">
            <v>001.07</v>
          </cell>
          <cell r="B273" t="str">
            <v>ALVENARIA</v>
          </cell>
          <cell r="D273">
            <v>2234.2811000000002</v>
          </cell>
        </row>
        <row r="274">
          <cell r="A274" t="str">
            <v>001.07.00020</v>
          </cell>
          <cell r="B274" t="str">
            <v>Execução de alvenaria de elevação de tijolo maciço assente c/ argamassa de cimento e areia no traço 1:3 de 1/4 vez</v>
          </cell>
          <cell r="C274" t="str">
            <v>M2</v>
          </cell>
          <cell r="D274">
            <v>15.514799999999999</v>
          </cell>
        </row>
        <row r="275">
          <cell r="A275" t="str">
            <v>001.07.00040</v>
          </cell>
          <cell r="B275" t="str">
            <v>Execução de alvenaria de elevação de tijolo maciço assente c/ argamassa de cimento e areia no traço 1:3 de 1/2 vez</v>
          </cell>
          <cell r="C275" t="str">
            <v>M2</v>
          </cell>
          <cell r="D275">
            <v>29.2913</v>
          </cell>
        </row>
        <row r="276">
          <cell r="A276" t="str">
            <v>001.07.00060</v>
          </cell>
          <cell r="B276" t="str">
            <v>Execução de alvenaria de elevação de tijolo maciço assente c/ argamassa de cimento e areia no traço 1:3 de 1 vez</v>
          </cell>
          <cell r="C276" t="str">
            <v>M2</v>
          </cell>
          <cell r="D276">
            <v>51.522100000000002</v>
          </cell>
        </row>
        <row r="277">
          <cell r="A277" t="str">
            <v>001.07.00080</v>
          </cell>
          <cell r="B277" t="str">
            <v>Execução de alvenaria de elevação de tijolo maciço assente c/ argamassa de cal e areia no traço de 1:4 de 1/4 vez</v>
          </cell>
          <cell r="C277" t="str">
            <v>M2</v>
          </cell>
          <cell r="D277">
            <v>13.8179</v>
          </cell>
        </row>
        <row r="278">
          <cell r="A278" t="str">
            <v>001.07.00100</v>
          </cell>
          <cell r="B278" t="str">
            <v>Execução de alvenaria de elevação de tijolo maciço assente c/ argamassa de cal e areia no traço de 1:4 de 1/2 vez</v>
          </cell>
          <cell r="C278" t="str">
            <v>M2</v>
          </cell>
          <cell r="D278">
            <v>25.8188</v>
          </cell>
        </row>
        <row r="279">
          <cell r="A279" t="str">
            <v>001.07.00120</v>
          </cell>
          <cell r="B279" t="str">
            <v>Execução de alvenaria de elevação de tijolo maciço assente c/ argamassa de cal e areia no traço de 1:4 de 1 vez</v>
          </cell>
          <cell r="C279" t="str">
            <v>M2</v>
          </cell>
          <cell r="D279">
            <v>46.328499999999998</v>
          </cell>
        </row>
        <row r="280">
          <cell r="A280" t="str">
            <v>001.07.00140</v>
          </cell>
          <cell r="B280" t="str">
            <v>Execução de alvenaria de tijolo maciço assente c/ argamassa de cimento e areia no traço 1:4 de 1/4 vez</v>
          </cell>
          <cell r="C280" t="str">
            <v>M2</v>
          </cell>
          <cell r="D280">
            <v>16.510100000000001</v>
          </cell>
        </row>
        <row r="281">
          <cell r="A281" t="str">
            <v>001.07.00160</v>
          </cell>
          <cell r="B281" t="str">
            <v>Execução de alvenaria de tijolo maciço assente c/ argamassa de cimento e areia no traço 1:4 de 1/2 vez</v>
          </cell>
          <cell r="C281" t="str">
            <v>M2</v>
          </cell>
          <cell r="D281">
            <v>27.3322</v>
          </cell>
        </row>
        <row r="282">
          <cell r="A282" t="str">
            <v>001.07.00180</v>
          </cell>
          <cell r="B282" t="str">
            <v>Execução de alvenaria de tijolo maciço assente c/ argamassa de cimento e areia no traço 1:4 de 1 vez</v>
          </cell>
          <cell r="C282" t="str">
            <v>M2</v>
          </cell>
          <cell r="D282">
            <v>50.234200000000001</v>
          </cell>
        </row>
        <row r="283">
          <cell r="A283" t="str">
            <v>001.07.00200</v>
          </cell>
          <cell r="B283" t="str">
            <v>Execução de alvenaria de elevação c/ tijolo maciço assente c/ argamassa mista de cimento cal e areia no traço 1:2:8 de de 1/4 vez</v>
          </cell>
          <cell r="C283" t="str">
            <v>M2</v>
          </cell>
          <cell r="D283">
            <v>14.7286</v>
          </cell>
        </row>
        <row r="284">
          <cell r="A284" t="str">
            <v>001.07.00220</v>
          </cell>
          <cell r="B284" t="str">
            <v>Execução de alvenaria de elevação c/ tijolo maciço assente c/ argamassa mista de cimento cal e areia no traço 1:2:8 de de 1/2 vez</v>
          </cell>
          <cell r="C284" t="str">
            <v>M2</v>
          </cell>
          <cell r="D284">
            <v>28.0395</v>
          </cell>
        </row>
        <row r="285">
          <cell r="A285" t="str">
            <v>001.07.00240</v>
          </cell>
          <cell r="B285" t="str">
            <v>Execução de alvenaria de elevação c/ tijolo maciço assente c/ argamassa mista de cimento cal e areia no traço 1:2:8 de de 1 vez</v>
          </cell>
          <cell r="C285" t="str">
            <v>M2</v>
          </cell>
          <cell r="D285">
            <v>49.667299999999997</v>
          </cell>
        </row>
        <row r="286">
          <cell r="A286" t="str">
            <v>001.07.00260</v>
          </cell>
          <cell r="B286" t="str">
            <v>Execução de alvenaria de elevação de tijolo maciço assente c/ argamassa mista 1:4:12 de 1/2 vez</v>
          </cell>
          <cell r="C286" t="str">
            <v>M2</v>
          </cell>
          <cell r="D286">
            <v>25.147300000000001</v>
          </cell>
        </row>
        <row r="287">
          <cell r="A287" t="str">
            <v>001.07.00280</v>
          </cell>
          <cell r="B287" t="str">
            <v>Execução de alvenaria de elevação de tijolo maciço assente c/ argamassa mista 1:4:12 de 1 vez</v>
          </cell>
          <cell r="C287" t="str">
            <v>M2</v>
          </cell>
          <cell r="D287">
            <v>45.360900000000001</v>
          </cell>
        </row>
        <row r="288">
          <cell r="A288" t="str">
            <v>001.07.00300</v>
          </cell>
          <cell r="B288" t="str">
            <v>Execução de alvenaria de elevação de tijolo maciço assente c/ argamassa mista 1:4:12 de 1.5 vez</v>
          </cell>
          <cell r="C288" t="str">
            <v>M2</v>
          </cell>
          <cell r="D288">
            <v>61.833100000000002</v>
          </cell>
        </row>
        <row r="289">
          <cell r="A289" t="str">
            <v>001.07.00340</v>
          </cell>
          <cell r="B289" t="str">
            <v>Execução de alvenaria de elevação c/ tijolo cerâmico 9x19x19 assente c/ argamassa mista 1:2:8 de 1/2 vez</v>
          </cell>
          <cell r="C289" t="str">
            <v>m2</v>
          </cell>
          <cell r="D289">
            <v>12.618600000000001</v>
          </cell>
        </row>
        <row r="290">
          <cell r="A290" t="str">
            <v>001.07.00360</v>
          </cell>
          <cell r="B290" t="str">
            <v>Execução de alvenaria de elevação c/ tijolo cerâmico 9x19x19 assente c/ argamassa mista 1:2:8 de 1 vez</v>
          </cell>
          <cell r="C290" t="str">
            <v>m2</v>
          </cell>
          <cell r="D290">
            <v>29.760899999999999</v>
          </cell>
        </row>
        <row r="291">
          <cell r="A291" t="str">
            <v>001.07.00420</v>
          </cell>
          <cell r="B291" t="str">
            <v>Execução de alvenaria aparente de tijolo cerâmico c/ 18 furos assente c/ argamassa de cimento e areia no traço 1:2:8 de 1/2 vez</v>
          </cell>
          <cell r="C291" t="str">
            <v>M2</v>
          </cell>
          <cell r="D291">
            <v>31.142800000000001</v>
          </cell>
        </row>
        <row r="292">
          <cell r="A292" t="str">
            <v>001.07.00440</v>
          </cell>
          <cell r="B292" t="str">
            <v>Execução de alvenaria aparente de tijolo cerâmico c/ 18 furos assente c/ argamassa de cimento e areia no traço 1:2:8 de 1 vez</v>
          </cell>
          <cell r="C292" t="str">
            <v>M2</v>
          </cell>
          <cell r="D292">
            <v>91.148200000000003</v>
          </cell>
        </row>
        <row r="293">
          <cell r="A293" t="str">
            <v>001.07.00460</v>
          </cell>
          <cell r="B293" t="str">
            <v>Execução de alvenaria aparente de tijolos cerâmicos c/ 18 furos assente c/ argamassa mista 1:4:12 de 1/2 vez</v>
          </cell>
          <cell r="C293" t="str">
            <v>M2</v>
          </cell>
          <cell r="D293">
            <v>49.145299999999999</v>
          </cell>
        </row>
        <row r="294">
          <cell r="A294" t="str">
            <v>001.07.00480</v>
          </cell>
          <cell r="B294" t="str">
            <v>Execução de alvenaria aparente de tijolos cerâmicos c/ 18 furos assente c/ argamassa mista 1:4:12 de 1 vez</v>
          </cell>
          <cell r="C294" t="str">
            <v>M2</v>
          </cell>
          <cell r="D294">
            <v>87.908900000000003</v>
          </cell>
        </row>
        <row r="295">
          <cell r="A295" t="str">
            <v>001.07.00500</v>
          </cell>
          <cell r="B295" t="str">
            <v>Execução de alvenaria de elevação em tijolos cerâmicos com 21 furos, aparente dos dois lados, assente com argamassa mista 1:4:12 de 1/2 vez</v>
          </cell>
          <cell r="C295" t="str">
            <v>M2</v>
          </cell>
          <cell r="D295">
            <v>159.84989999999999</v>
          </cell>
        </row>
        <row r="296">
          <cell r="A296" t="str">
            <v>001.07.00540</v>
          </cell>
          <cell r="B296" t="str">
            <v>Execução de elemento vazado de cerâmica assente c/ argamassa de cimento e areia peneirada no traço 1:3</v>
          </cell>
          <cell r="C296" t="str">
            <v>m2</v>
          </cell>
          <cell r="D296">
            <v>23.953299999999999</v>
          </cell>
        </row>
        <row r="297">
          <cell r="A297" t="str">
            <v>001.07.00550</v>
          </cell>
          <cell r="B297" t="str">
            <v>Alvenaria de vedação com bloco cerâmico furado dim. 9x19x28, com juntas de 20 mm com argamassa mista de cimento, cal hidratada e areia sem peneirar no traço 1:2:9</v>
          </cell>
          <cell r="C297" t="str">
            <v>m2</v>
          </cell>
          <cell r="D297">
            <v>12.042199999999999</v>
          </cell>
        </row>
        <row r="298">
          <cell r="A298" t="str">
            <v>001.07.00551</v>
          </cell>
          <cell r="B298" t="str">
            <v>Alvenaria de vedação com bloco cerâmico furado dim.12x19x28, com juntas de 20 mm com argamassa mista de cimento, cal hidratada e areia sem peneirar no traço 1:2:9</v>
          </cell>
          <cell r="C298" t="str">
            <v>m2</v>
          </cell>
          <cell r="D298">
            <v>14.819100000000001</v>
          </cell>
        </row>
        <row r="299">
          <cell r="A299" t="str">
            <v>001.07.00552</v>
          </cell>
          <cell r="B299" t="str">
            <v>Alvenaria de vedação com bloco cerâmico furado dim.14x19x28, com juntas de 20 mm com argamassa mista de cimento, cal hidratada e areia sem peneirar no traço 1:2:9</v>
          </cell>
          <cell r="C299" t="str">
            <v>m2</v>
          </cell>
          <cell r="D299">
            <v>20.984100000000002</v>
          </cell>
        </row>
        <row r="300">
          <cell r="A300" t="str">
            <v>001.07.00560</v>
          </cell>
          <cell r="B300" t="str">
            <v>Alvenaria de Vedação Com Bloco de Concreto, Juntas de 10 mm Com Argamassa Mista de Cimento, Cal Hidratada e Areia Sem Peneirar no traço 1:0,50:8 dim. 11,50x19x39 cm</v>
          </cell>
          <cell r="C300" t="str">
            <v>M2</v>
          </cell>
          <cell r="D300">
            <v>14.8643</v>
          </cell>
        </row>
        <row r="301">
          <cell r="A301" t="str">
            <v>001.07.00580</v>
          </cell>
          <cell r="B301" t="str">
            <v>Alvenaria de Vedação Com Bloco de Concreto, Juntas de 10 mm Com Argamassa Mista de Cimento, Cal Hidratada e Areia Sem Peneirar no traço 1:0,50:8 dim. 14x19x39 cm</v>
          </cell>
          <cell r="C301" t="str">
            <v>M2</v>
          </cell>
          <cell r="D301">
            <v>19.522600000000001</v>
          </cell>
        </row>
        <row r="302">
          <cell r="A302" t="str">
            <v>001.07.00600</v>
          </cell>
          <cell r="B302" t="str">
            <v>Alvenaria de Vedação Com Bloco de Concreto, Juntas de 10 mm Com Argamassa Mista de Cimento, Cal Hidratada e Areia Sem Peneirar no traço 1:0,50:8 dim. 19x19x39 cm</v>
          </cell>
          <cell r="C302" t="str">
            <v>M2</v>
          </cell>
          <cell r="D302">
            <v>24.439800000000002</v>
          </cell>
        </row>
        <row r="303">
          <cell r="A303" t="str">
            <v>001.07.00620</v>
          </cell>
          <cell r="B303" t="str">
            <v>Alvenaria Estrutural Com Bloco de Concreto, Juntas de 10 mm Com Argamassa Mista de Cimento, Cal Hidratada e Areia Sem Peneirar no traço 1:0,25:6 dim. 14x19x39 cm</v>
          </cell>
          <cell r="C303" t="str">
            <v>M2</v>
          </cell>
          <cell r="D303">
            <v>22.0868</v>
          </cell>
        </row>
        <row r="304">
          <cell r="A304" t="str">
            <v>001.07.00640</v>
          </cell>
          <cell r="B304" t="str">
            <v>Alvenaria Estrutural Com Bloco de Concreto, Juntas de 10 mm Com Argamassa Mista de Cimento, Cal Hidratada e Areia Sem Peneirar no traço 1:0,25:6 dim. 19x19x39 cm</v>
          </cell>
          <cell r="C304" t="str">
            <v>M2</v>
          </cell>
          <cell r="D304">
            <v>28.4038</v>
          </cell>
        </row>
        <row r="305">
          <cell r="A305" t="str">
            <v>001.07.00660</v>
          </cell>
          <cell r="B305" t="str">
            <v>Execução de alvenaria com tijolos cerâmicos de 9x18x18 assente com argamassa 1:2:8, aparente de um lado e revestido do outro lado, em chapisco de cimento e areia 1:3, e reboco paulista usando argamassa mista 1:4/12 com 25mm de espessura - de 1 vez  17,5</v>
          </cell>
          <cell r="C305" t="str">
            <v>m2</v>
          </cell>
          <cell r="D305">
            <v>47.382599999999996</v>
          </cell>
        </row>
        <row r="306">
          <cell r="A306" t="str">
            <v>001.07.00680</v>
          </cell>
          <cell r="B306" t="str">
            <v>Execução de parede sanduíche usando de cada lado alvenaria de 1/2 vez de tijolo maciço assente com argamassa mista 1:4:12 e sanduíche de concreto na espessura de 0.5 m no traço de 1:2.5:3 com malha de 3/4 cada 10cm nos sentidos executados da seguinte fo</v>
          </cell>
          <cell r="C306" t="str">
            <v>M2</v>
          </cell>
          <cell r="D306">
            <v>82.861099999999993</v>
          </cell>
        </row>
        <row r="307">
          <cell r="A307" t="str">
            <v>001.07.00700</v>
          </cell>
          <cell r="B307" t="str">
            <v>Alvenaria em placas de concreto armado pré-moldado e=3,5cm</v>
          </cell>
          <cell r="C307" t="str">
            <v>M2</v>
          </cell>
          <cell r="D307">
            <v>16.555800000000001</v>
          </cell>
        </row>
        <row r="308">
          <cell r="A308" t="str">
            <v>001.07.00710</v>
          </cell>
          <cell r="B308" t="str">
            <v>Execucao de escada com degraus de tijolo macico, asente com massa forte, inclusive revestimento dos espelhos e pisos</v>
          </cell>
          <cell r="C308" t="str">
            <v>m3</v>
          </cell>
          <cell r="D308">
            <v>222.98679999999999</v>
          </cell>
        </row>
        <row r="309">
          <cell r="A309" t="str">
            <v>001.07.00720</v>
          </cell>
          <cell r="B309" t="str">
            <v>Reparo de trincas ou rachaduras em alvenaria de tijolo com ferros transversais e posteriormente refazer o acabamento conforme revestimento existente</v>
          </cell>
          <cell r="C309" t="str">
            <v>M</v>
          </cell>
          <cell r="D309">
            <v>8.8792000000000009</v>
          </cell>
        </row>
        <row r="310">
          <cell r="A310" t="str">
            <v>001.07.00790</v>
          </cell>
          <cell r="B310" t="str">
            <v>Fornecimento e instalação de caixa de concreto pré-moldado para ar condicionado de 7.000 btu</v>
          </cell>
          <cell r="C310" t="str">
            <v>un</v>
          </cell>
          <cell r="D310">
            <v>50.556899999999999</v>
          </cell>
        </row>
        <row r="311">
          <cell r="A311" t="str">
            <v>001.07.00792</v>
          </cell>
          <cell r="B311" t="str">
            <v>Fornecimento e instalação de caixa de concreto pré-moldado para ar condicionado de 10.000 btu</v>
          </cell>
          <cell r="C311" t="str">
            <v>un</v>
          </cell>
          <cell r="D311">
            <v>54.556899999999999</v>
          </cell>
        </row>
        <row r="312">
          <cell r="A312" t="str">
            <v>001.07.00794</v>
          </cell>
          <cell r="B312" t="str">
            <v>Fornecimento e instalação de caixa de concreto pré-moldado para ar condicionado de 20.000 btu</v>
          </cell>
          <cell r="C312" t="str">
            <v>un</v>
          </cell>
          <cell r="D312">
            <v>68.556899999999999</v>
          </cell>
        </row>
        <row r="313">
          <cell r="A313" t="str">
            <v>001.07.00800</v>
          </cell>
          <cell r="B313" t="str">
            <v>Verga, contra-verga ou pilar de concreto armado, incluindo concreto, forma e ferragem com concreto 13,5 mpa (300kg. cim/m3)</v>
          </cell>
          <cell r="C313" t="str">
            <v>M3</v>
          </cell>
          <cell r="D313">
            <v>538.10770000000002</v>
          </cell>
        </row>
        <row r="314">
          <cell r="A314" t="str">
            <v>001.08</v>
          </cell>
          <cell r="B314" t="str">
            <v>COBERTURA</v>
          </cell>
          <cell r="D314">
            <v>1037.4870000000001</v>
          </cell>
        </row>
        <row r="315">
          <cell r="A315" t="str">
            <v>001.08.00005</v>
          </cell>
          <cell r="B315" t="str">
            <v>Estrutura metálica para cobertura, com especificações mínimas: perfil dobrado aço USI SAC 300, laminado e chaparia ASTM A 36, eletrodo E6013, especificação AWS. incl. montagem e fundo anti corrosão a base de cromato de zinco</v>
          </cell>
          <cell r="C315" t="str">
            <v>kg</v>
          </cell>
          <cell r="D315">
            <v>5.625</v>
          </cell>
        </row>
        <row r="316">
          <cell r="A316" t="str">
            <v>001.08.00010</v>
          </cell>
          <cell r="B316" t="str">
            <v>Estrutura de madeira para telha de cerâmica ou de concreto, pontaletada sobre laje ou parede</v>
          </cell>
          <cell r="C316" t="str">
            <v>m2</v>
          </cell>
          <cell r="D316">
            <v>23.7986</v>
          </cell>
        </row>
        <row r="317">
          <cell r="A317" t="str">
            <v>001.08.00015</v>
          </cell>
          <cell r="B317" t="str">
            <v>Estrutura de madeira para telha de fibrocimento, alumínio ou aço zincado pontaletada sobre laje ou parede</v>
          </cell>
          <cell r="C317" t="str">
            <v>m2</v>
          </cell>
          <cell r="D317">
            <v>7.2419000000000002</v>
          </cell>
        </row>
        <row r="318">
          <cell r="A318" t="str">
            <v>001.08.00080</v>
          </cell>
          <cell r="B318" t="str">
            <v>Estrutura de madeira para telhado, c/ distância entre tesouras 4.00 m, 02 águas, p/ cobertura c/ chapa ondulada de c.a. ou alumínio, com 10 m de vão</v>
          </cell>
          <cell r="C318" t="str">
            <v>m2</v>
          </cell>
          <cell r="D318">
            <v>19.348199999999999</v>
          </cell>
        </row>
        <row r="319">
          <cell r="A319" t="str">
            <v>001.08.00100</v>
          </cell>
          <cell r="B319" t="str">
            <v>Estrutura de madeira para telhado, c/ distância entre tesouras 4.00 m, 02 águas, p/ cobertura c/ chapa ondulada de c.a. ou alumínio, com 15 m de vão</v>
          </cell>
          <cell r="C319" t="str">
            <v>m2</v>
          </cell>
          <cell r="D319">
            <v>23.051100000000002</v>
          </cell>
        </row>
        <row r="320">
          <cell r="A320" t="str">
            <v>001.08.00120</v>
          </cell>
          <cell r="B320" t="str">
            <v>Estrutura de madeira para telhado, c/ distância entre tesouras 4.00 m, 02 águas, p/ cobertura c/ chapa ondulada de c.a. ou alumínio, com 20 m de vão</v>
          </cell>
          <cell r="C320" t="str">
            <v>m2</v>
          </cell>
          <cell r="D320">
            <v>29.010400000000001</v>
          </cell>
        </row>
        <row r="321">
          <cell r="A321" t="str">
            <v>001.08.00140</v>
          </cell>
          <cell r="B321" t="str">
            <v>Estrutura de madeira para telhado, c/ distância entre tesouras 4.00 m, 04 águas p/ cobertura c/ chapas onduladas de c.a ou alumínio, com 10 m de vao</v>
          </cell>
          <cell r="C321" t="str">
            <v>m2</v>
          </cell>
          <cell r="D321">
            <v>21.773499999999999</v>
          </cell>
        </row>
        <row r="322">
          <cell r="A322" t="str">
            <v>001.08.00160</v>
          </cell>
          <cell r="B322" t="str">
            <v>Execução de estrutura de madeira para telhado, c/ distância entre tesouras 4.00 m, 04 águas p/ cobertura c/ chapas onduladas de c.a ou alumínio, com 15 m de vao</v>
          </cell>
          <cell r="C322" t="str">
            <v>m2</v>
          </cell>
          <cell r="D322">
            <v>25.374500000000001</v>
          </cell>
        </row>
        <row r="323">
          <cell r="A323" t="str">
            <v>001.08.00180</v>
          </cell>
          <cell r="B323" t="str">
            <v>Execução de estrutura de madeira para telhado, c/ distância entre tesouras 4.00 m, 04 águas p/ cobertura c/ chapas onduladas de c.a ou alumínio, com 20 m de vao</v>
          </cell>
          <cell r="C323" t="str">
            <v>m2</v>
          </cell>
          <cell r="D323">
            <v>33.365099999999998</v>
          </cell>
        </row>
        <row r="324">
          <cell r="A324" t="str">
            <v>001.08.00200</v>
          </cell>
          <cell r="B324" t="str">
            <v>Estrutura de Madeira  comum para telhado, constituído de tesouras (6x12 e 6x16 cm), terças (6x12 e 6x16 cm), caibros(5 x 6cm), ripas (1 x 5 cm) e contraventamentos p/ cobertura com telha de barro ou cerâmica de 3 a 7 m de vão</v>
          </cell>
          <cell r="C324" t="str">
            <v>m2</v>
          </cell>
          <cell r="D324">
            <v>26.2806</v>
          </cell>
        </row>
        <row r="325">
          <cell r="A325" t="str">
            <v>001.08.00205</v>
          </cell>
          <cell r="B325" t="str">
            <v>Estrutura de Madeira comum para telhado, constituído de tesouras (6x12 e 6x16 cm), terças (6x12 e 6x16 cm), caibros(5 x 6cm), ripas (1 x 5 cm) e contraventamentos p/ cobertura com telha de barro ou cerâmica de 7 a 10 m de vão</v>
          </cell>
          <cell r="C325" t="str">
            <v>m2</v>
          </cell>
          <cell r="D325">
            <v>30.045200000000001</v>
          </cell>
        </row>
        <row r="326">
          <cell r="A326" t="str">
            <v>001.08.00210</v>
          </cell>
          <cell r="B326" t="str">
            <v>Estrutura de Madeira comum para telhado, constituído de tesouras (6x12 e 6x16 cm), terças (6x12 e 6x16 cm), caibros(5 x 6cm), ripas (1 x 5 cm) e contraventamentos p/ cobertura com telha de barro ou cerâmica de 10 a 13 m de vão</v>
          </cell>
          <cell r="C326" t="str">
            <v>m2</v>
          </cell>
          <cell r="D326">
            <v>34.241500000000002</v>
          </cell>
        </row>
        <row r="327">
          <cell r="A327" t="str">
            <v>001.08.00240</v>
          </cell>
          <cell r="B327" t="str">
            <v>Estrutura de madeira para  telhas canalete 90 ou 43</v>
          </cell>
          <cell r="C327" t="str">
            <v>m2</v>
          </cell>
          <cell r="D327">
            <v>7.3407999999999998</v>
          </cell>
        </row>
        <row r="328">
          <cell r="A328" t="str">
            <v>001.08.00260</v>
          </cell>
          <cell r="B328" t="str">
            <v>Execução de estrutura de madeira para casa popular em telha ceramica</v>
          </cell>
          <cell r="C328" t="str">
            <v>m2</v>
          </cell>
          <cell r="D328">
            <v>12.240600000000001</v>
          </cell>
        </row>
        <row r="329">
          <cell r="A329" t="str">
            <v>001.08.00270</v>
          </cell>
          <cell r="B329" t="str">
            <v>Execução de Cobertura com telha cerâmica tipo ""plan"", inclinação 35%</v>
          </cell>
          <cell r="C329" t="str">
            <v>m2</v>
          </cell>
          <cell r="D329">
            <v>18.791799999999999</v>
          </cell>
        </row>
        <row r="330">
          <cell r="A330" t="str">
            <v>001.08.00275</v>
          </cell>
          <cell r="B330" t="str">
            <v>Execução de Cobertura com telha ceramica tipo portuguesa, inclinação 35%</v>
          </cell>
          <cell r="C330" t="str">
            <v>m2</v>
          </cell>
          <cell r="D330">
            <v>17.0045</v>
          </cell>
        </row>
        <row r="331">
          <cell r="A331" t="str">
            <v>001.08.00280</v>
          </cell>
          <cell r="B331" t="str">
            <v>Execução de Cobertura com telha cerâmica tipo colonial, inclinação 35%</v>
          </cell>
          <cell r="C331" t="str">
            <v>m2</v>
          </cell>
          <cell r="D331">
            <v>26.1097</v>
          </cell>
        </row>
        <row r="332">
          <cell r="A332" t="str">
            <v>001.08.00285</v>
          </cell>
          <cell r="B332" t="str">
            <v>Execução de Cobertura com telha cerâmica tipo romana inclinação 35%</v>
          </cell>
          <cell r="C332" t="str">
            <v>m2</v>
          </cell>
          <cell r="D332">
            <v>15.564500000000001</v>
          </cell>
        </row>
        <row r="333">
          <cell r="A333" t="str">
            <v>001.08.00290</v>
          </cell>
          <cell r="B333" t="str">
            <v>Execução de Cobertura com telha cerâmica tipo tipo francesa, inclinação 35%</v>
          </cell>
          <cell r="C333" t="str">
            <v>m2</v>
          </cell>
          <cell r="D333">
            <v>16.948499999999999</v>
          </cell>
        </row>
        <row r="334">
          <cell r="A334" t="str">
            <v>001.08.00300</v>
          </cell>
          <cell r="B334" t="str">
            <v>Fornecimento de Instalação de Cobertura com chapas onduladas de cimento amianto altura 24 mm, largura útil 450 mm, largura nominal  500 mm, de 4 mm de espessura, inclinação 27%</v>
          </cell>
          <cell r="C334" t="str">
            <v>m2</v>
          </cell>
          <cell r="D334">
            <v>5.5446999999999997</v>
          </cell>
        </row>
        <row r="335">
          <cell r="A335" t="str">
            <v>001.08.00305</v>
          </cell>
          <cell r="B335" t="str">
            <v>Fornecimento e Instalação de Cobertura com chapas onduladas de cimento amianto, altura 125 mm, largura útil 1.020 mm e largura nominal 1.064 mm, de 5 mm de espessura, inclinação 27%</v>
          </cell>
          <cell r="C335" t="str">
            <v>m2</v>
          </cell>
          <cell r="D335">
            <v>15.4024</v>
          </cell>
        </row>
        <row r="336">
          <cell r="A336" t="str">
            <v>001.08.00310</v>
          </cell>
          <cell r="B336" t="str">
            <v>Fornecimento e Instalação de Cobertura com chapas onduladas de cimento amianto, altura 125 mm, largura útil 1.020 mm e largura nominal 1.064 mm, de 6 mm de espessura, inclinação 27%</v>
          </cell>
          <cell r="C336" t="str">
            <v>m2</v>
          </cell>
          <cell r="D336">
            <v>18.061299999999999</v>
          </cell>
        </row>
        <row r="337">
          <cell r="A337" t="str">
            <v>001.08.00315</v>
          </cell>
          <cell r="B337" t="str">
            <v>Fornecimento e Instalação de Cobertura de cimento amianto, perfil trapezoidal,altura 181 mm, largura útil 490 mm, largura nominal 521 mm, de 8 mm de espessura, inclinação 3%</v>
          </cell>
          <cell r="C337" t="str">
            <v>m2</v>
          </cell>
          <cell r="D337">
            <v>22.8005</v>
          </cell>
        </row>
        <row r="338">
          <cell r="A338" t="str">
            <v>001.08.00320</v>
          </cell>
          <cell r="B338" t="str">
            <v>Fornecimento e Instalação de Cobertura com telhas onduladas de poliester c/reforço de fibra de vidro</v>
          </cell>
          <cell r="C338" t="str">
            <v>m2</v>
          </cell>
          <cell r="D338">
            <v>29.288799999999998</v>
          </cell>
        </row>
        <row r="339">
          <cell r="A339" t="str">
            <v>001.08.00325</v>
          </cell>
          <cell r="B339" t="str">
            <v>Fornecimento e Instalação de Cobertura com telha de aço galvanizado trapezoidal com 0.43mm de espessura</v>
          </cell>
          <cell r="C339" t="str">
            <v>m2</v>
          </cell>
          <cell r="D339">
            <v>24.955100000000002</v>
          </cell>
        </row>
        <row r="340">
          <cell r="A340" t="str">
            <v>001.08.00330</v>
          </cell>
          <cell r="B340" t="str">
            <v>Fornecimento e Instalação de Cobertura com telha trapezoidal de aço pré-pintada eletrostaticamente em uma face perkron upk - 25/1025 e=0,5mm, inclinação 10%</v>
          </cell>
          <cell r="C340" t="str">
            <v>m2</v>
          </cell>
          <cell r="D340">
            <v>33.729599999999998</v>
          </cell>
        </row>
        <row r="341">
          <cell r="A341" t="str">
            <v>001.08.00335</v>
          </cell>
          <cell r="B341" t="str">
            <v>Fornecimento e Instalação de Cobertura com telha trapezoidal de aço pré-pintada eletrostaticamente nas duas faces perkron upk - 25/1025 e=0,5mm, inclinação 10 %</v>
          </cell>
          <cell r="C341" t="str">
            <v>m2</v>
          </cell>
          <cell r="D341">
            <v>39.479599999999998</v>
          </cell>
        </row>
        <row r="342">
          <cell r="A342" t="str">
            <v>001.08.00401</v>
          </cell>
          <cell r="B342" t="str">
            <v>Execução de Cumeeira para telha de barro tipo francesa</v>
          </cell>
          <cell r="C342" t="str">
            <v>ML</v>
          </cell>
          <cell r="D342">
            <v>9.6081000000000003</v>
          </cell>
        </row>
        <row r="343">
          <cell r="A343" t="str">
            <v>001.08.00421</v>
          </cell>
          <cell r="B343" t="str">
            <v>Execução de Cumeeira para telha de barro tipo paulista ou colonial</v>
          </cell>
          <cell r="C343" t="str">
            <v>ML</v>
          </cell>
          <cell r="D343">
            <v>9.6081000000000003</v>
          </cell>
        </row>
        <row r="344">
          <cell r="A344" t="str">
            <v>001.08.00441</v>
          </cell>
          <cell r="B344" t="str">
            <v>Execução de Cumeeira para telha tipo romana</v>
          </cell>
          <cell r="C344" t="str">
            <v>ML</v>
          </cell>
          <cell r="D344">
            <v>9.0081000000000007</v>
          </cell>
        </row>
        <row r="345">
          <cell r="A345" t="str">
            <v>001.08.00561</v>
          </cell>
          <cell r="B345" t="str">
            <v>Fornecimento e Instalação de Cumeeira de cimento amianto normal p/telhas onduladas</v>
          </cell>
          <cell r="C345" t="str">
            <v>ML</v>
          </cell>
          <cell r="D345">
            <v>27.0425</v>
          </cell>
        </row>
        <row r="346">
          <cell r="A346" t="str">
            <v>001.08.00581</v>
          </cell>
          <cell r="B346" t="str">
            <v>Fornecimento e Instalação de Cumeeira de cimento amianto universal p/telhas onduladas</v>
          </cell>
          <cell r="C346" t="str">
            <v>ML</v>
          </cell>
          <cell r="D346">
            <v>31.233499999999999</v>
          </cell>
        </row>
        <row r="347">
          <cell r="A347" t="str">
            <v>001.08.00601</v>
          </cell>
          <cell r="B347" t="str">
            <v>Fornecimento e Instalação de Cumeeira de cimento amianto para canalete 90</v>
          </cell>
          <cell r="C347" t="str">
            <v>ML</v>
          </cell>
          <cell r="D347">
            <v>30.855</v>
          </cell>
        </row>
        <row r="348">
          <cell r="A348" t="str">
            <v>001.08.00621</v>
          </cell>
          <cell r="B348" t="str">
            <v>Fornecimento e Instalação de Cumeeira de cimento amianto p/canalete 49</v>
          </cell>
          <cell r="C348" t="str">
            <v>ML</v>
          </cell>
          <cell r="D348">
            <v>30.855</v>
          </cell>
        </row>
        <row r="349">
          <cell r="A349" t="str">
            <v>001.08.00641</v>
          </cell>
          <cell r="B349" t="str">
            <v>Fornecimento e Instalação de Cumeeira de cimento amianto p/ telha vogatex</v>
          </cell>
          <cell r="C349" t="str">
            <v>ML</v>
          </cell>
          <cell r="D349">
            <v>7.2598000000000003</v>
          </cell>
        </row>
        <row r="350">
          <cell r="A350" t="str">
            <v>001.08.00661</v>
          </cell>
          <cell r="B350" t="str">
            <v>Fornecimento e Instalação de Tampão de cimento aminato para canalete 90 (723x215) mm</v>
          </cell>
          <cell r="C350" t="str">
            <v>UN</v>
          </cell>
          <cell r="D350">
            <v>20.065000000000001</v>
          </cell>
        </row>
        <row r="351">
          <cell r="A351" t="str">
            <v>001.08.00681</v>
          </cell>
          <cell r="B351" t="str">
            <v>Fornecimento e Instalação de Tampão de cimento amianto para cobertura c/canalete 49</v>
          </cell>
          <cell r="C351" t="str">
            <v>M2</v>
          </cell>
          <cell r="D351">
            <v>35.762</v>
          </cell>
        </row>
        <row r="352">
          <cell r="A352" t="str">
            <v>001.08.00701</v>
          </cell>
          <cell r="B352" t="str">
            <v>Fornecimento e Instalação de Tampão de cimento amianto para cobertura c/canalete 90</v>
          </cell>
          <cell r="C352" t="str">
            <v>M2</v>
          </cell>
          <cell r="D352">
            <v>51.271999999999998</v>
          </cell>
        </row>
        <row r="353">
          <cell r="A353" t="str">
            <v>001.08.01181</v>
          </cell>
          <cell r="B353" t="str">
            <v>Fornecimento e Instalação de Cumeeira lisa de aluminio pré-pintada - perkron</v>
          </cell>
          <cell r="C353" t="str">
            <v>ML</v>
          </cell>
          <cell r="D353">
            <v>32.563499999999998</v>
          </cell>
        </row>
        <row r="354">
          <cell r="A354" t="str">
            <v>001.08.01201</v>
          </cell>
          <cell r="B354" t="str">
            <v>Fornecimento e Instalação de Rufo de topo liso (rtl) de aco pré-pintado perkron</v>
          </cell>
          <cell r="C354" t="str">
            <v>ML</v>
          </cell>
          <cell r="D354">
            <v>14.3565</v>
          </cell>
        </row>
        <row r="355">
          <cell r="A355" t="str">
            <v>001.08.01221</v>
          </cell>
          <cell r="B355" t="str">
            <v>Fornecimento e Instalação de Calha em chapa galvanizada nº26 com desenvolvimento de 0.33 m</v>
          </cell>
          <cell r="C355" t="str">
            <v>ML</v>
          </cell>
          <cell r="D355">
            <v>17.390599999999999</v>
          </cell>
        </row>
        <row r="356">
          <cell r="A356" t="str">
            <v>001.08.01241</v>
          </cell>
          <cell r="B356" t="str">
            <v>Fornecimento e Instalação de Calha em chapa galvanizada nº26 com desenvolvimento de 0.50 m</v>
          </cell>
          <cell r="C356" t="str">
            <v>ML</v>
          </cell>
          <cell r="D356">
            <v>23.7941</v>
          </cell>
        </row>
        <row r="357">
          <cell r="A357" t="str">
            <v>001.08.01261</v>
          </cell>
          <cell r="B357" t="str">
            <v>Fornecimento e Instalação de Tubo de pvc para águas pluviais inclusive braçadeira para fixação 100 mm</v>
          </cell>
          <cell r="C357" t="str">
            <v>ML</v>
          </cell>
          <cell r="D357">
            <v>12.4421</v>
          </cell>
        </row>
        <row r="358">
          <cell r="A358" t="str">
            <v>001.08.01281</v>
          </cell>
          <cell r="B358" t="str">
            <v>Fornecimento e Instalação de Curva de pvc 90º diâm.100 mm</v>
          </cell>
          <cell r="C358" t="str">
            <v>un</v>
          </cell>
          <cell r="D358">
            <v>13.8729</v>
          </cell>
        </row>
        <row r="359">
          <cell r="A359" t="str">
            <v>001.08.01301</v>
          </cell>
          <cell r="B359" t="str">
            <v>Fornecimento e Instalação de Ralo seco vertical em ferro fundido diâm.100 mm</v>
          </cell>
          <cell r="C359" t="str">
            <v>UN</v>
          </cell>
          <cell r="D359">
            <v>12.5474</v>
          </cell>
        </row>
        <row r="360">
          <cell r="A360" t="str">
            <v>001.08.01321</v>
          </cell>
          <cell r="B360" t="str">
            <v>Fornecimento e Instalação de Rufo em chapa galvanizada nº26,com desenvolvimento de 0,16m</v>
          </cell>
          <cell r="C360" t="str">
            <v>ML</v>
          </cell>
          <cell r="D360">
            <v>12.7326</v>
          </cell>
        </row>
        <row r="361">
          <cell r="A361" t="str">
            <v>001.08.01341</v>
          </cell>
          <cell r="B361" t="str">
            <v>Fornecimento e Instalação de Rufo em chapa galvanizada nº26,com desenvolvimento de 0,20m</v>
          </cell>
          <cell r="C361" t="str">
            <v>ML</v>
          </cell>
          <cell r="D361">
            <v>13.2029</v>
          </cell>
        </row>
        <row r="362">
          <cell r="A362" t="str">
            <v>001.08.01361</v>
          </cell>
          <cell r="B362" t="str">
            <v>Fornecimento e instalação de Acabamento de beiral com tabua trabalhada, tratada e envernizada 1"""" x 10""""</v>
          </cell>
          <cell r="C362" t="str">
            <v>ML</v>
          </cell>
          <cell r="D362">
            <v>10.330399999999999</v>
          </cell>
        </row>
        <row r="363">
          <cell r="A363" t="str">
            <v>001.08.01381</v>
          </cell>
          <cell r="B363" t="str">
            <v>Execução de Reparo de cobertura -  emboçamento da última fiada de telhas cerâmicas, empregando argamassa mista de cimento, cal e areia no traço 1:2:8</v>
          </cell>
          <cell r="C363" t="str">
            <v>ML</v>
          </cell>
          <cell r="D363">
            <v>3.6324999999999998</v>
          </cell>
        </row>
        <row r="364">
          <cell r="A364" t="str">
            <v>001.08.01401</v>
          </cell>
          <cell r="B364" t="str">
            <v>Execução de Reparo de cobertura -  revisão de cobertura de telhas cerâmicas com tomada de  goteiras</v>
          </cell>
          <cell r="C364" t="str">
            <v>M2</v>
          </cell>
          <cell r="D364">
            <v>0.46400000000000002</v>
          </cell>
        </row>
        <row r="365">
          <cell r="A365" t="str">
            <v>001.08.01441</v>
          </cell>
          <cell r="B365" t="str">
            <v>Execução de Reparo de cobertura - substituição de caibros de peróba</v>
          </cell>
          <cell r="C365" t="str">
            <v>ML</v>
          </cell>
          <cell r="D365">
            <v>3.1501999999999999</v>
          </cell>
        </row>
        <row r="366">
          <cell r="A366" t="str">
            <v>001.08.01461</v>
          </cell>
          <cell r="B366" t="str">
            <v>Execução de Reparo de cobertura - substituição de vigas de peróba 6x12 cm</v>
          </cell>
          <cell r="C366" t="str">
            <v>ML</v>
          </cell>
          <cell r="D366">
            <v>9.4764999999999997</v>
          </cell>
        </row>
        <row r="367">
          <cell r="A367" t="str">
            <v>001.08.01481</v>
          </cell>
          <cell r="B367" t="str">
            <v>Execução de Reparo de cobertura - substituição de vigas de peróba 6x16 cm</v>
          </cell>
          <cell r="C367" t="str">
            <v>ML</v>
          </cell>
          <cell r="D367">
            <v>9.9803999999999995</v>
          </cell>
        </row>
        <row r="368">
          <cell r="A368" t="str">
            <v>001.08.01501</v>
          </cell>
          <cell r="B368" t="str">
            <v>Execução de Reparo de cobertura - substituição de telha cerâmica tipo francesa</v>
          </cell>
          <cell r="C368" t="str">
            <v>UN</v>
          </cell>
          <cell r="D368">
            <v>0.97109999999999996</v>
          </cell>
        </row>
        <row r="369">
          <cell r="A369" t="str">
            <v>001.08.01521</v>
          </cell>
          <cell r="B369" t="str">
            <v>Execução de Reparo de cobertura - substituição de telha cerâmica tipo colonial</v>
          </cell>
          <cell r="C369" t="str">
            <v>UN</v>
          </cell>
          <cell r="D369">
            <v>0.90110000000000001</v>
          </cell>
        </row>
        <row r="370">
          <cell r="A370" t="str">
            <v>001.08.01541</v>
          </cell>
          <cell r="B370" t="str">
            <v>Execução de Reparo de cobertura - substituição de telha cerâmica tipo plan</v>
          </cell>
          <cell r="C370" t="str">
            <v>UN</v>
          </cell>
          <cell r="D370">
            <v>0.69110000000000005</v>
          </cell>
        </row>
        <row r="371">
          <cell r="A371" t="str">
            <v>001.09</v>
          </cell>
          <cell r="B371" t="str">
            <v>ESQUADRIAS</v>
          </cell>
          <cell r="D371">
            <v>20237.3737</v>
          </cell>
        </row>
        <row r="372">
          <cell r="A372" t="str">
            <v>001.09.00020</v>
          </cell>
          <cell r="B372" t="str">
            <v>Fornecimento e Instalação de Porta metálica de abrir em chapa dobrada n 18</v>
          </cell>
          <cell r="C372" t="str">
            <v>M2</v>
          </cell>
          <cell r="D372">
            <v>248.40690000000001</v>
          </cell>
        </row>
        <row r="373">
          <cell r="A373" t="str">
            <v>001.09.00040</v>
          </cell>
          <cell r="B373" t="str">
            <v>Fornecimento e Instalação de Porta metálica de abrir em metalón</v>
          </cell>
          <cell r="C373" t="str">
            <v>M2</v>
          </cell>
          <cell r="D373">
            <v>148.55690000000001</v>
          </cell>
        </row>
        <row r="374">
          <cell r="A374" t="str">
            <v>001.09.00060</v>
          </cell>
          <cell r="B374" t="str">
            <v>Fornecimento e Instalação de Porta metálica de abrir em perfil metálico (cantoneiras e tees)</v>
          </cell>
          <cell r="C374" t="str">
            <v>M2</v>
          </cell>
          <cell r="D374">
            <v>161.55690000000001</v>
          </cell>
        </row>
        <row r="375">
          <cell r="A375" t="str">
            <v>001.09.00080</v>
          </cell>
          <cell r="B375" t="str">
            <v>Fornecimento e Instalação de Porta metálica de correr em chapa dobrada n 18</v>
          </cell>
          <cell r="C375" t="str">
            <v>M2</v>
          </cell>
          <cell r="D375">
            <v>161.55690000000001</v>
          </cell>
        </row>
        <row r="376">
          <cell r="A376" t="str">
            <v>001.09.00100</v>
          </cell>
          <cell r="B376" t="str">
            <v>Fornecimento e instalação de Porta metálica de correr em metalón</v>
          </cell>
          <cell r="C376" t="str">
            <v>M2</v>
          </cell>
          <cell r="D376">
            <v>183.55690000000001</v>
          </cell>
        </row>
        <row r="377">
          <cell r="A377" t="str">
            <v>001.09.00120</v>
          </cell>
          <cell r="B377" t="str">
            <v>Fornecimento e Instalação de Porta metálica de correr em perfil metálico (cantoneiras e tees)</v>
          </cell>
          <cell r="C377" t="str">
            <v>M2</v>
          </cell>
          <cell r="D377">
            <v>168.55690000000001</v>
          </cell>
        </row>
        <row r="378">
          <cell r="A378" t="str">
            <v>001.09.00140</v>
          </cell>
          <cell r="B378" t="str">
            <v>Fornecimento e Instalaçao de Porta metálica de de abrir em metalón com janela acoplada</v>
          </cell>
          <cell r="C378" t="str">
            <v>M2</v>
          </cell>
          <cell r="D378">
            <v>101.0569</v>
          </cell>
        </row>
        <row r="379">
          <cell r="A379" t="str">
            <v>001.09.00160</v>
          </cell>
          <cell r="B379" t="str">
            <v>Fornecimento e Instalação de Porta metálica de ( 2,00 x 2,60 ) m - 2 fls de abrir c/ vidro</v>
          </cell>
          <cell r="C379" t="str">
            <v>UN</v>
          </cell>
          <cell r="D379">
            <v>784.98469999999998</v>
          </cell>
        </row>
        <row r="380">
          <cell r="A380" t="str">
            <v>001.09.00180</v>
          </cell>
          <cell r="B380" t="str">
            <v>Porta metálica de enrolar em chapa de aço ondulada</v>
          </cell>
          <cell r="C380" t="str">
            <v>M2</v>
          </cell>
          <cell r="D380">
            <v>88.1614</v>
          </cell>
        </row>
        <row r="381">
          <cell r="A381" t="str">
            <v>001.09.00200</v>
          </cell>
          <cell r="B381" t="str">
            <v>Janela metálica basculante em chapa dobrada n 18</v>
          </cell>
          <cell r="C381" t="str">
            <v>M2</v>
          </cell>
          <cell r="D381">
            <v>229.27850000000001</v>
          </cell>
        </row>
        <row r="382">
          <cell r="A382" t="str">
            <v>001.09.00220</v>
          </cell>
          <cell r="B382" t="str">
            <v>Janela metálica basculante em metalón</v>
          </cell>
          <cell r="C382" t="str">
            <v>M2</v>
          </cell>
          <cell r="D382">
            <v>166.21850000000001</v>
          </cell>
        </row>
        <row r="383">
          <cell r="A383" t="str">
            <v>001.09.00240</v>
          </cell>
          <cell r="B383" t="str">
            <v>Janela metálica basculante em perfil metálico (cantoneiras e tees)</v>
          </cell>
          <cell r="C383" t="str">
            <v>M2</v>
          </cell>
          <cell r="D383">
            <v>166.21850000000001</v>
          </cell>
        </row>
        <row r="384">
          <cell r="A384" t="str">
            <v>001.09.00260</v>
          </cell>
          <cell r="B384" t="str">
            <v>Janela metálica de correr em chapa de aço  dobrada n 18</v>
          </cell>
          <cell r="C384" t="str">
            <v>M2</v>
          </cell>
          <cell r="D384">
            <v>194.27850000000001</v>
          </cell>
        </row>
        <row r="385">
          <cell r="A385" t="str">
            <v>001.09.00280</v>
          </cell>
          <cell r="B385" t="str">
            <v>Janela metálica de correr em metalón</v>
          </cell>
          <cell r="C385" t="str">
            <v>M2</v>
          </cell>
          <cell r="D385">
            <v>157.06190000000001</v>
          </cell>
        </row>
        <row r="386">
          <cell r="A386" t="str">
            <v>001.09.00300</v>
          </cell>
          <cell r="B386" t="str">
            <v>Janela metálica de correr em perfis metálicos (cantoneiras e tees)</v>
          </cell>
          <cell r="C386" t="str">
            <v>M2</v>
          </cell>
          <cell r="D386">
            <v>164.27850000000001</v>
          </cell>
        </row>
        <row r="387">
          <cell r="A387" t="str">
            <v>001.09.00320</v>
          </cell>
          <cell r="B387" t="str">
            <v>Janela metálica maximar em chapa dobrada n 18</v>
          </cell>
          <cell r="C387" t="str">
            <v>M2</v>
          </cell>
          <cell r="D387">
            <v>172.06190000000001</v>
          </cell>
        </row>
        <row r="388">
          <cell r="A388" t="str">
            <v>001.09.00340</v>
          </cell>
          <cell r="B388" t="str">
            <v>Janela metálica maximar em metalón</v>
          </cell>
          <cell r="C388" t="str">
            <v>M2</v>
          </cell>
          <cell r="D388">
            <v>172.06190000000001</v>
          </cell>
        </row>
        <row r="389">
          <cell r="A389" t="str">
            <v>001.09.00360</v>
          </cell>
          <cell r="B389" t="str">
            <v>Janela metálica maximar em perfis metálicos (cantoneiras e tees)</v>
          </cell>
          <cell r="C389" t="str">
            <v>M2</v>
          </cell>
          <cell r="D389">
            <v>181.06190000000001</v>
          </cell>
        </row>
        <row r="390">
          <cell r="A390" t="str">
            <v>001.09.00380</v>
          </cell>
          <cell r="B390" t="str">
            <v>Janela metálica veneziana em metalon</v>
          </cell>
          <cell r="C390" t="str">
            <v>M2</v>
          </cell>
          <cell r="D390">
            <v>142.06190000000001</v>
          </cell>
        </row>
        <row r="391">
          <cell r="A391" t="str">
            <v>001.09.00400</v>
          </cell>
          <cell r="B391" t="str">
            <v>Janela metálica fixa para vidro em chapa dobrada</v>
          </cell>
          <cell r="C391" t="str">
            <v>M2</v>
          </cell>
          <cell r="D391">
            <v>197.06190000000001</v>
          </cell>
        </row>
        <row r="392">
          <cell r="A392" t="str">
            <v>001.09.00440</v>
          </cell>
          <cell r="B392" t="str">
            <v>Janela metálica tipo grade de ferro de 1/2 pol. espaçados a cada 15 cm incl. tela de arame sobreposta, j3-120x50 cm</v>
          </cell>
          <cell r="C392" t="str">
            <v>UN</v>
          </cell>
          <cell r="D392">
            <v>254.05930000000001</v>
          </cell>
        </row>
        <row r="393">
          <cell r="A393" t="str">
            <v>001.09.00460</v>
          </cell>
          <cell r="B393" t="str">
            <v>Janela metálica de chapa dobrada n.18 tipo grade fixa inclusive ferragens e tela mosquiteiro</v>
          </cell>
          <cell r="C393" t="str">
            <v>M2</v>
          </cell>
          <cell r="D393">
            <v>141.77850000000001</v>
          </cell>
        </row>
        <row r="394">
          <cell r="A394" t="str">
            <v>001.09.00480</v>
          </cell>
          <cell r="B394" t="str">
            <v>Janela metálica de correr em metalón com tela</v>
          </cell>
          <cell r="C394" t="str">
            <v>M2</v>
          </cell>
          <cell r="D394">
            <v>158.9177</v>
          </cell>
        </row>
        <row r="395">
          <cell r="A395" t="str">
            <v>001.09.00500</v>
          </cell>
          <cell r="B395" t="str">
            <v>Portão metálico tipo grade em ferro de 1/2 pol espaçados a cada 15 cm conf. modelo, p5-90x210 cm</v>
          </cell>
          <cell r="C395" t="str">
            <v>UN</v>
          </cell>
          <cell r="D395">
            <v>327.85390000000001</v>
          </cell>
        </row>
        <row r="396">
          <cell r="A396" t="str">
            <v>001.09.00510</v>
          </cell>
          <cell r="B396" t="str">
            <v>Portão de Correr em Chapa Corrugada N.18, Conf. Det. SINFRA N.06</v>
          </cell>
          <cell r="C396" t="str">
            <v>m2</v>
          </cell>
          <cell r="D396">
            <v>213.4982</v>
          </cell>
        </row>
        <row r="397">
          <cell r="A397" t="str">
            <v>001.09.00520</v>
          </cell>
          <cell r="B397" t="str">
            <v>Gradil  de ferro metalón 20x20 mm</v>
          </cell>
          <cell r="C397" t="str">
            <v>M2</v>
          </cell>
          <cell r="D397">
            <v>78.786799999999999</v>
          </cell>
        </row>
        <row r="398">
          <cell r="A398" t="str">
            <v>001.09.00530</v>
          </cell>
          <cell r="B398" t="str">
            <v>Fornecimento e Instalação de Gradil em Módulos Fixos, conf. det. SINFRA/ FEMA - Entrada do Parque Mãe Bonifácia</v>
          </cell>
          <cell r="C398" t="str">
            <v>ml</v>
          </cell>
          <cell r="D398">
            <v>234.37459999999999</v>
          </cell>
        </row>
        <row r="399">
          <cell r="A399" t="str">
            <v>001.09.00540</v>
          </cell>
          <cell r="B399" t="str">
            <v>Portão de ferro metalon  30x20mm</v>
          </cell>
          <cell r="C399" t="str">
            <v>M2</v>
          </cell>
          <cell r="D399">
            <v>54.727699999999999</v>
          </cell>
        </row>
        <row r="400">
          <cell r="A400" t="str">
            <v>001.09.00560</v>
          </cell>
          <cell r="B400" t="str">
            <v>Grades de proteção - chapa 2 x 1 cm</v>
          </cell>
          <cell r="C400" t="str">
            <v>M2</v>
          </cell>
          <cell r="D400">
            <v>69.778499999999994</v>
          </cell>
        </row>
        <row r="401">
          <cell r="A401" t="str">
            <v>001.09.00580</v>
          </cell>
          <cell r="B401" t="str">
            <v>Portão metálico em chapa dobrada com fechamento em chapa lisa, inclusive ferragens</v>
          </cell>
          <cell r="C401" t="str">
            <v>M2</v>
          </cell>
          <cell r="D401">
            <v>88.478499999999997</v>
          </cell>
        </row>
        <row r="402">
          <cell r="A402" t="str">
            <v>001.09.00600</v>
          </cell>
          <cell r="B402" t="str">
            <v>Corrimão metálico de ferro ( 3 x 2 cm ) h=0,80m</v>
          </cell>
          <cell r="C402" t="str">
            <v>ML</v>
          </cell>
          <cell r="D402">
            <v>59.278500000000001</v>
          </cell>
        </row>
        <row r="403">
          <cell r="A403" t="str">
            <v>001.09.00620</v>
          </cell>
          <cell r="B403" t="str">
            <v>Portão metálico em chapa lisa vincada c/ requadro em perfil de ferro simples, inclusive ferragens e fechadura</v>
          </cell>
          <cell r="C403" t="str">
            <v>M2</v>
          </cell>
          <cell r="D403">
            <v>103.9177</v>
          </cell>
        </row>
        <row r="404">
          <cell r="A404" t="str">
            <v>001.09.00640</v>
          </cell>
          <cell r="B404" t="str">
            <v>Alçapão metálico em chapa galvanizada</v>
          </cell>
          <cell r="C404" t="str">
            <v>M2</v>
          </cell>
          <cell r="D404">
            <v>248.40690000000001</v>
          </cell>
        </row>
        <row r="405">
          <cell r="A405" t="str">
            <v>001.09.00660</v>
          </cell>
          <cell r="B405" t="str">
            <v>Fornecimento e Instalação de Batente ou guarnição metálica para vão de ( 0,80 x 2,10 ) m</v>
          </cell>
          <cell r="C405" t="str">
            <v>UN</v>
          </cell>
          <cell r="D405">
            <v>61.561900000000001</v>
          </cell>
        </row>
        <row r="406">
          <cell r="A406" t="str">
            <v>001.09.00680</v>
          </cell>
          <cell r="B406" t="str">
            <v>Fornecimento e Instalação de Batente ou guarnição metálica para vão de ( 1,20 x 2,10 ) m</v>
          </cell>
          <cell r="C406" t="str">
            <v>UN</v>
          </cell>
          <cell r="D406">
            <v>66.4499</v>
          </cell>
        </row>
        <row r="407">
          <cell r="A407" t="str">
            <v>001.09.00700</v>
          </cell>
          <cell r="B407" t="str">
            <v>Fornecimento e Instalação de Batente ou guarnição metálica para vão de ( 1,50 x 2,10 ) m</v>
          </cell>
          <cell r="C407" t="str">
            <v>UN</v>
          </cell>
          <cell r="D407">
            <v>70.347700000000003</v>
          </cell>
        </row>
        <row r="408">
          <cell r="A408" t="str">
            <v>001.09.00720</v>
          </cell>
          <cell r="B408" t="str">
            <v>Fornecimento e Instalação de Batente ou guarnição metálica para vão de ( 1,80 x 2,10 ) m</v>
          </cell>
          <cell r="C408" t="str">
            <v>UN</v>
          </cell>
          <cell r="D408">
            <v>74.245500000000007</v>
          </cell>
        </row>
        <row r="409">
          <cell r="A409" t="str">
            <v>001.09.00740</v>
          </cell>
          <cell r="B409" t="str">
            <v>Fornecimento e Instalação de Porta  de ferro em perfil metálico - 0,80x2,10m - padrão comercial</v>
          </cell>
          <cell r="C409" t="str">
            <v>UN</v>
          </cell>
          <cell r="D409">
            <v>117.3069</v>
          </cell>
        </row>
        <row r="410">
          <cell r="A410" t="str">
            <v>001.09.00760</v>
          </cell>
          <cell r="B410" t="str">
            <v>Fornecimento e Instalação de Porta  de ferro em perfis metalicos - 0,70x2,10m - padrão comercial</v>
          </cell>
          <cell r="C410" t="str">
            <v>UN</v>
          </cell>
          <cell r="D410">
            <v>117.3069</v>
          </cell>
        </row>
        <row r="411">
          <cell r="A411" t="str">
            <v>001.09.00770</v>
          </cell>
          <cell r="B411" t="str">
            <v>Fornecimento e Instalação de Porta  de ferro em perfil metálico - 0,60x2,10m - padrão comercial</v>
          </cell>
          <cell r="C411" t="str">
            <v>un</v>
          </cell>
          <cell r="D411">
            <v>132.46690000000001</v>
          </cell>
        </row>
        <row r="412">
          <cell r="A412" t="str">
            <v>001.09.00780</v>
          </cell>
          <cell r="B412" t="str">
            <v>Fornecimento e Instalação de Porta de Ferro de Correr Em Perfil Metálico Tipo Mosaico Quadriculado, 4 Folhas, Dim. 2.00 x 2.13 Req. 13 Chapa 22 - Padrão Comercial</v>
          </cell>
          <cell r="C412" t="str">
            <v>m2</v>
          </cell>
          <cell r="D412">
            <v>241.42850000000001</v>
          </cell>
        </row>
        <row r="413">
          <cell r="A413" t="str">
            <v>001.09.00790</v>
          </cell>
          <cell r="B413" t="str">
            <v>Fornecimento e Instalação de Porta de ferro tipo veneziana - 0,80x2,10m - padrão comercial</v>
          </cell>
          <cell r="C413" t="str">
            <v>un</v>
          </cell>
          <cell r="D413">
            <v>132.46690000000001</v>
          </cell>
        </row>
        <row r="414">
          <cell r="A414" t="str">
            <v>001.09.00800</v>
          </cell>
          <cell r="B414" t="str">
            <v>Fornecimento e Instalação de Porta de ferro tipo veneziana - 0,70x2,10m - padrão comercial</v>
          </cell>
          <cell r="C414" t="str">
            <v>UN</v>
          </cell>
          <cell r="D414">
            <v>132.46690000000001</v>
          </cell>
        </row>
        <row r="415">
          <cell r="A415" t="str">
            <v>001.09.00805</v>
          </cell>
          <cell r="B415" t="str">
            <v>Fornecimento e Instalação de Porta de ferro tipo veneziana - 0,60x2,10m - padrão comercial</v>
          </cell>
          <cell r="C415" t="str">
            <v>un</v>
          </cell>
          <cell r="D415">
            <v>132.46690000000001</v>
          </cell>
        </row>
        <row r="416">
          <cell r="A416" t="str">
            <v>001.09.00820</v>
          </cell>
          <cell r="B416" t="str">
            <v>Fornecimento e Instalação de Janela de ferro em perfis metálicos - basculante com grade - padrão comercial</v>
          </cell>
          <cell r="C416" t="str">
            <v>M2</v>
          </cell>
          <cell r="D416">
            <v>229.27850000000001</v>
          </cell>
        </row>
        <row r="417">
          <cell r="A417" t="str">
            <v>001.09.00825</v>
          </cell>
          <cell r="B417" t="str">
            <v>Fornecimento e Instalação de Janela Tipo Vitro Basculante com Grade Xadrez 0.40 x 0.40 cm, batente e = 12 cm chapa 22 - Padrão Comercial</v>
          </cell>
          <cell r="C417" t="str">
            <v>m2</v>
          </cell>
          <cell r="D417">
            <v>166.47649999999999</v>
          </cell>
        </row>
        <row r="418">
          <cell r="A418" t="str">
            <v>001.09.00826</v>
          </cell>
          <cell r="B418" t="str">
            <v>Fornecimento e Instalação de Janela Tipo Vitro Basculante com Grade Xadrez 0.40 x 0.60 cm Batente e = 12 cm Chapa 22 - Padrão Comercial</v>
          </cell>
          <cell r="C418" t="str">
            <v>m2</v>
          </cell>
          <cell r="D418">
            <v>166.47649999999999</v>
          </cell>
        </row>
        <row r="419">
          <cell r="A419" t="str">
            <v>001.09.00830</v>
          </cell>
          <cell r="B419" t="str">
            <v>Fornecimento e Instalação de Janela Tipo Vitro Maxim-ar 1.00 x 0.60 m c/ Grade Xadrez, Batente E = 12 cm, Chapa 22  - Padrão Comercial</v>
          </cell>
          <cell r="C419" t="str">
            <v>m2</v>
          </cell>
          <cell r="D419">
            <v>214.70650000000001</v>
          </cell>
        </row>
        <row r="420">
          <cell r="A420" t="str">
            <v>001.09.00840</v>
          </cell>
          <cell r="B420" t="str">
            <v>Fornecimento e Instalação de Janela de ferro em perfis metálicos - de correr com grade  - padrão comercial</v>
          </cell>
          <cell r="C420" t="str">
            <v>m2</v>
          </cell>
          <cell r="D420">
            <v>157.06190000000001</v>
          </cell>
        </row>
        <row r="421">
          <cell r="A421" t="str">
            <v>001.09.00845</v>
          </cell>
          <cell r="B421" t="str">
            <v>Fornecimento e Instalação de Janela Tipo Vitro de Correr com Caixilho Fixo 1.20 x 1.00 m c/ Grade, Batente E = 12 cm, Chapa 22 4 Folhas - Padrão Comercial</v>
          </cell>
          <cell r="C421" t="str">
            <v>m2</v>
          </cell>
          <cell r="D421">
            <v>128.8065</v>
          </cell>
        </row>
        <row r="422">
          <cell r="A422" t="str">
            <v>001.09.00846</v>
          </cell>
          <cell r="B422" t="str">
            <v>Fornecimento e Instalação de Janela Tipo Vitro de Correr com Caixilho Fixo 1.50 x 1.00 m c/ Grade, Batente E = 12 cm, Chapa 22 4 Folhas - Padrão Comercial</v>
          </cell>
          <cell r="C422" t="str">
            <v>m2</v>
          </cell>
          <cell r="D422">
            <v>118.6765</v>
          </cell>
        </row>
        <row r="423">
          <cell r="A423" t="str">
            <v>001.09.00848</v>
          </cell>
          <cell r="B423" t="str">
            <v>Fornecimento e Instalação de Janela Tipo Vitro de Correr com Caixilho Fixo 2.00 x 1.00 m s/ Grade, Batente e= 12 cm Chapa 22, 4 Folhas - Padrão Comercial</v>
          </cell>
          <cell r="C423" t="str">
            <v>m2</v>
          </cell>
          <cell r="D423">
            <v>113.2265</v>
          </cell>
        </row>
        <row r="424">
          <cell r="A424" t="str">
            <v>001.09.00850</v>
          </cell>
          <cell r="B424" t="str">
            <v>Fornecimento e Instalação de Janela Tipo Vitro de Correr com Caixilho Fixo 1.50 x 1.20 m c/ Grade, Batente E = 12 cm, Chapa 22 4 Folhas - Padrão Comercial</v>
          </cell>
          <cell r="C424" t="str">
            <v>m2</v>
          </cell>
          <cell r="D424">
            <v>110.8265</v>
          </cell>
        </row>
        <row r="425">
          <cell r="A425" t="str">
            <v>001.09.00860</v>
          </cell>
          <cell r="B425" t="str">
            <v>Fornecimento e Instalação de Janela metálica tipo veneziana de correr com grade - padrão comercial</v>
          </cell>
          <cell r="C425" t="str">
            <v>m2</v>
          </cell>
          <cell r="D425">
            <v>157.06190000000001</v>
          </cell>
        </row>
        <row r="426">
          <cell r="A426" t="str">
            <v>001.09.00880</v>
          </cell>
          <cell r="B426" t="str">
            <v>Porta de madeira tipo solidor inclus. guarnições, batentes e dobradiças, (0.60 x 2.10 m)</v>
          </cell>
          <cell r="C426" t="str">
            <v>UN</v>
          </cell>
          <cell r="D426">
            <v>92.528000000000006</v>
          </cell>
        </row>
        <row r="427">
          <cell r="A427" t="str">
            <v>001.09.00900</v>
          </cell>
          <cell r="B427" t="str">
            <v>Porta de madeira tipo solidor inclus. guarnições, batentes e dobradiças, (0.70 x 2.10 m)</v>
          </cell>
          <cell r="C427" t="str">
            <v>UN</v>
          </cell>
          <cell r="D427">
            <v>93.096999999999994</v>
          </cell>
        </row>
        <row r="428">
          <cell r="A428" t="str">
            <v>001.09.00920</v>
          </cell>
          <cell r="B428" t="str">
            <v>Porta de madeira tipo solidor inclus. guarnições, batentes e dobradiças, (0.80 x 2.10 m)</v>
          </cell>
          <cell r="C428" t="str">
            <v>UN</v>
          </cell>
          <cell r="D428">
            <v>93.396000000000001</v>
          </cell>
        </row>
        <row r="429">
          <cell r="A429" t="str">
            <v>001.09.00940</v>
          </cell>
          <cell r="B429" t="str">
            <v>Porta de madeira tipo solidor inclus. guarnições, batentes e dobradiças, (0.90 x 2.10 m)</v>
          </cell>
          <cell r="C429" t="str">
            <v>un</v>
          </cell>
          <cell r="D429">
            <v>132.23500000000001</v>
          </cell>
        </row>
        <row r="430">
          <cell r="A430" t="str">
            <v>001.09.00960</v>
          </cell>
          <cell r="B430" t="str">
            <v>Porta de madeira tipo solidor inclus. guarnições, batentes e dobradiças, (0.60 x 1.80 m)</v>
          </cell>
          <cell r="C430" t="str">
            <v>UN</v>
          </cell>
          <cell r="D430">
            <v>82.01</v>
          </cell>
        </row>
        <row r="431">
          <cell r="A431" t="str">
            <v>001.09.00980</v>
          </cell>
          <cell r="B431" t="str">
            <v>Porta de madeira tipo solidor inclus. guarnições, batentes e dobradiças, (0.60 x 1.60 m)</v>
          </cell>
          <cell r="C431" t="str">
            <v>UN</v>
          </cell>
          <cell r="D431">
            <v>84.286000000000001</v>
          </cell>
        </row>
        <row r="432">
          <cell r="A432" t="str">
            <v>001.09.01000</v>
          </cell>
          <cell r="B432" t="str">
            <v>Porta de madeira tipo solidor inclus. guarnições, batentes e dobradiças, (1.00 x 2.00 m)</v>
          </cell>
          <cell r="C432" t="str">
            <v>UN</v>
          </cell>
          <cell r="D432">
            <v>142.804</v>
          </cell>
        </row>
        <row r="433">
          <cell r="A433" t="str">
            <v>001.09.01020</v>
          </cell>
          <cell r="B433" t="str">
            <v>Porta de madeira tipo solidor inclus. guarnições, batentes e dobradiças, (1.60 x 2.10 m)</v>
          </cell>
          <cell r="C433" t="str">
            <v>UN</v>
          </cell>
          <cell r="D433">
            <v>140.12</v>
          </cell>
        </row>
        <row r="434">
          <cell r="A434" t="str">
            <v>001.09.01040</v>
          </cell>
          <cell r="B434" t="str">
            <v>Porta de madeira tipo solidor inclus. guarnições, batentes e dobradiças, (0.60 x 0.90 m)</v>
          </cell>
          <cell r="C434" t="str">
            <v>UN</v>
          </cell>
          <cell r="D434">
            <v>78.450999999999993</v>
          </cell>
        </row>
        <row r="435">
          <cell r="A435" t="str">
            <v>001.09.01290</v>
          </cell>
          <cell r="B435" t="str">
            <v>Porta de madeira prensada, tipo solidor, revestida com fórmica branca, inclusive guarnições, ferragem e fechadura,  0.60 x 210 m</v>
          </cell>
          <cell r="C435" t="str">
            <v>un</v>
          </cell>
          <cell r="D435">
            <v>274.96550000000002</v>
          </cell>
        </row>
        <row r="436">
          <cell r="A436" t="str">
            <v>001.09.01291</v>
          </cell>
          <cell r="B436" t="str">
            <v>Porta de madeira prensada, tipo solidor, revestida com fórmica branca, inclusive guarnições, ferragem e fechadura,  0.70 x 210 m</v>
          </cell>
          <cell r="C436" t="str">
            <v>un</v>
          </cell>
          <cell r="D436">
            <v>298.34550000000002</v>
          </cell>
        </row>
        <row r="437">
          <cell r="A437" t="str">
            <v>001.09.01292</v>
          </cell>
          <cell r="B437" t="str">
            <v>Porta de madeira prensada, tipo solidor, revestida com fórmica branca, inclusive guarnições, ferragem e fechadura,  0.80 x 210 m</v>
          </cell>
          <cell r="C437" t="str">
            <v>un</v>
          </cell>
          <cell r="D437">
            <v>298.34550000000002</v>
          </cell>
        </row>
        <row r="438">
          <cell r="A438" t="str">
            <v>001.09.01293</v>
          </cell>
          <cell r="B438" t="str">
            <v>Porta de madeira prensada, tipo solidor, revestida com fórmica branca, inclusive guarnições, ferragem e fechadura,  0.90 x 210 m</v>
          </cell>
          <cell r="C438" t="str">
            <v>un</v>
          </cell>
          <cell r="D438">
            <v>313.34550000000002</v>
          </cell>
        </row>
        <row r="439">
          <cell r="A439" t="str">
            <v>001.09.01294</v>
          </cell>
          <cell r="B439" t="str">
            <v>Porta de madeira prensada, tipo solidor, revestida com fórmica branca, inclusive guarnições, ferragem e fechadura,  1,00 x 2,10 m</v>
          </cell>
          <cell r="C439" t="str">
            <v>un</v>
          </cell>
          <cell r="D439">
            <v>323.34550000000002</v>
          </cell>
        </row>
        <row r="440">
          <cell r="A440" t="str">
            <v>001.09.01295</v>
          </cell>
          <cell r="B440" t="str">
            <v>Porta de madeira prensada, tipo solidor, revestida com fórmica branca, inclusive guarnições, ferragem e fechadura,  1,10 x 2,10 m</v>
          </cell>
          <cell r="C440" t="str">
            <v>un</v>
          </cell>
          <cell r="D440">
            <v>338.34550000000002</v>
          </cell>
        </row>
        <row r="441">
          <cell r="A441" t="str">
            <v>001.09.01420</v>
          </cell>
          <cell r="B441" t="str">
            <v>Fechadura c/ chave central, maçaneta tipo copo, conjunto completo p/portas de entrada</v>
          </cell>
          <cell r="C441" t="str">
            <v>UN</v>
          </cell>
          <cell r="D441">
            <v>23.082000000000001</v>
          </cell>
        </row>
        <row r="442">
          <cell r="A442" t="str">
            <v>001.09.01440</v>
          </cell>
          <cell r="B442" t="str">
            <v>Fechadura c/ chave central, maçaneta tipo copo, conjunto completo p/portas de comunicacao</v>
          </cell>
          <cell r="C442" t="str">
            <v>UN</v>
          </cell>
          <cell r="D442">
            <v>18.922000000000001</v>
          </cell>
        </row>
        <row r="443">
          <cell r="A443" t="str">
            <v>001.09.01460</v>
          </cell>
          <cell r="B443" t="str">
            <v>Fechadura c/ chave central, maçaneta tipo copo, conjunto completo p/portas de banheiro</v>
          </cell>
          <cell r="C443" t="str">
            <v>UN</v>
          </cell>
          <cell r="D443">
            <v>18.922000000000001</v>
          </cell>
        </row>
        <row r="444">
          <cell r="A444" t="str">
            <v>001.09.01480</v>
          </cell>
          <cell r="B444" t="str">
            <v>Fechadura de embutir c/ cilindro lingueta de 2 voltas trinco de latão c/02 chaves p/ porta de entrada compl. c/ espelho e maçaneta, tipo leve</v>
          </cell>
          <cell r="C444" t="str">
            <v>UN</v>
          </cell>
          <cell r="D444">
            <v>65.081999999999994</v>
          </cell>
        </row>
        <row r="445">
          <cell r="A445" t="str">
            <v>001.09.01500</v>
          </cell>
          <cell r="B445" t="str">
            <v>Fechadura de embutir c/ cilindro lingueta de 2 voltas trinco de latão c/02 chaves p/ porta de entrada compl. c/ espelho e maçaneta, tipo reforçada</v>
          </cell>
          <cell r="C445" t="str">
            <v>UN</v>
          </cell>
          <cell r="D445">
            <v>40.182000000000002</v>
          </cell>
        </row>
        <row r="446">
          <cell r="A446" t="str">
            <v>001.09.01520</v>
          </cell>
          <cell r="B446" t="str">
            <v>Fechadura de embutir c/cilindro lingueta de 2 voltas trinco de latão c/02 chaves p/ portas inter. compl. c/ espelho e maçaneta, tipo leve</v>
          </cell>
          <cell r="C446" t="str">
            <v>UN</v>
          </cell>
          <cell r="D446">
            <v>30.082000000000001</v>
          </cell>
        </row>
        <row r="447">
          <cell r="A447" t="str">
            <v>001.09.01540</v>
          </cell>
          <cell r="B447" t="str">
            <v>Fechadura de embutir c/cilindro lingueta de 2 voltas trinco de latão c/02 chaves p/ portas inter. compl. c/ espelho e maçaneta, tipo reforçada</v>
          </cell>
          <cell r="C447" t="str">
            <v>UN</v>
          </cell>
          <cell r="D447">
            <v>32.582000000000001</v>
          </cell>
        </row>
        <row r="448">
          <cell r="A448" t="str">
            <v>001.09.01560</v>
          </cell>
          <cell r="B448" t="str">
            <v>Fechadura de sobrepor de cilindro de latão c/ lingueta de 02 voltas completas, tipo leve</v>
          </cell>
          <cell r="C448" t="str">
            <v>UN</v>
          </cell>
          <cell r="D448">
            <v>14.265499999999999</v>
          </cell>
        </row>
        <row r="449">
          <cell r="A449" t="str">
            <v>001.09.01580</v>
          </cell>
          <cell r="B449" t="str">
            <v>Fechadura de sobrepor de cilindro de latão c/ lingueta de 02 voltas completas, tipo reforçada</v>
          </cell>
          <cell r="C449" t="str">
            <v>UN</v>
          </cell>
          <cell r="D449">
            <v>43.5655</v>
          </cell>
        </row>
        <row r="450">
          <cell r="A450" t="str">
            <v>001.09.01600</v>
          </cell>
          <cell r="B450" t="str">
            <v>Fechadura de embutir p/ banheiro c/ chaves de emergência tipo blim blim, tipo leve</v>
          </cell>
          <cell r="C450" t="str">
            <v>UN</v>
          </cell>
          <cell r="D450">
            <v>28.582000000000001</v>
          </cell>
        </row>
        <row r="451">
          <cell r="A451" t="str">
            <v>001.09.01620</v>
          </cell>
          <cell r="B451" t="str">
            <v>Fechadura de embutir p/ banheiro c/ chaves de emergência tipo blim blim, tipo reforçada</v>
          </cell>
          <cell r="C451" t="str">
            <v>UN</v>
          </cell>
          <cell r="D451">
            <v>28.582000000000001</v>
          </cell>
        </row>
        <row r="452">
          <cell r="A452" t="str">
            <v>001.09.01640</v>
          </cell>
          <cell r="B452" t="str">
            <v>Fechaduras p/portas ou grades de enrolar de cilindro c/2 chaves completa</v>
          </cell>
          <cell r="C452" t="str">
            <v>UN</v>
          </cell>
          <cell r="D452">
            <v>28.165500000000002</v>
          </cell>
        </row>
        <row r="453">
          <cell r="A453" t="str">
            <v>001.09.01660</v>
          </cell>
          <cell r="B453" t="str">
            <v>Fechadura p/porta de correr completa</v>
          </cell>
          <cell r="C453" t="str">
            <v>UN</v>
          </cell>
          <cell r="D453">
            <v>35.332000000000001</v>
          </cell>
        </row>
        <row r="454">
          <cell r="A454" t="str">
            <v>001.09.01680</v>
          </cell>
          <cell r="B454" t="str">
            <v>Fechadura p/portao de ferro de madeira completa</v>
          </cell>
          <cell r="C454" t="str">
            <v>UN</v>
          </cell>
          <cell r="D454">
            <v>45.082000000000001</v>
          </cell>
        </row>
        <row r="455">
          <cell r="A455" t="str">
            <v>001.09.01700</v>
          </cell>
          <cell r="B455" t="str">
            <v>Cremona de latão estampado e niquelado, tipo leve</v>
          </cell>
          <cell r="C455" t="str">
            <v>UN</v>
          </cell>
          <cell r="D455">
            <v>17.748200000000001</v>
          </cell>
        </row>
        <row r="456">
          <cell r="A456" t="str">
            <v>001.09.01720</v>
          </cell>
          <cell r="B456" t="str">
            <v>Cremona de latão estampado e niquelado, tipo reforçado</v>
          </cell>
          <cell r="C456" t="str">
            <v>UN</v>
          </cell>
          <cell r="D456">
            <v>18.020700000000001</v>
          </cell>
        </row>
        <row r="457">
          <cell r="A457" t="str">
            <v>001.09.01760</v>
          </cell>
          <cell r="B457" t="str">
            <v>Cremona de latão fundido e niquelado,tipo leve</v>
          </cell>
          <cell r="C457" t="str">
            <v>UN</v>
          </cell>
          <cell r="D457">
            <v>14.5207</v>
          </cell>
        </row>
        <row r="458">
          <cell r="A458" t="str">
            <v>001.09.01780</v>
          </cell>
          <cell r="B458" t="str">
            <v>Cremona de latão fundido e niquelado,tipo reforçado</v>
          </cell>
          <cell r="C458" t="str">
            <v>UN</v>
          </cell>
          <cell r="D458">
            <v>14.5207</v>
          </cell>
        </row>
        <row r="459">
          <cell r="A459" t="str">
            <v>001.09.01800</v>
          </cell>
          <cell r="B459" t="str">
            <v>Vara p/cremona de ferro</v>
          </cell>
          <cell r="C459" t="str">
            <v>ML</v>
          </cell>
          <cell r="D459">
            <v>10.5207</v>
          </cell>
        </row>
        <row r="460">
          <cell r="A460" t="str">
            <v>001.09.01820</v>
          </cell>
          <cell r="B460" t="str">
            <v>Targeta livre ocupado</v>
          </cell>
          <cell r="C460" t="str">
            <v>UN</v>
          </cell>
          <cell r="D460">
            <v>17.5411</v>
          </cell>
        </row>
        <row r="461">
          <cell r="A461" t="str">
            <v>001.09.01840</v>
          </cell>
          <cell r="B461" t="str">
            <v>Fechos chatos reforçados</v>
          </cell>
          <cell r="C461" t="str">
            <v>UN</v>
          </cell>
          <cell r="D461">
            <v>6.2164999999999999</v>
          </cell>
        </row>
        <row r="462">
          <cell r="A462" t="str">
            <v>001.09.01860</v>
          </cell>
          <cell r="B462" t="str">
            <v>Borboletas</v>
          </cell>
          <cell r="C462" t="str">
            <v>UN</v>
          </cell>
          <cell r="D462">
            <v>2.3380000000000001</v>
          </cell>
        </row>
        <row r="463">
          <cell r="A463" t="str">
            <v>001.09.01880</v>
          </cell>
          <cell r="B463" t="str">
            <v>Dobradiças comuns p/portas 3.5 pol</v>
          </cell>
          <cell r="C463" t="str">
            <v>UN</v>
          </cell>
          <cell r="D463">
            <v>5.5529000000000002</v>
          </cell>
        </row>
        <row r="464">
          <cell r="A464" t="str">
            <v>001.09.01920</v>
          </cell>
          <cell r="B464" t="str">
            <v>Dobradiça cabeça de bola de ferro 3.5 pol,tipo leve</v>
          </cell>
          <cell r="C464" t="str">
            <v>UN</v>
          </cell>
          <cell r="D464">
            <v>5.5328999999999997</v>
          </cell>
        </row>
        <row r="465">
          <cell r="A465" t="str">
            <v>001.09.01940</v>
          </cell>
          <cell r="B465" t="str">
            <v>Dobradiça cabeça de bola de ferro 3.5 pol,tipo reforçado</v>
          </cell>
          <cell r="C465" t="str">
            <v>UN</v>
          </cell>
          <cell r="D465">
            <v>5.8829000000000002</v>
          </cell>
        </row>
        <row r="466">
          <cell r="A466" t="str">
            <v>001.09.01960</v>
          </cell>
          <cell r="B466" t="str">
            <v>Conchas p/janelas de correr</v>
          </cell>
          <cell r="C466" t="str">
            <v>UN</v>
          </cell>
          <cell r="D466">
            <v>3.6164999999999998</v>
          </cell>
        </row>
        <row r="467">
          <cell r="A467" t="str">
            <v>001.09.01980</v>
          </cell>
          <cell r="B467" t="str">
            <v>Fixadores p/portas</v>
          </cell>
          <cell r="C467" t="str">
            <v>UN</v>
          </cell>
          <cell r="D467">
            <v>7.6128999999999998</v>
          </cell>
        </row>
        <row r="468">
          <cell r="A468" t="str">
            <v>001.09.02000</v>
          </cell>
          <cell r="B468" t="str">
            <v>Porta de alumínio tipo veneziana de abrir (01 ou 02 folhas)</v>
          </cell>
          <cell r="C468" t="str">
            <v>M2</v>
          </cell>
          <cell r="D468">
            <v>354.12560000000002</v>
          </cell>
        </row>
        <row r="469">
          <cell r="A469" t="str">
            <v>001.09.02020</v>
          </cell>
          <cell r="B469" t="str">
            <v>Porta de alumínio tipo de abrir - para vidro</v>
          </cell>
          <cell r="C469" t="str">
            <v>M2</v>
          </cell>
          <cell r="D469">
            <v>258.90640000000002</v>
          </cell>
        </row>
        <row r="470">
          <cell r="A470" t="str">
            <v>001.09.02040</v>
          </cell>
          <cell r="B470" t="str">
            <v>Porta de alumínio tipo de correr (01 ou 02 folhas) - para vidro</v>
          </cell>
          <cell r="C470" t="str">
            <v>M2</v>
          </cell>
          <cell r="D470">
            <v>278.17559999999997</v>
          </cell>
        </row>
        <row r="471">
          <cell r="A471" t="str">
            <v>001.09.02060</v>
          </cell>
          <cell r="B471" t="str">
            <v>Porta de alumínio tipo de abrir em chapa de alumínio</v>
          </cell>
          <cell r="C471" t="str">
            <v>M2</v>
          </cell>
          <cell r="D471">
            <v>278.17559999999997</v>
          </cell>
        </row>
        <row r="472">
          <cell r="A472" t="str">
            <v>001.09.02080</v>
          </cell>
          <cell r="B472" t="str">
            <v>Grades de proteção - perfil 2x1cm - anodizado na cor natural</v>
          </cell>
          <cell r="C472" t="str">
            <v>M2</v>
          </cell>
          <cell r="D472">
            <v>139.6173</v>
          </cell>
        </row>
        <row r="473">
          <cell r="A473" t="str">
            <v>001.09.02100</v>
          </cell>
          <cell r="B473" t="str">
            <v>Peitoril de alumínio h=1,00m</v>
          </cell>
          <cell r="C473" t="str">
            <v>ML</v>
          </cell>
          <cell r="D473">
            <v>84.278499999999994</v>
          </cell>
        </row>
        <row r="474">
          <cell r="A474" t="str">
            <v>001.09.02120</v>
          </cell>
          <cell r="B474" t="str">
            <v>Corrimão de alumínio h=0,85m</v>
          </cell>
          <cell r="C474" t="str">
            <v>ML</v>
          </cell>
          <cell r="D474">
            <v>54.278500000000001</v>
          </cell>
        </row>
        <row r="475">
          <cell r="A475" t="str">
            <v>001.09.02140</v>
          </cell>
          <cell r="B475" t="str">
            <v>Guarda corpo de alumínio anodizado h=1,00 m</v>
          </cell>
          <cell r="C475" t="str">
            <v>ML</v>
          </cell>
          <cell r="D475">
            <v>84.278499999999994</v>
          </cell>
        </row>
        <row r="476">
          <cell r="A476" t="str">
            <v>001.09.02160</v>
          </cell>
          <cell r="B476" t="str">
            <v>Janela de alumínio tipo basculante</v>
          </cell>
          <cell r="C476" t="str">
            <v>M2</v>
          </cell>
          <cell r="D476">
            <v>308.45949999999999</v>
          </cell>
        </row>
        <row r="477">
          <cell r="A477" t="str">
            <v>001.09.02180</v>
          </cell>
          <cell r="B477" t="str">
            <v>Janela de alumínio tipo de correr - para vidro</v>
          </cell>
          <cell r="C477" t="str">
            <v>M2</v>
          </cell>
          <cell r="D477">
            <v>243.9076</v>
          </cell>
        </row>
        <row r="478">
          <cell r="A478" t="str">
            <v>001.09.02200</v>
          </cell>
          <cell r="B478" t="str">
            <v>Janela de alumínio tipo de abrir - para vidro</v>
          </cell>
          <cell r="C478" t="str">
            <v>M2</v>
          </cell>
          <cell r="D478">
            <v>238.45949999999999</v>
          </cell>
        </row>
        <row r="479">
          <cell r="A479" t="str">
            <v>001.09.02220</v>
          </cell>
          <cell r="B479" t="str">
            <v>Janela de alumínio tipo maxi-air - para vidro</v>
          </cell>
          <cell r="C479" t="str">
            <v>M2</v>
          </cell>
          <cell r="D479">
            <v>252.45949999999999</v>
          </cell>
        </row>
        <row r="480">
          <cell r="A480" t="str">
            <v>001.09.02240</v>
          </cell>
          <cell r="B480" t="str">
            <v>Janela de alumínio tipo veneziana</v>
          </cell>
          <cell r="C480" t="str">
            <v>M2</v>
          </cell>
          <cell r="D480">
            <v>288.45949999999999</v>
          </cell>
        </row>
        <row r="481">
          <cell r="A481" t="str">
            <v>001.09.02260</v>
          </cell>
          <cell r="B481" t="str">
            <v>Janela tipo maximar em madeira p/ vidro, inclusive ferragens e ferro de alavanca</v>
          </cell>
          <cell r="C481" t="str">
            <v>M2</v>
          </cell>
          <cell r="D481">
            <v>119.56699999999999</v>
          </cell>
        </row>
        <row r="482">
          <cell r="A482" t="str">
            <v>001.09.02280</v>
          </cell>
          <cell r="B482" t="str">
            <v>Janela de abrir em madeira c/ veneziana p/ vidro, inclusive ferragens</v>
          </cell>
          <cell r="C482" t="str">
            <v>M2</v>
          </cell>
          <cell r="D482">
            <v>167.88749999999999</v>
          </cell>
        </row>
        <row r="483">
          <cell r="A483" t="str">
            <v>001.09.02300</v>
          </cell>
          <cell r="B483" t="str">
            <v>Tela metálica tipo mosquiteiro fixado em ferro cantoneira de abas iguais de 1/2""""x1/8""""</v>
          </cell>
          <cell r="C483" t="str">
            <v>M2</v>
          </cell>
          <cell r="D483">
            <v>54.989100000000001</v>
          </cell>
        </row>
        <row r="484">
          <cell r="A484" t="str">
            <v>001.09.02320</v>
          </cell>
          <cell r="B484" t="str">
            <v>Tela metálica tipo mosquiteiro fixado em ferro cantoneira de abas iguais de 1""""x3/16""""</v>
          </cell>
          <cell r="C484" t="str">
            <v>M2</v>
          </cell>
          <cell r="D484">
            <v>81.089100000000002</v>
          </cell>
        </row>
        <row r="485">
          <cell r="A485" t="str">
            <v>001.09.02325</v>
          </cell>
          <cell r="B485" t="str">
            <v>Fornecimento e Instalação de Chapa de Ferro Preta Lisa e= 3 mm Conf. Det. 26 A SEJUSP</v>
          </cell>
          <cell r="C485" t="str">
            <v>m2</v>
          </cell>
          <cell r="D485">
            <v>131.60290000000001</v>
          </cell>
        </row>
        <row r="486">
          <cell r="A486" t="str">
            <v>001.09.02327</v>
          </cell>
          <cell r="B486" t="str">
            <v>Fornecimento e Instalação de Chapa de Ferro Preta Lisa e= 8 mm Conf. Det. 26 C SEJUSP</v>
          </cell>
          <cell r="C486" t="str">
            <v>m2</v>
          </cell>
          <cell r="D486">
            <v>359.7022</v>
          </cell>
        </row>
        <row r="487">
          <cell r="A487" t="str">
            <v>001.09.02330</v>
          </cell>
          <cell r="B487" t="str">
            <v>Fornecimento e Instalação de Porta Para Cadeia ou Presídio 0.80 x 2.10 em grade 7/8"" e barra chata 1 1/2"" x 5/16"" Conf. Det. 05 SINFRA</v>
          </cell>
          <cell r="C487" t="str">
            <v>m2</v>
          </cell>
          <cell r="D487">
            <v>248.03020000000001</v>
          </cell>
        </row>
        <row r="488">
          <cell r="A488" t="str">
            <v>001.09.02335</v>
          </cell>
          <cell r="B488" t="str">
            <v>Fornecimento e Instalação de Porta Metálica C/ Passa Prato Conf. Det. 05 SEJUSP</v>
          </cell>
          <cell r="C488" t="str">
            <v>m2</v>
          </cell>
          <cell r="D488">
            <v>398.73779999999999</v>
          </cell>
        </row>
        <row r="489">
          <cell r="A489" t="str">
            <v>001.09.02336</v>
          </cell>
          <cell r="B489" t="str">
            <v>Fornecimento e Instalação de Porta Metálica S/ Passa Prato Conf. Det. 05 A SEJUSP</v>
          </cell>
          <cell r="C489" t="str">
            <v>m2</v>
          </cell>
          <cell r="D489">
            <v>320.18680000000001</v>
          </cell>
        </row>
        <row r="490">
          <cell r="A490" t="str">
            <v>001.09.02337</v>
          </cell>
          <cell r="B490" t="str">
            <v>Fornecimento e Instalação de Porta Metálica C/ Chapa Metálica Sobre Toda a Porta Conf. Det. 05 B  SEJUSP</v>
          </cell>
          <cell r="C490" t="str">
            <v>m2</v>
          </cell>
          <cell r="D490">
            <v>472.03629999999998</v>
          </cell>
        </row>
        <row r="491">
          <cell r="A491" t="str">
            <v>001.09.02338</v>
          </cell>
          <cell r="B491" t="str">
            <v>Fornecimento e Instalação de Conjunto de Grade Conf. Det. 08 SEJUSP</v>
          </cell>
          <cell r="C491" t="str">
            <v>m2</v>
          </cell>
          <cell r="D491">
            <v>135.52539999999999</v>
          </cell>
        </row>
        <row r="492">
          <cell r="A492" t="str">
            <v>001.09.02340</v>
          </cell>
          <cell r="B492" t="str">
            <v>Fornecimento e Instalação de Grade Metálica Conf. Det. 09 A SEJUSP</v>
          </cell>
          <cell r="C492" t="str">
            <v>m2</v>
          </cell>
          <cell r="D492">
            <v>217.46260000000001</v>
          </cell>
        </row>
        <row r="493">
          <cell r="A493" t="str">
            <v>001.09.02345</v>
          </cell>
          <cell r="B493" t="str">
            <v>Fornecimento e Instalação de Porta Metálica C/ Chapa Metálica Sobre Toda a Porta Conf. Det. 23  SEJUSP</v>
          </cell>
          <cell r="C493" t="str">
            <v>m2</v>
          </cell>
          <cell r="D493">
            <v>423.43400000000003</v>
          </cell>
        </row>
        <row r="494">
          <cell r="A494" t="str">
            <v>001.09.02346</v>
          </cell>
          <cell r="B494" t="str">
            <v>Fornecimento e Instalação de Porta Metálica S/ Chapa Metálica Conf. Det. 23 A  SEJUSP</v>
          </cell>
          <cell r="C494" t="str">
            <v>m2</v>
          </cell>
          <cell r="D494">
            <v>334.73</v>
          </cell>
        </row>
        <row r="495">
          <cell r="A495" t="str">
            <v>001.09.02350</v>
          </cell>
          <cell r="B495" t="str">
            <v>Fornecimento e Instalação de Visor Conf. Det. 30 SEJUSP</v>
          </cell>
          <cell r="C495" t="str">
            <v>un</v>
          </cell>
          <cell r="D495">
            <v>217.1936</v>
          </cell>
        </row>
        <row r="496">
          <cell r="A496" t="str">
            <v>001.09.02360</v>
          </cell>
          <cell r="B496" t="str">
            <v>Fornecimento e Instalação de Tranca Tipo Comum Conf. Det. 41 SEJUSP</v>
          </cell>
          <cell r="C496" t="str">
            <v>un</v>
          </cell>
          <cell r="D496">
            <v>127.92059999999999</v>
          </cell>
        </row>
        <row r="497">
          <cell r="A497" t="str">
            <v>001.09.02365</v>
          </cell>
          <cell r="B497" t="str">
            <v>Fornecimento e Instalação de Grade Metálica Conf. Det. 45 B SEJUSP</v>
          </cell>
          <cell r="C497" t="str">
            <v>m2</v>
          </cell>
          <cell r="D497">
            <v>279.6472</v>
          </cell>
        </row>
        <row r="498">
          <cell r="A498" t="str">
            <v>001.09.02370</v>
          </cell>
          <cell r="B498" t="str">
            <v>Batente de madeira 15 x 15 cm para porta e janela</v>
          </cell>
          <cell r="C498" t="str">
            <v>m</v>
          </cell>
          <cell r="D498">
            <v>19.447600000000001</v>
          </cell>
        </row>
        <row r="499">
          <cell r="A499" t="str">
            <v>001.09.02380</v>
          </cell>
          <cell r="B499" t="str">
            <v>Batente de madeira 3,5 x 14,5 cm para portas e janelas</v>
          </cell>
          <cell r="C499" t="str">
            <v>M</v>
          </cell>
          <cell r="D499">
            <v>7.8464</v>
          </cell>
        </row>
        <row r="500">
          <cell r="A500" t="str">
            <v>001.09.02400</v>
          </cell>
          <cell r="B500" t="str">
            <v>Reparo em esquadria - substituição de folhas de porta/janelas de madeira tipo almofadada</v>
          </cell>
          <cell r="C500" t="str">
            <v>M2</v>
          </cell>
          <cell r="D500">
            <v>42.723199999999999</v>
          </cell>
        </row>
        <row r="501">
          <cell r="A501" t="str">
            <v>001.09.02420</v>
          </cell>
          <cell r="B501" t="str">
            <v>Reparo em esquadria - substituição de batente de madeira</v>
          </cell>
          <cell r="C501" t="str">
            <v>M</v>
          </cell>
          <cell r="D501">
            <v>17.8034</v>
          </cell>
        </row>
        <row r="502">
          <cell r="A502" t="str">
            <v>001.09.02440</v>
          </cell>
          <cell r="B502" t="str">
            <v>Reparo em esquadria - substituição de folha de porta de madeira tipo solidor, inclusive dobradiças, -(0,60x1,80)m</v>
          </cell>
          <cell r="C502" t="str">
            <v>UN</v>
          </cell>
          <cell r="D502">
            <v>51.058700000000002</v>
          </cell>
        </row>
        <row r="503">
          <cell r="A503" t="str">
            <v>001.09.02460</v>
          </cell>
          <cell r="B503" t="str">
            <v>Reparo em esquadria - substituição de folha de porta de madeira tipo solidor, inclusive dobradiças, -(0,60x2,10)m</v>
          </cell>
          <cell r="C503" t="str">
            <v>UN</v>
          </cell>
          <cell r="D503">
            <v>54.748699999999999</v>
          </cell>
        </row>
        <row r="504">
          <cell r="A504" t="str">
            <v>001.09.02480</v>
          </cell>
          <cell r="B504" t="str">
            <v>Reparo em esquadria - substituição de folha de porta de madeira tipo solidor, inclusive dobradiças, -(0,70x2,10)m</v>
          </cell>
          <cell r="C504" t="str">
            <v>UN</v>
          </cell>
          <cell r="D504">
            <v>54.748699999999999</v>
          </cell>
        </row>
        <row r="505">
          <cell r="A505" t="str">
            <v>001.09.02500</v>
          </cell>
          <cell r="B505" t="str">
            <v>Reparo em esquadria - substituição de folha de porta de madeira tipo solidor, inclusive dobradiças, -(0,80x2,10)m</v>
          </cell>
          <cell r="C505" t="str">
            <v>UN</v>
          </cell>
          <cell r="D505">
            <v>54.748699999999999</v>
          </cell>
        </row>
        <row r="506">
          <cell r="A506" t="str">
            <v>001.09.02520</v>
          </cell>
          <cell r="B506" t="str">
            <v>Reparo em esquadria - substituição de folha de porta de madeira tipo solidor, inclusive dobradiças, -(0,90x2,10)m</v>
          </cell>
          <cell r="C506" t="str">
            <v>UN</v>
          </cell>
          <cell r="D506">
            <v>92.748699999999999</v>
          </cell>
        </row>
        <row r="507">
          <cell r="A507" t="str">
            <v>001.09.02540</v>
          </cell>
          <cell r="B507" t="str">
            <v>Reparo em esquadria - substituição de folha de madeira almofadada, inclusive dobradiças-(0,60x2,10)m</v>
          </cell>
          <cell r="C507" t="str">
            <v>UN</v>
          </cell>
          <cell r="D507">
            <v>73.748699999999999</v>
          </cell>
        </row>
        <row r="508">
          <cell r="A508" t="str">
            <v>001.09.02560</v>
          </cell>
          <cell r="B508" t="str">
            <v>Reparo em esquadria - substituição de folha de madeira almofadada, inclusive dobradiças-(0,70x2,10)m</v>
          </cell>
          <cell r="C508" t="str">
            <v>UN</v>
          </cell>
          <cell r="D508">
            <v>73.748699999999999</v>
          </cell>
        </row>
        <row r="509">
          <cell r="A509" t="str">
            <v>001.09.02580</v>
          </cell>
          <cell r="B509" t="str">
            <v>Reparo em esquadria - substituição de folha de madeira almofadada, inclusive dobradiças-(0,80x2,10)m</v>
          </cell>
          <cell r="C509" t="str">
            <v>UN</v>
          </cell>
          <cell r="D509">
            <v>73.748699999999999</v>
          </cell>
        </row>
        <row r="510">
          <cell r="A510" t="str">
            <v>001.09.02600</v>
          </cell>
          <cell r="B510" t="str">
            <v>Reparo em esquadria - substituição de folha de madeira almofadada, inclusive dobradiças-(0,90x2,10)m</v>
          </cell>
          <cell r="C510" t="str">
            <v>UN</v>
          </cell>
          <cell r="D510">
            <v>87.748699999999999</v>
          </cell>
        </row>
        <row r="511">
          <cell r="A511" t="str">
            <v>001.09.02620</v>
          </cell>
          <cell r="B511" t="str">
            <v>Reparo em esquadria - substituição de batente de peroba, inclusive guarnições -vão de (0,60x2,10)m</v>
          </cell>
          <cell r="C511" t="str">
            <v>JG</v>
          </cell>
          <cell r="D511">
            <v>97.961699999999993</v>
          </cell>
        </row>
        <row r="512">
          <cell r="A512" t="str">
            <v>001.09.02640</v>
          </cell>
          <cell r="B512" t="str">
            <v>Reparo em esquadria - substituição de batente de peroba, inclusive guarnições -vão de (0,70x2,10)m</v>
          </cell>
          <cell r="C512" t="str">
            <v>JG</v>
          </cell>
          <cell r="D512">
            <v>96.615499999999997</v>
          </cell>
        </row>
        <row r="513">
          <cell r="A513" t="str">
            <v>001.09.02660</v>
          </cell>
          <cell r="B513" t="str">
            <v>Reparo em esquadria - substituição de batente de peroba, inclusive guarnições -vão de (0,80x2,10)m</v>
          </cell>
          <cell r="C513" t="str">
            <v>JG</v>
          </cell>
          <cell r="D513">
            <v>104.94970000000001</v>
          </cell>
        </row>
        <row r="514">
          <cell r="A514" t="str">
            <v>001.09.02800</v>
          </cell>
          <cell r="B514" t="str">
            <v>Reparo em Grades e Portões - substituição de ferro CA 25 1/2""</v>
          </cell>
          <cell r="C514" t="str">
            <v>ml</v>
          </cell>
          <cell r="D514">
            <v>4.2268999999999997</v>
          </cell>
        </row>
        <row r="515">
          <cell r="A515" t="str">
            <v>001.09.02820</v>
          </cell>
          <cell r="B515" t="str">
            <v>Reparo em Grades e Portões - substituição de ferro CA 25 7/8""</v>
          </cell>
          <cell r="C515" t="str">
            <v>ml</v>
          </cell>
          <cell r="D515">
            <v>15.4109</v>
          </cell>
        </row>
        <row r="516">
          <cell r="A516" t="str">
            <v>001.09.02840</v>
          </cell>
          <cell r="B516" t="str">
            <v>Reparo em Alambrados e Portões - substituição de tubo de ferro em chapa preta diam.2"" chapa 13</v>
          </cell>
          <cell r="C516" t="str">
            <v>ml</v>
          </cell>
          <cell r="D516">
            <v>16.568999999999999</v>
          </cell>
        </row>
        <row r="517">
          <cell r="A517" t="str">
            <v>001.09.02860</v>
          </cell>
          <cell r="B517" t="str">
            <v>Reparo em Alambrados e Portões - substituição de tela de alambrado galvanizado malha 2"" fio dw12</v>
          </cell>
          <cell r="C517" t="str">
            <v>m2</v>
          </cell>
          <cell r="D517">
            <v>12.7662</v>
          </cell>
        </row>
        <row r="518">
          <cell r="A518" t="str">
            <v>001.10</v>
          </cell>
          <cell r="B518" t="str">
            <v>REVESTIMENTO</v>
          </cell>
          <cell r="D518">
            <v>338.73790000000002</v>
          </cell>
        </row>
        <row r="519">
          <cell r="A519" t="str">
            <v>001.10.00020</v>
          </cell>
          <cell r="B519" t="str">
            <v>Chapisco de aderência c/argamassa de cimento e areia traço 1:3 e= 5 mm</v>
          </cell>
          <cell r="C519" t="str">
            <v>m2</v>
          </cell>
          <cell r="D519">
            <v>2.0093999999999999</v>
          </cell>
        </row>
        <row r="520">
          <cell r="A520" t="str">
            <v>001.10.00040</v>
          </cell>
          <cell r="B520" t="str">
            <v>Chapisco de acab.c/argam.de cimento e pedrisco traço 1:4  e= 7 mm</v>
          </cell>
          <cell r="C520" t="str">
            <v>m2</v>
          </cell>
          <cell r="D520">
            <v>2.9918999999999998</v>
          </cell>
        </row>
        <row r="521">
          <cell r="A521" t="str">
            <v>001.10.00080</v>
          </cell>
          <cell r="B521" t="str">
            <v>Emboço c/argamassa mista 1:4 c/100 kg de cimento</v>
          </cell>
          <cell r="C521" t="str">
            <v>M2</v>
          </cell>
          <cell r="D521">
            <v>6.4263000000000003</v>
          </cell>
        </row>
        <row r="522">
          <cell r="A522" t="str">
            <v>001.10.00100</v>
          </cell>
          <cell r="B522" t="str">
            <v>Reboco paulista usando argamassa mista de cimento cal e areia no traço 1:2:8 com 20 mm de espessura</v>
          </cell>
          <cell r="C522" t="str">
            <v>m2</v>
          </cell>
          <cell r="D522">
            <v>8.7628000000000004</v>
          </cell>
        </row>
        <row r="523">
          <cell r="A523" t="str">
            <v>001.10.00110</v>
          </cell>
          <cell r="B523" t="str">
            <v>Reboco paulista usando argamassa mista de cimento cal e areia no traço 1:2:9 com 20 mm de espessura</v>
          </cell>
          <cell r="C523" t="str">
            <v>m2</v>
          </cell>
          <cell r="D523">
            <v>8.5763999999999996</v>
          </cell>
        </row>
        <row r="524">
          <cell r="A524" t="str">
            <v>001.10.00120</v>
          </cell>
          <cell r="B524" t="str">
            <v>Reboco c/ argamassa de cal em pasta e areia fina peneirada no traço 1:2 (espessura 0.5 cm)</v>
          </cell>
          <cell r="C524" t="str">
            <v>m2</v>
          </cell>
          <cell r="D524">
            <v>3.6825999999999999</v>
          </cell>
        </row>
        <row r="525">
          <cell r="A525" t="str">
            <v>001.10.00170</v>
          </cell>
          <cell r="B525" t="str">
            <v>Revestimento c/ argamassa de barita e = 1O mm</v>
          </cell>
          <cell r="C525" t="str">
            <v>m2</v>
          </cell>
          <cell r="D525">
            <v>42.437600000000003</v>
          </cell>
        </row>
        <row r="526">
          <cell r="A526" t="str">
            <v>001.10.00180</v>
          </cell>
          <cell r="B526" t="str">
            <v>Reboco barra lisa com argamassa de cimento e areia 1:1.5 com impermeabilizante inclusive emboço de cimento e areia 1:4</v>
          </cell>
          <cell r="C526" t="str">
            <v>M2</v>
          </cell>
          <cell r="D526">
            <v>17.7288</v>
          </cell>
        </row>
        <row r="527">
          <cell r="A527" t="str">
            <v>001.10.00200</v>
          </cell>
          <cell r="B527" t="str">
            <v>Barra lisa c/ acabamento em nata de cimento comum c/ desempenadeira de aço sobre emboço de cimento e areia 1:4</v>
          </cell>
          <cell r="C527" t="str">
            <v>m2</v>
          </cell>
          <cell r="D527">
            <v>12.224500000000001</v>
          </cell>
        </row>
        <row r="528">
          <cell r="A528" t="str">
            <v>001.10.00220</v>
          </cell>
          <cell r="B528" t="str">
            <v>Barra lisa c/ acabamento em nata de cimento comum c/ desempenadeira de aço sobre emboço de cimento e areia 1:4:8</v>
          </cell>
          <cell r="C528" t="str">
            <v>m2</v>
          </cell>
          <cell r="D528">
            <v>11.780900000000001</v>
          </cell>
        </row>
        <row r="529">
          <cell r="A529" t="str">
            <v>001.10.00240</v>
          </cell>
          <cell r="B529" t="str">
            <v>Barra lisa c/ acabamento em nata de cimento branco c/ desempenadeira de aço sobre emboço de cimento e areia 1:4</v>
          </cell>
          <cell r="C529" t="str">
            <v>m2</v>
          </cell>
          <cell r="D529">
            <v>14.252700000000001</v>
          </cell>
        </row>
        <row r="530">
          <cell r="A530" t="str">
            <v>001.10.00260</v>
          </cell>
          <cell r="B530" t="str">
            <v>Barra lisa c/ acabamento em nata de cimento comum c/ desempenadeira de aço sobre emboço de cimento e areia 1:4:8</v>
          </cell>
          <cell r="C530" t="str">
            <v>m2</v>
          </cell>
          <cell r="D530">
            <v>11.780900000000001</v>
          </cell>
        </row>
        <row r="531">
          <cell r="A531" t="str">
            <v>001.10.00280</v>
          </cell>
          <cell r="B531" t="str">
            <v>Revestimento com azulejo branco (dimensão mínima 150x150 mm, espessura mínima 4 mm) empregando argamassa pré fabricada de cimento colante (a prumo ), incl rejuntamento</v>
          </cell>
          <cell r="C531" t="str">
            <v>m2</v>
          </cell>
          <cell r="D531">
            <v>22.8066</v>
          </cell>
        </row>
        <row r="532">
          <cell r="A532" t="str">
            <v>001.10.00300</v>
          </cell>
          <cell r="B532" t="str">
            <v>Revestimento com azulejo decorado (dimensão mínima 150x150 mm, espessura mínima 4 mm) empregando argamassa pré fabricada de cimento colante (a prumo ), incl rejuntamento</v>
          </cell>
          <cell r="C532" t="str">
            <v>m2</v>
          </cell>
          <cell r="D532">
            <v>20.023599999999998</v>
          </cell>
        </row>
        <row r="533">
          <cell r="A533" t="str">
            <v>001.10.00320</v>
          </cell>
          <cell r="B533" t="str">
            <v>Revestimento Com Piso Parede (dimensão mínima 300x300 mm, espessura mínima 6 mm) Empregando Argamassa Pré Fabricada de Cimento Colante, incl Rejuntamento</v>
          </cell>
          <cell r="C533" t="str">
            <v>m2</v>
          </cell>
          <cell r="D533">
            <v>20.021599999999999</v>
          </cell>
        </row>
        <row r="534">
          <cell r="A534" t="str">
            <v>001.10.00330</v>
          </cell>
          <cell r="B534" t="str">
            <v>Fornecimento e Assentamento de Pastilha de Porcelana (dimensão mínima 100x100 mm, espessura mínima 8 mm), Assentada Com Argamassa Pré- Fabricada de Cimento Colante, Incl. Rejuntamento</v>
          </cell>
          <cell r="C534" t="str">
            <v>m2</v>
          </cell>
          <cell r="D534">
            <v>47.212600000000002</v>
          </cell>
        </row>
        <row r="535">
          <cell r="A535" t="str">
            <v>001.10.00560</v>
          </cell>
          <cell r="B535" t="str">
            <v>Revestimento c/ carpete 8 mm sobre parede</v>
          </cell>
          <cell r="C535" t="str">
            <v>M2</v>
          </cell>
          <cell r="D535">
            <v>24.814800000000002</v>
          </cell>
        </row>
        <row r="536">
          <cell r="A536" t="str">
            <v>001.10.00580</v>
          </cell>
          <cell r="B536" t="str">
            <v>Revestimento de paredes com laminado melaminico colado (formiplac texturizado)</v>
          </cell>
          <cell r="C536" t="str">
            <v>m2</v>
          </cell>
          <cell r="D536">
            <v>24.002800000000001</v>
          </cell>
        </row>
        <row r="537">
          <cell r="A537" t="str">
            <v>001.10.00660</v>
          </cell>
          <cell r="B537" t="str">
            <v>Faixas decorativas para portas e janelas, 10 cm de largura, em argamassa mista de cimento cal e areia</v>
          </cell>
          <cell r="C537" t="str">
            <v>M</v>
          </cell>
          <cell r="D537">
            <v>4.1893000000000002</v>
          </cell>
        </row>
        <row r="538">
          <cell r="A538" t="str">
            <v>001.10.00680</v>
          </cell>
          <cell r="B538" t="str">
            <v>Fornecimento e Assentamento de Faixa Cerâmica Decorada Para Cozinha e Banheiro</v>
          </cell>
          <cell r="C538" t="str">
            <v>ml</v>
          </cell>
          <cell r="D538">
            <v>13.7514</v>
          </cell>
        </row>
        <row r="539">
          <cell r="A539" t="str">
            <v>001.10.00740</v>
          </cell>
          <cell r="B539" t="str">
            <v>Correção de trincas em paredes, usando ferro de 1/4"""" e argamassa de cimento e areia 1:3</v>
          </cell>
          <cell r="C539" t="str">
            <v>M</v>
          </cell>
          <cell r="D539">
            <v>19.260400000000001</v>
          </cell>
        </row>
        <row r="540">
          <cell r="A540" t="str">
            <v>001.11</v>
          </cell>
          <cell r="B540" t="str">
            <v>PISOS RODAPÉS SOLEIRAS E PEITORIS</v>
          </cell>
          <cell r="D540">
            <v>1238.8779999999999</v>
          </cell>
        </row>
        <row r="541">
          <cell r="A541" t="str">
            <v>001.11.00010</v>
          </cell>
          <cell r="B541" t="str">
            <v>Preparo e apiloamento do local destinado a receber o piso, incl. carga e transporte manual de material de caixão de empréstimo para complementação do que faltar.</v>
          </cell>
          <cell r="C541" t="str">
            <v>m2</v>
          </cell>
          <cell r="D541">
            <v>5.9371999999999998</v>
          </cell>
        </row>
        <row r="542">
          <cell r="A542" t="str">
            <v>001.11.00040</v>
          </cell>
          <cell r="B542" t="str">
            <v>Regularização de laje ou lastro de concreto com argamassa de cimento e areia no traço 1:3, procedendo-se da seguinte maneira: umidecer abundantemente o contrapiso, aplicar nata de agua e cimento e finalmente a aplicar da argamassa de regularização.</v>
          </cell>
          <cell r="C542" t="str">
            <v>m3</v>
          </cell>
          <cell r="D542">
            <v>293.50940000000003</v>
          </cell>
        </row>
        <row r="543">
          <cell r="A543" t="str">
            <v>001.11.00050</v>
          </cell>
          <cell r="B543" t="str">
            <v>Contrapiso de concreto não estrutural Fck=13,5 Mpa, preparado com régua de alumínio e desempenadeira de madeira, perfeitamente nivelado, pronto para receber o piso, esp.= 6.00 cm</v>
          </cell>
          <cell r="C543" t="str">
            <v>m2</v>
          </cell>
          <cell r="D543">
            <v>17.108699999999999</v>
          </cell>
        </row>
        <row r="544">
          <cell r="A544" t="str">
            <v>001.11.00060</v>
          </cell>
          <cell r="B544" t="str">
            <v>Calçada em concreto Fck=13,5 Mpa no traco 1:3:6 com junta de dilatação de madeira 1.2 cm de espessura formando quadro 2.0 x 2.0 m com 6.0 cm de espessura, preparado com régua de alumínio e desempenadeira de madeira, perfeitamente nivelado.</v>
          </cell>
          <cell r="C544" t="str">
            <v>m2</v>
          </cell>
          <cell r="D544">
            <v>17.342700000000001</v>
          </cell>
        </row>
        <row r="545">
          <cell r="A545" t="str">
            <v>001.11.00080</v>
          </cell>
          <cell r="B545" t="str">
            <v>Calçada em concreto Fck=13,5 Mpa, no traço 1:3:6 com junta de dilatação seca, formando quadro de 2.00x2.00 m, com 6 cm de espessura, preparado com régua de alumínio e desempenadeira de madeira, perfeitamente nivelado.</v>
          </cell>
          <cell r="C545" t="str">
            <v>m2</v>
          </cell>
          <cell r="D545">
            <v>17.342700000000001</v>
          </cell>
        </row>
        <row r="546">
          <cell r="A546" t="str">
            <v>001.11.00100</v>
          </cell>
          <cell r="B546" t="str">
            <v>Calçada em Concreto Usinado 13,50 Mpa, Com Junta de Dilatação de Ripa de Madeira de 1.20 cm de Espessura formando Quadro 1.50 x 1.50 m, sendo a espessura de e= 5.00 cm, preparado com régua de alumínio e desempenadeira de madeira, perfeitamente nivelado.</v>
          </cell>
          <cell r="C546" t="str">
            <v>m2</v>
          </cell>
          <cell r="D546">
            <v>19.596599999999999</v>
          </cell>
        </row>
        <row r="547">
          <cell r="A547" t="str">
            <v>001.11.00180</v>
          </cell>
          <cell r="B547" t="str">
            <v>Cimentado liso queimado c/espessura de 1.5 cm c/argamassa de cimento e areia no traço 1:3, procedendo-se da seguinte maneira: umidecer abundantemente o contrapiso, aplicar nata de agua e cimento e finalmente a aplicar da argamassa de acabamento.</v>
          </cell>
          <cell r="C547" t="str">
            <v>m2</v>
          </cell>
          <cell r="D547">
            <v>7.0351999999999997</v>
          </cell>
        </row>
        <row r="548">
          <cell r="A548" t="str">
            <v>001.11.00200</v>
          </cell>
          <cell r="B548" t="str">
            <v>Cimentado liso queimado c/espessura de 2 cm usando argamassa de cimento e areia 1:3 c/ juntas plásticas de 19 mm formando quadros de 2.00 x 2.00 m,umidecer abundantemente o contrapiso, aplicar nata de agua e cimento e finalmente a aplicar a argamassa.</v>
          </cell>
          <cell r="C548" t="str">
            <v>m2</v>
          </cell>
          <cell r="D548">
            <v>8.8895999999999997</v>
          </cell>
        </row>
        <row r="549">
          <cell r="A549" t="str">
            <v>001.11.00280</v>
          </cell>
          <cell r="B549" t="str">
            <v>Cimentado liso queimado c/ po xadrez e=1.5 cm c/argamassa de cimento e areia no traço 1:3, umidecer abundantemente o contrapiso, aplicar nata de agua e cimento e finalmente a aplicar a argamassa.</v>
          </cell>
          <cell r="C549" t="str">
            <v>m2</v>
          </cell>
          <cell r="D549">
            <v>7.5872000000000002</v>
          </cell>
        </row>
        <row r="550">
          <cell r="A550" t="str">
            <v>001.11.00310</v>
          </cell>
          <cell r="B550" t="str">
            <v>Revestimento com Piso Cerâmico Esmaltado (dimensão mínima 300x300mm, espessura mínima 8 mm), PI 02, Assentado Com Argamassa Colante Uso Interno, incl. rejuntamento.</v>
          </cell>
          <cell r="C550" t="str">
            <v>m2</v>
          </cell>
          <cell r="D550">
            <v>19.539100000000001</v>
          </cell>
        </row>
        <row r="551">
          <cell r="A551" t="str">
            <v>001.11.00311</v>
          </cell>
          <cell r="B551" t="str">
            <v>Revestimento com Piso Cerâmico Esmaltado (dimensão mínima 300x300mm, espessura mínima 8 mm), PI 03, Assentado Com Argamassa Colante Uso Interno, incl. rejuntamento</v>
          </cell>
          <cell r="C551" t="str">
            <v>m2</v>
          </cell>
          <cell r="D551">
            <v>19.539100000000001</v>
          </cell>
        </row>
        <row r="552">
          <cell r="A552" t="str">
            <v>001.11.00312</v>
          </cell>
          <cell r="B552" t="str">
            <v>Revestimento com Piso Cerâmico Esmaltado (dimensão mínima 300x300mm, espessura mínima 8 mm), PI 04, Assentado Com Argamassa Colante Uso Interno, incl. rejuntamento</v>
          </cell>
          <cell r="C552" t="str">
            <v>m2</v>
          </cell>
          <cell r="D552">
            <v>19.539100000000001</v>
          </cell>
        </row>
        <row r="553">
          <cell r="A553" t="str">
            <v>001.11.00313</v>
          </cell>
          <cell r="B553" t="str">
            <v>Revestimento com Piso Cerâmico Esmaltado (dimensão mínima 300x300mm, espessura mínima 8 mm), PI 05, Assentado Com Argamassa Colante Uso Interno, incl. rejuntamento</v>
          </cell>
          <cell r="C553" t="str">
            <v>m2</v>
          </cell>
          <cell r="D553">
            <v>19.539100000000001</v>
          </cell>
        </row>
        <row r="554">
          <cell r="A554" t="str">
            <v>001.11.00321</v>
          </cell>
          <cell r="B554" t="str">
            <v>Revestimento de pisos e lajotas cerâmicas 30x30 cm assente c/argamassa de cimento e areia 1:4</v>
          </cell>
          <cell r="C554" t="str">
            <v>M2</v>
          </cell>
          <cell r="D554">
            <v>22.087399999999999</v>
          </cell>
        </row>
        <row r="555">
          <cell r="A555" t="str">
            <v>001.11.00341</v>
          </cell>
          <cell r="B555" t="str">
            <v>Assentamento de ladrilho hidráulico cor natural do cimento, assente com argamassa mista de cimento, cal e areia traço 1:4 adição 100 kg cimento</v>
          </cell>
          <cell r="C555" t="str">
            <v>m2</v>
          </cell>
          <cell r="D555">
            <v>34.876399999999997</v>
          </cell>
        </row>
        <row r="556">
          <cell r="A556" t="str">
            <v>001.11.00342</v>
          </cell>
          <cell r="B556" t="str">
            <v>Assentamento de ladrilho hidráulico cor única, assente com argamassa mista de cimento, cal e areia traço 1:4 adição 100 kg cimento</v>
          </cell>
          <cell r="C556" t="str">
            <v>m2</v>
          </cell>
          <cell r="D556">
            <v>37.0764</v>
          </cell>
        </row>
        <row r="557">
          <cell r="A557" t="str">
            <v>001.11.00343</v>
          </cell>
          <cell r="B557" t="str">
            <v>Assentamento de ladrilho hidráulico tipo Cuiabá, assente com argamassa mista de cimento, cal e areia traço 1:4 adição 100 kg cimento</v>
          </cell>
          <cell r="C557" t="str">
            <v>m2</v>
          </cell>
          <cell r="D557">
            <v>38.176400000000001</v>
          </cell>
        </row>
        <row r="558">
          <cell r="A558" t="str">
            <v>001.11.00344</v>
          </cell>
          <cell r="B558" t="str">
            <v>Assentamento de ladrilho hidráulico tipo Copacabana, assente com argamassa mista de cimento, cal e areia traço 1:4 adição 100 kg cimento</v>
          </cell>
          <cell r="C558" t="str">
            <v>m2</v>
          </cell>
          <cell r="D558">
            <v>43.676400000000001</v>
          </cell>
        </row>
        <row r="559">
          <cell r="A559" t="str">
            <v>001.11.00461</v>
          </cell>
          <cell r="B559" t="str">
            <v>Revestimento de piso em granilite fundido no local formando quadros de 2.00 m2 de área ( no máximo) com junta plastica colorida e faixa perimétrica de 30 cm na cor preta fazendo meia cana, aplicação de 2 demãos de resina acrilica</v>
          </cell>
          <cell r="C559" t="str">
            <v>m2</v>
          </cell>
          <cell r="D559">
            <v>19.559999999999999</v>
          </cell>
        </row>
        <row r="560">
          <cell r="A560" t="str">
            <v>001.11.00481</v>
          </cell>
          <cell r="B560" t="str">
            <v>Assentamento de junta plástica de dilatacao p/pisos de 19 mm</v>
          </cell>
          <cell r="C560" t="str">
            <v>ML</v>
          </cell>
          <cell r="D560">
            <v>1.6783999999999999</v>
          </cell>
        </row>
        <row r="561">
          <cell r="A561" t="str">
            <v>001.11.00581</v>
          </cell>
          <cell r="B561" t="str">
            <v>Revestimento de piso em ardosia natural 40x40cm cor preta tipo on com resinex</v>
          </cell>
          <cell r="C561" t="str">
            <v>M2</v>
          </cell>
          <cell r="D561">
            <v>26.9421</v>
          </cell>
        </row>
        <row r="562">
          <cell r="A562" t="str">
            <v>001.11.00601</v>
          </cell>
          <cell r="B562" t="str">
            <v>Revestimento de paviflex sobre lastro ou laje regularizada, assentado com cola especial de 2.00 mm de espessura</v>
          </cell>
          <cell r="C562" t="str">
            <v>M2</v>
          </cell>
          <cell r="D562">
            <v>41.598199999999999</v>
          </cell>
        </row>
        <row r="563">
          <cell r="A563" t="str">
            <v>001.11.00621</v>
          </cell>
          <cell r="B563" t="str">
            <v>Revestimento de paviflex sobre lastro ou laje regularizada, assentado com cola especial de 3.20 mm de espessura</v>
          </cell>
          <cell r="C563" t="str">
            <v>M2</v>
          </cell>
          <cell r="D563">
            <v>60.3932</v>
          </cell>
        </row>
        <row r="564">
          <cell r="A564" t="str">
            <v>001.11.00641</v>
          </cell>
          <cell r="B564" t="str">
            <v>Revestimento de paviflex sobre lastro ou laje regularizada, assentado com cola especial de 1.60 mm de espessura</v>
          </cell>
          <cell r="C564" t="str">
            <v>M2</v>
          </cell>
          <cell r="D564">
            <v>35.193199999999997</v>
          </cell>
        </row>
        <row r="565">
          <cell r="A565" t="str">
            <v>001.11.00661</v>
          </cell>
          <cell r="B565" t="str">
            <v>Carpete 8mm na cor verde musgo</v>
          </cell>
          <cell r="C565" t="str">
            <v>M2</v>
          </cell>
          <cell r="D565">
            <v>23</v>
          </cell>
        </row>
        <row r="566">
          <cell r="A566" t="str">
            <v>001.11.00681</v>
          </cell>
          <cell r="B566" t="str">
            <v>Revestimento da escada (degrau e espelho) c/ ardósia preta tipo on c/ resinex</v>
          </cell>
          <cell r="C566" t="str">
            <v>M2</v>
          </cell>
          <cell r="D566">
            <v>31.3004</v>
          </cell>
        </row>
        <row r="567">
          <cell r="A567" t="str">
            <v>001.11.00701</v>
          </cell>
          <cell r="B567" t="str">
            <v>Piso de concreto fck=15,0 mpa, armado com tela de aço ca-60 4.2 com malha 15x15 cm - esp.15 cm</v>
          </cell>
          <cell r="C567" t="str">
            <v>M2</v>
          </cell>
          <cell r="D567">
            <v>41.343299999999999</v>
          </cell>
        </row>
        <row r="568">
          <cell r="A568" t="str">
            <v>001.11.00721</v>
          </cell>
          <cell r="B568" t="str">
            <v>Assentamento de rodapé de cimentado usando argamassa de cimento e areia 1:3 com altura de 10 cm, simples</v>
          </cell>
          <cell r="C568" t="str">
            <v>ML</v>
          </cell>
          <cell r="D568">
            <v>5.5419</v>
          </cell>
        </row>
        <row r="569">
          <cell r="A569" t="str">
            <v>001.11.00741</v>
          </cell>
          <cell r="B569" t="str">
            <v>Assentamento de rodapé de cimentado usando argamassa de cimento e areia 1:3 com altura de 10 cm, de cor</v>
          </cell>
          <cell r="C569" t="str">
            <v>ML</v>
          </cell>
          <cell r="D569">
            <v>6.4703999999999997</v>
          </cell>
        </row>
        <row r="570">
          <cell r="A570" t="str">
            <v>001.11.00761</v>
          </cell>
          <cell r="B570" t="str">
            <v>Assentamento de rodapés para pisos em ceramica 30x30</v>
          </cell>
          <cell r="C570" t="str">
            <v>ML</v>
          </cell>
          <cell r="D570">
            <v>6.8998999999999997</v>
          </cell>
        </row>
        <row r="571">
          <cell r="A571" t="str">
            <v>001.11.00781</v>
          </cell>
          <cell r="B571" t="str">
            <v>Assentamento de rodapés de de madeira de 10 cm de altura</v>
          </cell>
          <cell r="C571" t="str">
            <v>ML</v>
          </cell>
          <cell r="D571">
            <v>6.9236000000000004</v>
          </cell>
        </row>
        <row r="572">
          <cell r="A572" t="str">
            <v>001.11.00821</v>
          </cell>
          <cell r="B572" t="str">
            <v>Assentamento de mármore c/10 cm de altura e 2.00 cm de espessura</v>
          </cell>
          <cell r="C572" t="str">
            <v>ML</v>
          </cell>
          <cell r="D572">
            <v>19.704000000000001</v>
          </cell>
        </row>
        <row r="573">
          <cell r="A573" t="str">
            <v>001.11.00841</v>
          </cell>
          <cell r="B573" t="str">
            <v>Assentamento de rodapé de cerâmica empregando pasta de argamassa de cimento colante</v>
          </cell>
          <cell r="C573" t="str">
            <v>ML</v>
          </cell>
          <cell r="D573">
            <v>2.1623999999999999</v>
          </cell>
        </row>
        <row r="574">
          <cell r="A574" t="str">
            <v>001.11.00861</v>
          </cell>
          <cell r="B574" t="str">
            <v>Assentamento de paviflex c/9 cm de altura assente com cola especial</v>
          </cell>
          <cell r="C574" t="str">
            <v>ML</v>
          </cell>
          <cell r="D574">
            <v>3.31</v>
          </cell>
        </row>
        <row r="575">
          <cell r="A575" t="str">
            <v>001.11.00901</v>
          </cell>
          <cell r="B575" t="str">
            <v>Assentamento de rodapé de madeira de peróba 7x1.5 cm fixados c/tacos de peróba previamente chumbados na alvenaria c/ espaçamento max. de 2.00x2.00 m</v>
          </cell>
          <cell r="C575" t="str">
            <v>ML</v>
          </cell>
          <cell r="D575">
            <v>22.187100000000001</v>
          </cell>
        </row>
        <row r="576">
          <cell r="A576" t="str">
            <v>001.11.00921</v>
          </cell>
          <cell r="B576" t="str">
            <v>Assentamento de rodapé de ardósia natural</v>
          </cell>
          <cell r="C576" t="str">
            <v>ML</v>
          </cell>
          <cell r="D576">
            <v>8.0459999999999994</v>
          </cell>
        </row>
        <row r="577">
          <cell r="A577" t="str">
            <v>001.11.00941</v>
          </cell>
          <cell r="B577" t="str">
            <v>Assentamento de rodapé de granito na cor verde ubatuba com 7 cm de espessura</v>
          </cell>
          <cell r="C577" t="str">
            <v>ML</v>
          </cell>
          <cell r="D577">
            <v>19.391999999999999</v>
          </cell>
        </row>
        <row r="578">
          <cell r="A578" t="str">
            <v>001.11.00961</v>
          </cell>
          <cell r="B578" t="str">
            <v>Assentamento de rodapé de de lajota colonial</v>
          </cell>
          <cell r="C578" t="str">
            <v>ML</v>
          </cell>
          <cell r="D578">
            <v>8.2219999999999995</v>
          </cell>
        </row>
        <row r="579">
          <cell r="A579" t="str">
            <v>001.11.00981</v>
          </cell>
          <cell r="B579" t="str">
            <v>Assentamento de soleiras externas c/ pingadeira ou ressalto penetrando 2.50 cm de c/ lado da alvenaria assentado c/ aragam. de cimento e areia no traço 1:4, de mármore branco marfim 3.00 cm</v>
          </cell>
          <cell r="C579" t="str">
            <v>ML</v>
          </cell>
          <cell r="D579">
            <v>21.239599999999999</v>
          </cell>
        </row>
        <row r="580">
          <cell r="A580" t="str">
            <v>001.11.01001</v>
          </cell>
          <cell r="B580" t="str">
            <v>Assentamento de soleiras externas c/ pingadeira ou ressalto penetrando 2.50 cm de c/ lado da alvenaria assentado c/ aragam. de cimento e areia no traço 1:4, de granilite</v>
          </cell>
          <cell r="C580" t="str">
            <v>ML</v>
          </cell>
          <cell r="D580">
            <v>6.6166</v>
          </cell>
        </row>
        <row r="581">
          <cell r="A581" t="str">
            <v>001.11.01021</v>
          </cell>
          <cell r="B581" t="str">
            <v>Assentamento de soleira interna de 0.15 m de mármore branco marfim 3.00 cmassente c/ argamassa de cimento e areia 1:4 m</v>
          </cell>
          <cell r="C581" t="str">
            <v>ML</v>
          </cell>
          <cell r="D581">
            <v>20.4453</v>
          </cell>
        </row>
        <row r="582">
          <cell r="A582" t="str">
            <v>001.11.01041</v>
          </cell>
          <cell r="B582" t="str">
            <v>Assentamento de soleira interna de 0.15 m de granilite  assente c/ argamassa de cimento e areia 1:4 m</v>
          </cell>
          <cell r="C582" t="str">
            <v>ML</v>
          </cell>
          <cell r="D582">
            <v>7.2213000000000003</v>
          </cell>
        </row>
        <row r="583">
          <cell r="A583" t="str">
            <v>001.11.01061</v>
          </cell>
          <cell r="B583" t="str">
            <v>Assentamento de soleira interna de 0.15 m de ardósia ,assente c/ argamassa de cimento e areia no traço 1:4</v>
          </cell>
          <cell r="C583" t="str">
            <v>ML</v>
          </cell>
          <cell r="D583">
            <v>11.5062</v>
          </cell>
        </row>
        <row r="584">
          <cell r="A584" t="str">
            <v>001.11.01081</v>
          </cell>
          <cell r="B584" t="str">
            <v>Assentamento de soleira de granito l=0,15m e=2cm</v>
          </cell>
          <cell r="C584" t="str">
            <v>UN</v>
          </cell>
          <cell r="D584">
            <v>23.564599999999999</v>
          </cell>
        </row>
        <row r="585">
          <cell r="A585" t="str">
            <v>001.11.01101</v>
          </cell>
          <cell r="B585" t="str">
            <v>Assentamento de soleira de granito na cor verde ubatuba l=15 cm</v>
          </cell>
          <cell r="C585" t="str">
            <v>ML</v>
          </cell>
          <cell r="D585">
            <v>40.6646</v>
          </cell>
        </row>
        <row r="586">
          <cell r="A586" t="str">
            <v>001.11.01121</v>
          </cell>
          <cell r="B586" t="str">
            <v>Assentamento de peitoril de mármore branco espessura 3.00 cm, assente com argamassa de cimento e areia traço 1:4</v>
          </cell>
          <cell r="C586" t="str">
            <v>ML</v>
          </cell>
          <cell r="D586">
            <v>17.951599999999999</v>
          </cell>
        </row>
        <row r="587">
          <cell r="A587" t="str">
            <v>001.11.01141</v>
          </cell>
          <cell r="B587" t="str">
            <v>Assentamento de peitoril de granilite espessura 2.50 cm, assente com argamassa de cimento e areia traço 1:4</v>
          </cell>
          <cell r="C587" t="str">
            <v>ML</v>
          </cell>
          <cell r="D587">
            <v>8.5606000000000009</v>
          </cell>
        </row>
        <row r="588">
          <cell r="A588" t="str">
            <v>001.11.01161</v>
          </cell>
          <cell r="B588" t="str">
            <v>Assentamento de peitoril de ardósia polida  espessura 3.00 cm, assente com argamassa de cimento e areia traço 1:4</v>
          </cell>
          <cell r="C588" t="str">
            <v>ml</v>
          </cell>
          <cell r="D588">
            <v>14.3133</v>
          </cell>
        </row>
        <row r="589">
          <cell r="A589" t="str">
            <v>001.11.01181</v>
          </cell>
          <cell r="B589" t="str">
            <v>Assentamento de peitoril interno de mármore branco espessura 2.00 cm, assentes com argamassa de cimento e areia 1:4</v>
          </cell>
          <cell r="C589" t="str">
            <v>ML</v>
          </cell>
          <cell r="D589">
            <v>18.972300000000001</v>
          </cell>
        </row>
        <row r="590">
          <cell r="A590" t="str">
            <v>001.11.01201</v>
          </cell>
          <cell r="B590" t="str">
            <v>Assentamento de peitoril interno de granilite espessura 2.50 cm, assentes com argamassa de cimento e areia 1:4</v>
          </cell>
          <cell r="C590" t="str">
            <v>ML</v>
          </cell>
          <cell r="D590">
            <v>5.8223000000000003</v>
          </cell>
        </row>
        <row r="591">
          <cell r="A591" t="str">
            <v>001.12</v>
          </cell>
          <cell r="B591" t="str">
            <v>FORROS E DIVISÓRIAS</v>
          </cell>
          <cell r="D591">
            <v>1126.8802000000001</v>
          </cell>
        </row>
        <row r="592">
          <cell r="A592" t="str">
            <v>001.12.00020</v>
          </cell>
          <cell r="B592" t="str">
            <v>Forro de tábuas de cedrinho 10.00x1.00 cm aplicados em sarrafos 10x2.5 cm espacados de 50x50 cm</v>
          </cell>
          <cell r="C592" t="str">
            <v>M2</v>
          </cell>
          <cell r="D592">
            <v>28.236599999999999</v>
          </cell>
        </row>
        <row r="593">
          <cell r="A593" t="str">
            <v>001.12.00040</v>
          </cell>
          <cell r="B593" t="str">
            <v>Forro de tábuas de cedrinho 10.00x1.00 cm aplicados em caibros de 5x6 cm espaçados de 50x50 cm</v>
          </cell>
          <cell r="C593" t="str">
            <v>M2</v>
          </cell>
          <cell r="D593">
            <v>28.808599999999998</v>
          </cell>
        </row>
        <row r="594">
          <cell r="A594" t="str">
            <v>001.12.00100</v>
          </cell>
          <cell r="B594" t="str">
            <v>Cimalha de cedrinho</v>
          </cell>
          <cell r="C594" t="str">
            <v>ML</v>
          </cell>
          <cell r="D594">
            <v>2.218</v>
          </cell>
        </row>
        <row r="595">
          <cell r="A595" t="str">
            <v>001.12.00140</v>
          </cell>
          <cell r="B595" t="str">
            <v>Forro de gesso 60x60 cm liso fixado diretamente na estrutura por meio de arame galvanizado</v>
          </cell>
          <cell r="C595" t="str">
            <v>m2</v>
          </cell>
          <cell r="D595">
            <v>17.4818</v>
          </cell>
        </row>
        <row r="596">
          <cell r="A596" t="str">
            <v>001.12.00150</v>
          </cell>
          <cell r="B596" t="str">
            <v>Forro Em Gesso Acartonado com Painel FGA  incl. assessórios</v>
          </cell>
          <cell r="C596" t="str">
            <v>m2</v>
          </cell>
          <cell r="D596">
            <v>31.422999999999998</v>
          </cell>
        </row>
        <row r="597">
          <cell r="A597" t="str">
            <v>001.12.00155</v>
          </cell>
          <cell r="B597" t="str">
            <v>Forro Em Gesso Acartonado com Painel FGE  incl. assessórios</v>
          </cell>
          <cell r="C597" t="str">
            <v>m2</v>
          </cell>
          <cell r="D597">
            <v>35.269799999999996</v>
          </cell>
        </row>
        <row r="598">
          <cell r="A598" t="str">
            <v>001.12.00160</v>
          </cell>
          <cell r="B598" t="str">
            <v>Fornecimento e Instalação de Moldura em Gesso h=7 cm</v>
          </cell>
          <cell r="C598" t="str">
            <v>m</v>
          </cell>
          <cell r="D598">
            <v>7</v>
          </cell>
        </row>
        <row r="599">
          <cell r="A599" t="str">
            <v>001.12.00180</v>
          </cell>
          <cell r="B599" t="str">
            <v>Sanca de gesso l=1,20 m</v>
          </cell>
          <cell r="C599" t="str">
            <v>ML</v>
          </cell>
          <cell r="D599">
            <v>25</v>
          </cell>
        </row>
        <row r="600">
          <cell r="A600" t="str">
            <v>001.12.00200</v>
          </cell>
          <cell r="B600" t="str">
            <v>Sanca de gesso l=0,30m</v>
          </cell>
          <cell r="C600" t="str">
            <v>ML</v>
          </cell>
          <cell r="D600">
            <v>9</v>
          </cell>
        </row>
        <row r="601">
          <cell r="A601" t="str">
            <v>001.12.00320</v>
          </cell>
          <cell r="B601" t="str">
            <v>Fornecimento e Instalação de Forro de pvc branco 200 mm, incl. estrutura para fixação em metalon galvanizado e rodaforro</v>
          </cell>
          <cell r="C601" t="str">
            <v>m2</v>
          </cell>
          <cell r="D601">
            <v>29</v>
          </cell>
        </row>
        <row r="602">
          <cell r="A602" t="str">
            <v>001.12.00360</v>
          </cell>
          <cell r="B602" t="str">
            <v>Substituição de tábuas p/forro de cedrinho</v>
          </cell>
          <cell r="C602" t="str">
            <v>M2</v>
          </cell>
          <cell r="D602">
            <v>18.1892</v>
          </cell>
        </row>
        <row r="603">
          <cell r="A603" t="str">
            <v>001.12.00380</v>
          </cell>
          <cell r="B603" t="str">
            <v>Repregamento de forro de madeira</v>
          </cell>
          <cell r="C603" t="str">
            <v>M2</v>
          </cell>
          <cell r="D603">
            <v>1.2197</v>
          </cell>
        </row>
        <row r="604">
          <cell r="A604" t="str">
            <v>001.12.00600</v>
          </cell>
          <cell r="B604" t="str">
            <v>Fornecimento e instalação de divisória de granilite para sanitários assentada com argamassa de cimento e areia 1:3</v>
          </cell>
          <cell r="C604" t="str">
            <v>m2</v>
          </cell>
          <cell r="D604">
            <v>118.503</v>
          </cell>
        </row>
        <row r="605">
          <cell r="A605" t="str">
            <v>001.12.00700</v>
          </cell>
          <cell r="B605" t="str">
            <v>Fornecimento e instalação de divisória p/ banheiro em ardosia polida natural c/ resinex</v>
          </cell>
          <cell r="C605" t="str">
            <v>m2</v>
          </cell>
          <cell r="D605">
            <v>135.2217</v>
          </cell>
        </row>
        <row r="606">
          <cell r="A606" t="str">
            <v>001.12.00800</v>
          </cell>
          <cell r="B606" t="str">
            <v>Fornecimento e instalação de divisória p/ banheiro em granito polido, assente com argamassa,  na cor cinza.</v>
          </cell>
          <cell r="C606" t="str">
            <v>m2</v>
          </cell>
          <cell r="D606">
            <v>156.3201</v>
          </cell>
        </row>
        <row r="607">
          <cell r="A607" t="str">
            <v>001.12.00900</v>
          </cell>
          <cell r="B607" t="str">
            <v>Fornecimento e instalação de divisória naval stander padrão bege com perfis de aço na cor preto , cinza ou branco</v>
          </cell>
          <cell r="C607" t="str">
            <v>m2</v>
          </cell>
          <cell r="D607">
            <v>42.414400000000001</v>
          </cell>
        </row>
        <row r="608">
          <cell r="A608" t="str">
            <v>001.12.00920</v>
          </cell>
          <cell r="B608" t="str">
            <v>Fornecimento e instalação de porta de divisória  incl.montante , fechadura e dobradiças, divisória naval stander branco, cinza ou areia jundiai  com perfis de aço na cor preto, branco e cinza</v>
          </cell>
          <cell r="C608" t="str">
            <v>cj</v>
          </cell>
          <cell r="D608">
            <v>126.08199999999999</v>
          </cell>
        </row>
        <row r="609">
          <cell r="A609" t="str">
            <v>001.12.00940</v>
          </cell>
          <cell r="B609" t="str">
            <v>Fornecimento e instalação de divisória naval stander padrão branco, cinza ou areia jundiai, perfis de aço na cor preta e bandeira em vidro</v>
          </cell>
          <cell r="C609" t="str">
            <v>m2</v>
          </cell>
          <cell r="D609">
            <v>57.104199999999999</v>
          </cell>
        </row>
        <row r="610">
          <cell r="A610" t="str">
            <v>001.12.00960</v>
          </cell>
          <cell r="B610" t="str">
            <v>Fornecimento e instalação de porta de divisória  incl.montante , fechadura e dobradiças, divisória naval stander branco, cinza ou areia jundiai  com perfis de aço na cor preto, branco e cinza</v>
          </cell>
          <cell r="C610" t="str">
            <v>cj</v>
          </cell>
          <cell r="D610">
            <v>126.08199999999999</v>
          </cell>
        </row>
        <row r="611">
          <cell r="A611" t="str">
            <v>001.12.00980</v>
          </cell>
          <cell r="B611" t="str">
            <v>Fornecimento e instalação de ferragens para porta de divisória</v>
          </cell>
          <cell r="C611" t="str">
            <v>un</v>
          </cell>
          <cell r="D611">
            <v>71.0411</v>
          </cell>
        </row>
        <row r="612">
          <cell r="A612" t="str">
            <v>001.12.01000</v>
          </cell>
          <cell r="B612" t="str">
            <v>Parede Em Gesso Acartonado Revestida nas Duas Faces com Painel FGE sendo Montante e Guia 75, incl. parafuso GN 25, Massa e Fita .</v>
          </cell>
          <cell r="C612" t="str">
            <v>m2</v>
          </cell>
          <cell r="D612">
            <v>61.265000000000001</v>
          </cell>
        </row>
        <row r="613">
          <cell r="A613" t="str">
            <v>001.13</v>
          </cell>
          <cell r="B613" t="str">
            <v>VIDROS</v>
          </cell>
          <cell r="D613">
            <v>3058.3375000000001</v>
          </cell>
        </row>
        <row r="614">
          <cell r="A614" t="str">
            <v>001.13.00020</v>
          </cell>
          <cell r="B614" t="str">
            <v>Fornecimento e Instalação de Vidro liso incolor espessura 3.00 mm</v>
          </cell>
          <cell r="C614" t="str">
            <v>m2</v>
          </cell>
          <cell r="D614">
            <v>45</v>
          </cell>
        </row>
        <row r="615">
          <cell r="A615" t="str">
            <v>001.13.00040</v>
          </cell>
          <cell r="B615" t="str">
            <v>Fornecimento e Instalação de Vidro liso incolor espessura 4.00 mm</v>
          </cell>
          <cell r="C615" t="str">
            <v>m2</v>
          </cell>
          <cell r="D615">
            <v>61</v>
          </cell>
        </row>
        <row r="616">
          <cell r="A616" t="str">
            <v>001.13.00060</v>
          </cell>
          <cell r="B616" t="str">
            <v>Fornecimento e Instalação de Vidro liso incolor espessura 5.00 mm</v>
          </cell>
          <cell r="C616" t="str">
            <v>m2</v>
          </cell>
          <cell r="D616">
            <v>76.7</v>
          </cell>
        </row>
        <row r="617">
          <cell r="A617" t="str">
            <v>001.13.00080</v>
          </cell>
          <cell r="B617" t="str">
            <v>Fornecimento e Instalação de Vidro liso incolor espessura 6.00 mm</v>
          </cell>
          <cell r="C617" t="str">
            <v>m2</v>
          </cell>
          <cell r="D617">
            <v>92.6</v>
          </cell>
        </row>
        <row r="618">
          <cell r="A618" t="str">
            <v>001.13.00081</v>
          </cell>
          <cell r="B618" t="str">
            <v>Fornecimento e Instalação de Vidro liso incolor espessura 8.00 mm</v>
          </cell>
          <cell r="C618" t="str">
            <v>m2</v>
          </cell>
          <cell r="D618">
            <v>122.8</v>
          </cell>
        </row>
        <row r="619">
          <cell r="A619" t="str">
            <v>001.13.00082</v>
          </cell>
          <cell r="B619" t="str">
            <v>Fornecimento e Instalação de Vidro liso incolor espessura 10.00 mm</v>
          </cell>
          <cell r="C619" t="str">
            <v>m2</v>
          </cell>
          <cell r="D619">
            <v>160</v>
          </cell>
        </row>
        <row r="620">
          <cell r="A620" t="str">
            <v>001.13.00100</v>
          </cell>
          <cell r="B620" t="str">
            <v>Fornecimento e Instalação de Vidro martelado espessura 3.00 mm</v>
          </cell>
          <cell r="C620" t="str">
            <v>m2</v>
          </cell>
          <cell r="D620">
            <v>45.36</v>
          </cell>
        </row>
        <row r="621">
          <cell r="A621" t="str">
            <v>001.13.00120</v>
          </cell>
          <cell r="B621" t="str">
            <v>Fornecimento e Instalação de Vidro canelado comum espessura 4.00 mm</v>
          </cell>
          <cell r="C621" t="str">
            <v>m2</v>
          </cell>
          <cell r="D621">
            <v>45.36</v>
          </cell>
        </row>
        <row r="622">
          <cell r="A622" t="str">
            <v>001.13.00140</v>
          </cell>
          <cell r="B622" t="str">
            <v>Fornecimento e Instalação de Vidro liso fumê cinza espessura 4.00 mm</v>
          </cell>
          <cell r="C622" t="str">
            <v>m2</v>
          </cell>
          <cell r="D622">
            <v>89</v>
          </cell>
        </row>
        <row r="623">
          <cell r="A623" t="str">
            <v>001.13.00160</v>
          </cell>
          <cell r="B623" t="str">
            <v>Fornecimento e Instalação de Vidro liso fumê cinza espessura 5.00 mm</v>
          </cell>
          <cell r="C623" t="str">
            <v>m2</v>
          </cell>
          <cell r="D623">
            <v>108</v>
          </cell>
        </row>
        <row r="624">
          <cell r="A624" t="str">
            <v>001.13.00170</v>
          </cell>
          <cell r="B624" t="str">
            <v>Fornecimento e Instalação de Vidro liso cinza fumê espessura 6.00 mm</v>
          </cell>
          <cell r="C624" t="str">
            <v>m2</v>
          </cell>
          <cell r="D624">
            <v>133</v>
          </cell>
        </row>
        <row r="625">
          <cell r="A625" t="str">
            <v>001.13.00175</v>
          </cell>
          <cell r="B625" t="str">
            <v>Fornecimento e Instalação de Vidro liso cinza fumê espessura 8.00 mm</v>
          </cell>
          <cell r="C625" t="str">
            <v>m2</v>
          </cell>
          <cell r="D625">
            <v>181</v>
          </cell>
        </row>
        <row r="626">
          <cell r="A626" t="str">
            <v>001.13.00180</v>
          </cell>
          <cell r="B626" t="str">
            <v>Fornecimento e Instalação de Vidro liso fumê cinza espessura 10.00 mm</v>
          </cell>
          <cell r="C626" t="str">
            <v>m2</v>
          </cell>
          <cell r="D626">
            <v>235</v>
          </cell>
        </row>
        <row r="627">
          <cell r="A627" t="str">
            <v>001.13.00300</v>
          </cell>
          <cell r="B627" t="str">
            <v>Fornecimento e Instalação de Vidro liso incolor termperado espessura 6.00 mm</v>
          </cell>
          <cell r="C627" t="str">
            <v>m2</v>
          </cell>
          <cell r="D627">
            <v>126</v>
          </cell>
        </row>
        <row r="628">
          <cell r="A628" t="str">
            <v>001.13.00320</v>
          </cell>
          <cell r="B628" t="str">
            <v>Fornecimento e Instalação de Vidro liso incolor termperado espessura 8.00 mm</v>
          </cell>
          <cell r="C628" t="str">
            <v>m2</v>
          </cell>
          <cell r="D628">
            <v>156</v>
          </cell>
        </row>
        <row r="629">
          <cell r="A629" t="str">
            <v>001.13.00340</v>
          </cell>
          <cell r="B629" t="str">
            <v>Fornecimento e Instalação de Vidro liso incolor termperado espessura 10.00 mm</v>
          </cell>
          <cell r="C629" t="str">
            <v>m2</v>
          </cell>
          <cell r="D629">
            <v>196.8</v>
          </cell>
        </row>
        <row r="630">
          <cell r="A630" t="str">
            <v>001.13.00400</v>
          </cell>
          <cell r="B630" t="str">
            <v>Fornecimento e Instalação de Vidro liso cinza fumê temperado espessura 6 mm</v>
          </cell>
          <cell r="C630" t="str">
            <v>m2</v>
          </cell>
          <cell r="D630">
            <v>166</v>
          </cell>
        </row>
        <row r="631">
          <cell r="A631" t="str">
            <v>001.13.00420</v>
          </cell>
          <cell r="B631" t="str">
            <v>Fornecimento e Instalação de Vidro liso cinza fumê temperado espessura 8 mm</v>
          </cell>
          <cell r="C631" t="str">
            <v>m2</v>
          </cell>
          <cell r="D631">
            <v>213</v>
          </cell>
        </row>
        <row r="632">
          <cell r="A632" t="str">
            <v>001.13.00440</v>
          </cell>
          <cell r="B632" t="str">
            <v>Fornecimento e Instalação de Vidro liso cinza fumê temperado espessura 10 mm</v>
          </cell>
          <cell r="C632" t="str">
            <v>m2</v>
          </cell>
          <cell r="D632">
            <v>273</v>
          </cell>
        </row>
        <row r="633">
          <cell r="A633" t="str">
            <v>001.13.00500</v>
          </cell>
          <cell r="B633" t="str">
            <v>Fornecimento e Instalação de Perfil ""U"" Cavalão</v>
          </cell>
          <cell r="C633" t="str">
            <v>ml</v>
          </cell>
          <cell r="D633">
            <v>8.6966000000000001</v>
          </cell>
        </row>
        <row r="634">
          <cell r="A634" t="str">
            <v>001.13.00520</v>
          </cell>
          <cell r="B634" t="str">
            <v>Fornecimento e Instalação de Dobradiça Inferior Para Porta de Vidro</v>
          </cell>
          <cell r="C634" t="str">
            <v>un</v>
          </cell>
          <cell r="D634">
            <v>64.464500000000001</v>
          </cell>
        </row>
        <row r="635">
          <cell r="A635" t="str">
            <v>001.13.00540</v>
          </cell>
          <cell r="B635" t="str">
            <v>Fornecimento e Instalação de Dobradiça Superior Para Porta de Vidro</v>
          </cell>
          <cell r="C635" t="str">
            <v>un</v>
          </cell>
          <cell r="D635">
            <v>64.464500000000001</v>
          </cell>
        </row>
        <row r="636">
          <cell r="A636" t="str">
            <v>001.13.00560</v>
          </cell>
          <cell r="B636" t="str">
            <v>Fornecimento e Instalação de Trinco Para Piso em Porta de Vidro</v>
          </cell>
          <cell r="C636" t="str">
            <v>un</v>
          </cell>
          <cell r="D636">
            <v>97.742900000000006</v>
          </cell>
        </row>
        <row r="637">
          <cell r="A637" t="str">
            <v>001.13.00580</v>
          </cell>
          <cell r="B637" t="str">
            <v>Fornecimento e Instalação de Fechadura e  Contra Fechadura Para Porta de Vidro</v>
          </cell>
          <cell r="C637" t="str">
            <v>cj</v>
          </cell>
          <cell r="D637">
            <v>93.464500000000001</v>
          </cell>
        </row>
        <row r="638">
          <cell r="A638" t="str">
            <v>001.13.00600</v>
          </cell>
          <cell r="B638" t="str">
            <v>Fornecimento e Instalação de Puxador de Madeira Para Porta de Vidro</v>
          </cell>
          <cell r="C638" t="str">
            <v>cj</v>
          </cell>
          <cell r="D638">
            <v>28.464500000000001</v>
          </cell>
        </row>
        <row r="639">
          <cell r="A639" t="str">
            <v>001.13.00800</v>
          </cell>
          <cell r="B639" t="str">
            <v>Fornecimento e instalação de box para banheiro em perfil de alumínio e acrílico cinza, incl.toalheiro</v>
          </cell>
          <cell r="C639" t="str">
            <v>m2</v>
          </cell>
          <cell r="D639">
            <v>87.71</v>
          </cell>
        </row>
        <row r="640">
          <cell r="A640" t="str">
            <v>001.13.00820</v>
          </cell>
          <cell r="B640" t="str">
            <v>Fornecimento e instalação de box para banheiro em perfil de alumínio com acrílico fumê,cristal ou ouro velho, incl. toalheiro</v>
          </cell>
          <cell r="C640" t="str">
            <v>m2</v>
          </cell>
          <cell r="D640">
            <v>87.71</v>
          </cell>
        </row>
        <row r="641">
          <cell r="A641" t="str">
            <v>001.14</v>
          </cell>
          <cell r="B641" t="str">
            <v>PINTURA</v>
          </cell>
          <cell r="D641">
            <v>567.70870000000002</v>
          </cell>
        </row>
        <row r="642">
          <cell r="A642" t="str">
            <v>001.14.00020</v>
          </cell>
          <cell r="B642" t="str">
            <v>Caiação em paredes e tetos à 03 demãos</v>
          </cell>
          <cell r="C642" t="str">
            <v>m2</v>
          </cell>
          <cell r="D642">
            <v>0.82950000000000002</v>
          </cell>
        </row>
        <row r="643">
          <cell r="A643" t="str">
            <v>001.14.00045</v>
          </cell>
          <cell r="B643" t="str">
            <v>Emassamento de Parede Interna ou Forro Com Massa Corrida à Base de PVA  1ª Linha com Duas Demãos</v>
          </cell>
          <cell r="C643" t="str">
            <v>m2</v>
          </cell>
          <cell r="D643">
            <v>3.2168000000000001</v>
          </cell>
        </row>
        <row r="644">
          <cell r="A644" t="str">
            <v>001.14.00047</v>
          </cell>
          <cell r="B644" t="str">
            <v>Emassamento de Parede Interna, Externa ou Forro Com Massa Corrida  Acrílica  1ª Linha com Duas Demãos</v>
          </cell>
          <cell r="C644" t="str">
            <v>m2</v>
          </cell>
          <cell r="D644">
            <v>5.8658000000000001</v>
          </cell>
        </row>
        <row r="645">
          <cell r="A645" t="str">
            <v>001.14.00050</v>
          </cell>
          <cell r="B645" t="str">
            <v>Pintura Em Látex PVA (1ª Linha Renner ou Coral) Sobre Superfície Perfeitamente Emassada, duas demãos</v>
          </cell>
          <cell r="C645" t="str">
            <v>m2</v>
          </cell>
          <cell r="D645">
            <v>3.3008000000000002</v>
          </cell>
        </row>
        <row r="646">
          <cell r="A646" t="str">
            <v>001.14.00080</v>
          </cell>
          <cell r="B646" t="str">
            <v>Pintura Em Látex PVA (1ª Linha Renner ou Coral) em superfície rebocada executada como segue: limpeza e lixamento preliminar , uma demão de selador(, duas demãos de tinta de acabamento</v>
          </cell>
          <cell r="C646" t="str">
            <v>m2</v>
          </cell>
          <cell r="D646">
            <v>5.6215000000000002</v>
          </cell>
        </row>
        <row r="647">
          <cell r="A647" t="str">
            <v>001.14.00100</v>
          </cell>
          <cell r="B647" t="str">
            <v>Pintura Látex Acrílica (1ª Linha Renner ou Coral) Sobre Superfície Perfeitamente Emassada, duas demãos</v>
          </cell>
          <cell r="C647" t="str">
            <v>m2</v>
          </cell>
          <cell r="D647">
            <v>3.4565999999999999</v>
          </cell>
        </row>
        <row r="648">
          <cell r="A648" t="str">
            <v>001.14.00120</v>
          </cell>
          <cell r="B648" t="str">
            <v>Pintura Látex Acrílico(1ª Linha Renner ou Coral) em superfície rebocada executada como segue: limpeza e lixamento preliminar, uma demão de selador acrílico e duas demãos de tinta de acabamento</v>
          </cell>
          <cell r="C648" t="str">
            <v>m2</v>
          </cell>
          <cell r="D648">
            <v>5.7773000000000003</v>
          </cell>
        </row>
        <row r="649">
          <cell r="A649" t="str">
            <v>001.14.00140</v>
          </cell>
          <cell r="B649" t="str">
            <v>Textura Acrílica (1ªLinha) em Parede Externa ou Interna, incl. Selador Acrílico</v>
          </cell>
          <cell r="C649" t="str">
            <v>m2</v>
          </cell>
          <cell r="D649">
            <v>6.7023999999999999</v>
          </cell>
        </row>
        <row r="650">
          <cell r="A650" t="str">
            <v>001.14.00180</v>
          </cell>
          <cell r="B650" t="str">
            <v>Pintura em esquadria de ferro inclusive lixamento uma demão de zarcão, correções de imperfeições e 02 demãos de tinta base de grafite</v>
          </cell>
          <cell r="C650" t="str">
            <v>M2</v>
          </cell>
          <cell r="D650">
            <v>11.231999999999999</v>
          </cell>
        </row>
        <row r="651">
          <cell r="A651" t="str">
            <v>001.14.00200</v>
          </cell>
          <cell r="B651" t="str">
            <v>Pintura em esquadria de ferro inclusive lixamento uma demão de zarcão, correções de imperfeições e 02 demãos de tinta base de esmalte</v>
          </cell>
          <cell r="C651" t="str">
            <v>M2</v>
          </cell>
          <cell r="D651">
            <v>10.92</v>
          </cell>
        </row>
        <row r="652">
          <cell r="A652" t="str">
            <v>001.14.00220</v>
          </cell>
          <cell r="B652" t="str">
            <v>Pintura em esquadria de ferro inclusive lixamento uma demão de zarcão, correções de imperfeições e 02 demãos de tinta base de alimínio</v>
          </cell>
          <cell r="C652" t="str">
            <v>M2</v>
          </cell>
          <cell r="D652">
            <v>10.92</v>
          </cell>
        </row>
        <row r="653">
          <cell r="A653" t="str">
            <v>001.14.00240</v>
          </cell>
          <cell r="B653" t="str">
            <v>Pintura em esquadria de ferro inclusive lixamento uma demão de zarcão, correções de imperfeições e 02 demãos de tinta base de óleo</v>
          </cell>
          <cell r="C653" t="str">
            <v>M2</v>
          </cell>
          <cell r="D653">
            <v>10.92</v>
          </cell>
        </row>
        <row r="654">
          <cell r="A654" t="str">
            <v>001.14.00260</v>
          </cell>
          <cell r="B654" t="str">
            <v>Pintura a esmalte em esquadrias de madeira com massa corrida</v>
          </cell>
          <cell r="C654" t="str">
            <v>M2</v>
          </cell>
          <cell r="D654">
            <v>12.138299999999999</v>
          </cell>
        </row>
        <row r="655">
          <cell r="A655" t="str">
            <v>001.14.00280</v>
          </cell>
          <cell r="B655" t="str">
            <v>Pintura a esmalte em esquadria de madeira sem massa corrida aplicada a 2 ou 3 demãos após os lixamentos preliminares</v>
          </cell>
          <cell r="C655" t="str">
            <v>M2</v>
          </cell>
          <cell r="D655">
            <v>8.1234000000000002</v>
          </cell>
        </row>
        <row r="656">
          <cell r="A656" t="str">
            <v>001.14.00300</v>
          </cell>
          <cell r="B656" t="str">
            <v>Pintura a esmalte com massa corrida em rodpés de madeira à 3 demãos aos após lixamento preliminar</v>
          </cell>
          <cell r="C656" t="str">
            <v>ML</v>
          </cell>
          <cell r="D656">
            <v>2.4647999999999999</v>
          </cell>
        </row>
        <row r="657">
          <cell r="A657" t="str">
            <v>001.14.00320</v>
          </cell>
          <cell r="B657" t="str">
            <v>Pintura à esmalte em forro de madeira à duas demãos em superfície lixada aparelhada e amassada</v>
          </cell>
          <cell r="C657" t="str">
            <v>M2</v>
          </cell>
          <cell r="D657">
            <v>11.679399999999999</v>
          </cell>
        </row>
        <row r="658">
          <cell r="A658" t="str">
            <v>001.14.00340</v>
          </cell>
          <cell r="B658" t="str">
            <v>Pintura em estrutura metálica com grafite incl. limpeza com escova de aço e duas demãos de zarcão</v>
          </cell>
          <cell r="C658" t="str">
            <v>M2</v>
          </cell>
          <cell r="D658">
            <v>5.1622000000000003</v>
          </cell>
        </row>
        <row r="659">
          <cell r="A659" t="str">
            <v>001.14.00360</v>
          </cell>
          <cell r="B659" t="str">
            <v>Pintura em estrutura metálica com alumínio incl. limpeza com escova de aço e duas demãos de zarcão</v>
          </cell>
          <cell r="C659" t="str">
            <v>M2</v>
          </cell>
          <cell r="D659">
            <v>5.1622000000000003</v>
          </cell>
        </row>
        <row r="660">
          <cell r="A660" t="str">
            <v>001.14.00380</v>
          </cell>
          <cell r="B660" t="str">
            <v>Pintura em estrutura metálica com esmalte incl. limpeza com escova de aço e duas demãos de zarcão</v>
          </cell>
          <cell r="C660" t="str">
            <v>M2</v>
          </cell>
          <cell r="D660">
            <v>5.1622000000000003</v>
          </cell>
        </row>
        <row r="661">
          <cell r="A661" t="str">
            <v>001.14.00400</v>
          </cell>
          <cell r="B661" t="str">
            <v>Pintura em cobertura metálica zincada inclusive limpeza das superfícies (interna e externa) na face interna.uma demão de tinta base (cromato de zinco) e duas demãos de tinta de acabamento de base sintética,</v>
          </cell>
          <cell r="C661" t="str">
            <v>M2</v>
          </cell>
          <cell r="D661">
            <v>6.2954999999999997</v>
          </cell>
        </row>
        <row r="662">
          <cell r="A662" t="str">
            <v>001.14.00420</v>
          </cell>
          <cell r="B662" t="str">
            <v>Pintura em cobertura metálica zincada inclusive limpeza das superfícies (interna e externa) na face externa aplicação de emulsão asfáltica a frio na espessura aproximadamente de 1.00 mm, uma demão de acabamento com tinta base de asfalto</v>
          </cell>
          <cell r="C662" t="str">
            <v>M2</v>
          </cell>
          <cell r="D662">
            <v>13.938700000000001</v>
          </cell>
        </row>
        <row r="663">
          <cell r="A663" t="str">
            <v>001.14.00500</v>
          </cell>
          <cell r="B663" t="str">
            <v>Pintura em paredes internas com esmalte incl 02 demaos de massa corrida pva</v>
          </cell>
          <cell r="C663" t="str">
            <v>m2</v>
          </cell>
          <cell r="D663">
            <v>9.0358999999999998</v>
          </cell>
        </row>
        <row r="664">
          <cell r="A664" t="str">
            <v>001.14.00520</v>
          </cell>
          <cell r="B664" t="str">
            <v>Pintura em paredes internas com esmalte e com retoque de  massa corrida</v>
          </cell>
          <cell r="C664" t="str">
            <v>m2</v>
          </cell>
          <cell r="D664">
            <v>6.5467000000000004</v>
          </cell>
        </row>
        <row r="665">
          <cell r="A665" t="str">
            <v>001.14.00540</v>
          </cell>
          <cell r="B665" t="str">
            <v>Pintura interan a óleo em paredes com massa corrida executada da seguinte forma: lixamento preliminar a seco com lixa n.1 e limpeza do pó resultante, aparelhamento com 01 demão de líquido base (impermeabilizante) aplicado a trincha ou pincel</v>
          </cell>
          <cell r="C665" t="str">
            <v>M2</v>
          </cell>
          <cell r="D665">
            <v>12.288600000000001</v>
          </cell>
        </row>
        <row r="666">
          <cell r="A666" t="str">
            <v>001.14.00560</v>
          </cell>
          <cell r="B666" t="str">
            <v>Pintura à óleo em paredes internas, duas demãos, sem massa corrida executada da seguinte forma: lixamento preliminar a seco com lixa n.1 e limpeza do pó resultante - aparelhamento 01 demão com líquidobase (impermeabilizante) - 02 ou 03 demãos</v>
          </cell>
          <cell r="C666" t="str">
            <v>M2</v>
          </cell>
          <cell r="D666">
            <v>6.5467000000000004</v>
          </cell>
        </row>
        <row r="667">
          <cell r="A667" t="str">
            <v>001.14.00580</v>
          </cell>
          <cell r="B667" t="str">
            <v>Pintura a óleo em esquadrias de madeira c/massa corrida</v>
          </cell>
          <cell r="C667" t="str">
            <v>M2</v>
          </cell>
          <cell r="D667">
            <v>10.803900000000001</v>
          </cell>
        </row>
        <row r="668">
          <cell r="A668" t="str">
            <v>001.14.00600</v>
          </cell>
          <cell r="B668" t="str">
            <v>Pintura em porta de madeira com tinta a óleo renner ou similar</v>
          </cell>
          <cell r="C668" t="str">
            <v>M2</v>
          </cell>
          <cell r="D668">
            <v>7.2595999999999998</v>
          </cell>
        </row>
        <row r="669">
          <cell r="A669" t="str">
            <v>001.14.00620</v>
          </cell>
          <cell r="B669" t="str">
            <v>Pintura à óleo em rodapés de madeira à duas demãos após lixamento preliminar com retoques de massa para vedação de juntas, orifícios e outros defeitos</v>
          </cell>
          <cell r="C669" t="str">
            <v>ML</v>
          </cell>
          <cell r="D669">
            <v>1.4247000000000001</v>
          </cell>
        </row>
        <row r="670">
          <cell r="A670" t="str">
            <v>001.14.00640</v>
          </cell>
          <cell r="B670" t="str">
            <v>Pintura externa à óleo em madeira (portões, cerca, etc) à 03 demãos s/ aparelhamento e emassamento prévio</v>
          </cell>
          <cell r="C670" t="str">
            <v>M2</v>
          </cell>
          <cell r="D670">
            <v>7.2411000000000003</v>
          </cell>
        </row>
        <row r="671">
          <cell r="A671" t="str">
            <v>001.14.00660</v>
          </cell>
          <cell r="B671" t="str">
            <v>Pintura à óleo em madeiramento aparente (galpões, passadiços e beirais) a 3 demãos sem aparelhamento e emassamento prévio</v>
          </cell>
          <cell r="C671" t="str">
            <v>M2</v>
          </cell>
          <cell r="D671">
            <v>5.1379000000000001</v>
          </cell>
        </row>
        <row r="672">
          <cell r="A672" t="str">
            <v>001.14.00680</v>
          </cell>
          <cell r="B672" t="str">
            <v>Pintura externa c/ verniz plástico a base de poliuretano (verniz de barco) aplicado à 3 demãos sobre esquadrias e peça de madeira expostas ao tempo convenientemente intercalado entre as demãos</v>
          </cell>
          <cell r="C672" t="str">
            <v>M2</v>
          </cell>
          <cell r="D672">
            <v>6.3966000000000003</v>
          </cell>
        </row>
        <row r="673">
          <cell r="A673" t="str">
            <v>001.14.00700</v>
          </cell>
          <cell r="B673" t="str">
            <v>Pintura envernizamento de alvenaria aparente inclusive a preparação da superfície em 02 demãos</v>
          </cell>
          <cell r="C673" t="str">
            <v>M2</v>
          </cell>
          <cell r="D673">
            <v>6.3194999999999997</v>
          </cell>
        </row>
        <row r="674">
          <cell r="A674" t="str">
            <v>001.14.00720</v>
          </cell>
          <cell r="B674" t="str">
            <v>Pintura com verniz acrílico sobre paredes de concreto aplicado à duas demãos</v>
          </cell>
          <cell r="C674" t="str">
            <v>M2</v>
          </cell>
          <cell r="D674">
            <v>4.5887000000000002</v>
          </cell>
        </row>
        <row r="675">
          <cell r="A675" t="str">
            <v>001.14.00740</v>
          </cell>
          <cell r="B675" t="str">
            <v>Envernizamento interno em esquadrias ou forro de madeira executador da seguinte forma:lixamento e limpeza preliminar, correção de defeitos com massa incolor seguido de lixamento, duas demãos de verniz de  aparelho e lixamento e 02 demãos de verniz</v>
          </cell>
          <cell r="C675" t="str">
            <v>m2</v>
          </cell>
          <cell r="D675">
            <v>6.9894999999999996</v>
          </cell>
        </row>
        <row r="676">
          <cell r="A676" t="str">
            <v>001.14.00780</v>
          </cell>
          <cell r="B676" t="str">
            <v>Pintura - envernizamento de rodapés de madeira lixada e aparelhada com retoque de massa para correção de juntas e orifícios, verniz e acabamento aplicado em duas demãos a pincel</v>
          </cell>
          <cell r="C676" t="str">
            <v>M2</v>
          </cell>
          <cell r="D676">
            <v>1.3159000000000001</v>
          </cell>
        </row>
        <row r="677">
          <cell r="A677" t="str">
            <v>001.14.00800</v>
          </cell>
          <cell r="B677" t="str">
            <v>Pintura - envernizamento de rodapés de madeira lixada e aparelhada com retoque de massa para correção de juntas e orifícios, verniz e acabamento aplicado em duas demãos a boneca</v>
          </cell>
          <cell r="C677" t="str">
            <v>M2</v>
          </cell>
          <cell r="D677">
            <v>1.4247000000000001</v>
          </cell>
        </row>
        <row r="678">
          <cell r="A678" t="str">
            <v>001.14.00820</v>
          </cell>
          <cell r="B678" t="str">
            <v>Enceramento de madeira à boneca (portas, lambris, painéis  divisões) recomendada apenas para madeiras nobres como imbuia, caviúna, perobinha do campo, jacarandá, etc. e executado como segue: limpeza e lixamento preliminar, obturação de orifíc</v>
          </cell>
          <cell r="C678" t="str">
            <v>M2</v>
          </cell>
          <cell r="D678">
            <v>6.3776000000000002</v>
          </cell>
        </row>
        <row r="679">
          <cell r="A679" t="str">
            <v>001.14.00840</v>
          </cell>
          <cell r="B679" t="str">
            <v>Pintura externa em madeira aparente c/ líquido imunizante aplicado à brocha, pistola ou por imersão de acordo com as especificações  do fabricante</v>
          </cell>
          <cell r="C679" t="str">
            <v>M2</v>
          </cell>
          <cell r="D679">
            <v>1.6344000000000001</v>
          </cell>
        </row>
        <row r="680">
          <cell r="A680" t="str">
            <v>001.14.00860</v>
          </cell>
          <cell r="B680" t="str">
            <v>Pintura c/nata de cimento</v>
          </cell>
          <cell r="C680" t="str">
            <v>M2</v>
          </cell>
          <cell r="D680">
            <v>2.0015999999999998</v>
          </cell>
        </row>
        <row r="681">
          <cell r="A681" t="str">
            <v>001.14.00880</v>
          </cell>
          <cell r="B681" t="str">
            <v>Pintura novacor piso</v>
          </cell>
          <cell r="C681" t="str">
            <v>M2</v>
          </cell>
          <cell r="D681">
            <v>3.8180000000000001</v>
          </cell>
        </row>
        <row r="682">
          <cell r="A682" t="str">
            <v>001.14.00885</v>
          </cell>
          <cell r="B682" t="str">
            <v>Pintura de marcação da quadra de esportes c/tinta especial (conf.especificação da cbd) inclusive preparo da superfície (larg. 5.00 cm)</v>
          </cell>
          <cell r="C682" t="str">
            <v>ml</v>
          </cell>
          <cell r="D682">
            <v>4.2458999999999998</v>
          </cell>
        </row>
        <row r="683">
          <cell r="A683" t="str">
            <v>001.14.00890</v>
          </cell>
          <cell r="B683" t="str">
            <v>Pintura de marcação do campo de futebol a cal inclusive preparação do terreno largura 10 cm (conf. especif.do dop)</v>
          </cell>
          <cell r="C683" t="str">
            <v>ml</v>
          </cell>
          <cell r="D683">
            <v>3.1234000000000002</v>
          </cell>
        </row>
        <row r="684">
          <cell r="A684" t="str">
            <v>001.14.00900</v>
          </cell>
          <cell r="B684" t="str">
            <v>Resina aplicada a duas demaos em pisos diversos</v>
          </cell>
          <cell r="C684" t="str">
            <v>M2</v>
          </cell>
          <cell r="D684">
            <v>1.9704999999999999</v>
          </cell>
        </row>
        <row r="685">
          <cell r="A685" t="str">
            <v>001.14.00920</v>
          </cell>
          <cell r="B685" t="str">
            <v>Raspagem, lixamento e aplicacao de sinteco fosco e semi-fosco</v>
          </cell>
          <cell r="C685" t="str">
            <v>M2</v>
          </cell>
          <cell r="D685">
            <v>6.0164999999999997</v>
          </cell>
        </row>
        <row r="686">
          <cell r="A686" t="str">
            <v>001.14.00940</v>
          </cell>
          <cell r="B686" t="str">
            <v>Pintura em concreto aparente com silicone aplicado a duas demãos</v>
          </cell>
          <cell r="C686" t="str">
            <v>m2</v>
          </cell>
          <cell r="D686">
            <v>5.9813000000000001</v>
          </cell>
        </row>
        <row r="687">
          <cell r="A687" t="str">
            <v>001.14.00960</v>
          </cell>
          <cell r="B687" t="str">
            <v>Pintura do nome do estado e da atividade</v>
          </cell>
          <cell r="C687" t="str">
            <v>UN</v>
          </cell>
          <cell r="D687">
            <v>188.68</v>
          </cell>
        </row>
        <row r="688">
          <cell r="A688" t="str">
            <v>001.14.00980</v>
          </cell>
          <cell r="B688" t="str">
            <v>Pintura com tinta epóxi sobre massa corrida em paredes executadas com segue: lixamento das superfícies rebocadas - cuidadosa remoção do pó preferivelmente com jato de ar- aplicação de 02 demãos de massa corrida a base de epoxi com desempenade</v>
          </cell>
          <cell r="C688" t="str">
            <v>M2</v>
          </cell>
          <cell r="D688">
            <v>35.031999999999996</v>
          </cell>
        </row>
        <row r="689">
          <cell r="A689" t="str">
            <v>001.14.01000</v>
          </cell>
          <cell r="B689" t="str">
            <v>Pintura osmocolor em peças de madeira (esquadrias, forros, etc.) incolor, aplicado a duas demãos</v>
          </cell>
          <cell r="C689" t="str">
            <v>M2</v>
          </cell>
          <cell r="D689">
            <v>4.2371999999999996</v>
          </cell>
        </row>
        <row r="690">
          <cell r="A690" t="str">
            <v>001.14.01020</v>
          </cell>
          <cell r="B690" t="str">
            <v>Pintura de conservação de parede ou teto sem retoque de massa,com látex pva à uma demão</v>
          </cell>
          <cell r="C690" t="str">
            <v>M2</v>
          </cell>
          <cell r="D690">
            <v>2.4794</v>
          </cell>
        </row>
        <row r="691">
          <cell r="A691" t="str">
            <v>001.14.01040</v>
          </cell>
          <cell r="B691" t="str">
            <v>Pintura de conservação de parede ou teto sem retoque de massa,com látex pva a duas demãos</v>
          </cell>
          <cell r="C691" t="str">
            <v>M2</v>
          </cell>
          <cell r="D691">
            <v>4.0279999999999996</v>
          </cell>
        </row>
        <row r="692">
          <cell r="A692" t="str">
            <v>001.14.01060</v>
          </cell>
          <cell r="B692" t="str">
            <v>Pintura de conservação de parede ou teto sem retoque de massa,com tinta a oleo  à uma demão</v>
          </cell>
          <cell r="C692" t="str">
            <v>M2</v>
          </cell>
          <cell r="D692">
            <v>2.6795</v>
          </cell>
        </row>
        <row r="693">
          <cell r="A693" t="str">
            <v>001.14.01080</v>
          </cell>
          <cell r="B693" t="str">
            <v>Pintura de conservação de parede ou teto sem retoque de massa,com tinta a oleo a duas demãos</v>
          </cell>
          <cell r="C693" t="str">
            <v>M2</v>
          </cell>
          <cell r="D693">
            <v>4.6542000000000003</v>
          </cell>
        </row>
        <row r="694">
          <cell r="A694" t="str">
            <v>001.14.01100</v>
          </cell>
          <cell r="B694" t="str">
            <v>Pintura de conservação de parede ou teto sem retoque de massa,com tinta látex acrilico  à uma demão</v>
          </cell>
          <cell r="C694" t="str">
            <v>M2</v>
          </cell>
          <cell r="D694">
            <v>2.5710999999999999</v>
          </cell>
        </row>
        <row r="695">
          <cell r="A695" t="str">
            <v>001.14.01120</v>
          </cell>
          <cell r="B695" t="str">
            <v>Pintura de conservação de parede ou teto sem retoque de massa,com tinta látex acrilico  a duas demãos</v>
          </cell>
          <cell r="C695" t="str">
            <v>M2</v>
          </cell>
          <cell r="D695">
            <v>4.1837999999999997</v>
          </cell>
        </row>
        <row r="696">
          <cell r="A696" t="str">
            <v>001.14.01140</v>
          </cell>
          <cell r="B696" t="str">
            <v>Pintura de conservação em parede ou teto com retoque de massa, com látex pva à duas demãos</v>
          </cell>
          <cell r="C696" t="str">
            <v>M2</v>
          </cell>
          <cell r="D696">
            <v>4.7826000000000004</v>
          </cell>
        </row>
        <row r="697">
          <cell r="A697" t="str">
            <v>001.14.01160</v>
          </cell>
          <cell r="B697" t="str">
            <v>Pintura de conservação em parede ou teto com retoque de massa, com tinta a óleo  à duas demãos</v>
          </cell>
          <cell r="C697" t="str">
            <v>M2</v>
          </cell>
          <cell r="D697">
            <v>5.1142000000000003</v>
          </cell>
        </row>
        <row r="698">
          <cell r="A698" t="str">
            <v>001.14.01180</v>
          </cell>
          <cell r="B698" t="str">
            <v>Pintura de conservação em parede ou teto com retoque de massa, com tinta latéx acrilílico  à duas demãos</v>
          </cell>
          <cell r="C698" t="str">
            <v>M2</v>
          </cell>
          <cell r="D698">
            <v>4.9383999999999997</v>
          </cell>
        </row>
        <row r="699">
          <cell r="A699" t="str">
            <v>001.14.01200</v>
          </cell>
          <cell r="B699" t="str">
            <v>Pintura de conservação em esquadria metálica com tinta a oleo à uma demão com retoque da pintura de base (zarcão ou grafite)</v>
          </cell>
          <cell r="C699" t="str">
            <v>M2</v>
          </cell>
          <cell r="D699">
            <v>3.3662999999999998</v>
          </cell>
        </row>
        <row r="700">
          <cell r="A700" t="str">
            <v>001.14.01220</v>
          </cell>
          <cell r="B700" t="str">
            <v>Pintura de conservação em esquadria metálica com tinta a oleo a duas demãos com retoque da pintura de base (zarcão ou grafite)</v>
          </cell>
          <cell r="C700" t="str">
            <v>M2</v>
          </cell>
          <cell r="D700">
            <v>5.2016</v>
          </cell>
        </row>
        <row r="701">
          <cell r="A701" t="str">
            <v>001.14.01240</v>
          </cell>
          <cell r="B701" t="str">
            <v>Pintura de conservação em esquadria metálica com tinta grafite à uma demão com retoque da pintura de base (zarcão ou grafite)</v>
          </cell>
          <cell r="C701" t="str">
            <v>M2</v>
          </cell>
          <cell r="D701">
            <v>3.5796999999999999</v>
          </cell>
        </row>
        <row r="702">
          <cell r="A702" t="str">
            <v>001.14.01260</v>
          </cell>
          <cell r="B702" t="str">
            <v>Pintura de conservação em esquadria metálica com tinta grafite a duas demãos com retoque da pintura de base (zarcão ou grafite)</v>
          </cell>
          <cell r="C702" t="str">
            <v>M2</v>
          </cell>
          <cell r="D702">
            <v>5.6112000000000002</v>
          </cell>
        </row>
        <row r="703">
          <cell r="A703" t="str">
            <v>001.14.01280</v>
          </cell>
          <cell r="B703" t="str">
            <v>Pintura de conservação em esquadria metálica com tinta esmalte à uma demão com retoque da pintura de base (zarcão ou grafite)</v>
          </cell>
          <cell r="C703" t="str">
            <v>M2</v>
          </cell>
          <cell r="D703">
            <v>3.5796999999999999</v>
          </cell>
        </row>
        <row r="704">
          <cell r="A704" t="str">
            <v>001.14.01300</v>
          </cell>
          <cell r="B704" t="str">
            <v>Pintura de conservação em esquadria metálica com tinta esmalte a duas demãos com retoque da pintura de base (zarcão ou grafite)</v>
          </cell>
          <cell r="C704" t="str">
            <v>M2</v>
          </cell>
          <cell r="D704">
            <v>5.6112000000000002</v>
          </cell>
        </row>
        <row r="705">
          <cell r="A705" t="str">
            <v>001.15</v>
          </cell>
          <cell r="B705" t="str">
            <v>SERVIÇOS COMPLEMENTARES</v>
          </cell>
          <cell r="D705">
            <v>11119.1955</v>
          </cell>
        </row>
        <row r="706">
          <cell r="A706" t="str">
            <v>001.15.00020</v>
          </cell>
          <cell r="B706" t="str">
            <v>Fornecimento de quadro negro conforme detalhe do dop de 4.00x1.20m executado na obra. após chapisco prévio será executado o emboço com argamassa 1:4:8 e reboco com argamassa 1:2 ;12 de granulação fina com superfície cuidadosamente desempenada. pintura p</v>
          </cell>
          <cell r="C706" t="str">
            <v>UN</v>
          </cell>
          <cell r="D706">
            <v>120.81959999999999</v>
          </cell>
        </row>
        <row r="707">
          <cell r="A707" t="str">
            <v>001.15.00040</v>
          </cell>
          <cell r="B707" t="str">
            <v>Fornecimento de quadro negro conforme detalhe do dop de 4.00x1.20 m executado na obra, a 80 cm do piso acabado. após chapisco prévio será executado o emboço 1:4:8 e reboco com argamassa 1:4:12 de granulação fina com a superfície cuidadosamente desempena</v>
          </cell>
          <cell r="C707" t="str">
            <v>UN</v>
          </cell>
          <cell r="D707">
            <v>113.8336</v>
          </cell>
        </row>
        <row r="708">
          <cell r="A708" t="str">
            <v>001.15.00060</v>
          </cell>
          <cell r="B708" t="str">
            <v>Recuperação de quadro negro com retoque de massa (base de óleo) lixamento e polimento com lixa de água e pintura com duas demãos de tinta verde opaca especial</v>
          </cell>
          <cell r="C708" t="str">
            <v>UN</v>
          </cell>
          <cell r="D708">
            <v>52.390799999999999</v>
          </cell>
        </row>
        <row r="709">
          <cell r="A709" t="str">
            <v>001.15.00080</v>
          </cell>
          <cell r="B709" t="str">
            <v>Fornecimento e instalação de quadro negro de madeira compensada 6 mm de espessura incl.moldura e porta giz</v>
          </cell>
          <cell r="C709" t="str">
            <v>M2</v>
          </cell>
          <cell r="D709">
            <v>38.443199999999997</v>
          </cell>
        </row>
        <row r="710">
          <cell r="A710" t="str">
            <v>001.15.00100</v>
          </cell>
          <cell r="B710" t="str">
            <v>Fornecimento e instalação de porta giz de madeira c/guarnição</v>
          </cell>
          <cell r="C710" t="str">
            <v>ML</v>
          </cell>
          <cell r="D710">
            <v>3.6655000000000002</v>
          </cell>
        </row>
        <row r="711">
          <cell r="A711" t="str">
            <v>001.15.00120</v>
          </cell>
          <cell r="B711" t="str">
            <v>Fornecimento e instalação de placa de inauguração para grupo escolar (25.00x40.00) cm</v>
          </cell>
          <cell r="C711" t="str">
            <v>UN</v>
          </cell>
          <cell r="D711">
            <v>155.1592</v>
          </cell>
        </row>
        <row r="712">
          <cell r="A712" t="str">
            <v>001.15.00140</v>
          </cell>
          <cell r="B712" t="str">
            <v>Fornecimento e instalação de placa de inauguração para cadeias públicas (36.50x47.00) cm</v>
          </cell>
          <cell r="C712" t="str">
            <v>UN</v>
          </cell>
          <cell r="D712">
            <v>205.1592</v>
          </cell>
        </row>
        <row r="713">
          <cell r="A713" t="str">
            <v>001.15.00160</v>
          </cell>
          <cell r="B713" t="str">
            <v>Fornecimento e instalação de placa de inauguração p/ escritório regional urbano da prodeagro - 25x40cm</v>
          </cell>
          <cell r="C713" t="str">
            <v>UN</v>
          </cell>
          <cell r="D713">
            <v>1355.1592000000001</v>
          </cell>
        </row>
        <row r="714">
          <cell r="A714" t="str">
            <v>001.15.00180</v>
          </cell>
          <cell r="B714" t="str">
            <v>Fornecimento e instalação de placa de inauguração em alumínio fundido 65.00x75.00cm</v>
          </cell>
          <cell r="C714" t="str">
            <v>UN</v>
          </cell>
          <cell r="D714">
            <v>403.91770000000002</v>
          </cell>
        </row>
        <row r="715">
          <cell r="A715" t="str">
            <v>001.15.00220</v>
          </cell>
          <cell r="B715" t="str">
            <v>Fornecimento e instalação de mastro p/bandeira em poste cônico inclusive pintura e pertences altura livre 5.00 m</v>
          </cell>
          <cell r="C715" t="str">
            <v>UN</v>
          </cell>
          <cell r="D715">
            <v>202.4341</v>
          </cell>
        </row>
        <row r="716">
          <cell r="A716" t="str">
            <v>001.15.00240</v>
          </cell>
          <cell r="B716" t="str">
            <v>Fornecimento e instalação de mastro p/bandeira em cano galvanizado diâmetro 3 pol inclusive pintura e pertences altura livre 5 m</v>
          </cell>
          <cell r="C716" t="str">
            <v>UN</v>
          </cell>
          <cell r="D716">
            <v>282.38</v>
          </cell>
        </row>
        <row r="717">
          <cell r="A717" t="str">
            <v>001.15.00260</v>
          </cell>
          <cell r="B717" t="str">
            <v>Fornecimento e instalação de mastro p/bandeira constituído de 3 postes de cano galvanizado diâmetro 3 pol conforme detalhe do dop</v>
          </cell>
          <cell r="C717" t="str">
            <v>CJ</v>
          </cell>
          <cell r="D717">
            <v>1608.9369999999999</v>
          </cell>
        </row>
        <row r="718">
          <cell r="A718" t="str">
            <v>001.15.00280</v>
          </cell>
          <cell r="B718" t="str">
            <v>Fornecimento e instalação de trave p/futebol de salão incluindo pintura, rede de nylon conforme detalhe dop</v>
          </cell>
          <cell r="C718" t="str">
            <v>CJ</v>
          </cell>
          <cell r="D718">
            <v>760.20069999999998</v>
          </cell>
        </row>
        <row r="719">
          <cell r="A719" t="str">
            <v>001.15.00320</v>
          </cell>
          <cell r="B719" t="str">
            <v>Fornecimento e instalação de suporte p/tabela de basquete em treliçado inclusive pilares de concreto armado (aparente), fundação, pintura (treliças) conforme det. do dop</v>
          </cell>
          <cell r="C719" t="str">
            <v>UN</v>
          </cell>
          <cell r="D719">
            <v>2282.6612</v>
          </cell>
        </row>
        <row r="720">
          <cell r="A720" t="str">
            <v>001.15.00360</v>
          </cell>
          <cell r="B720" t="str">
            <v>Fornecimento e instalação de suporte p/voley em cano galvanizado diâmetro 3 pol inclusive pintura dos mastros, catraca, rede e demais pertences ( 02 postes)</v>
          </cell>
          <cell r="C720" t="str">
            <v>CJ</v>
          </cell>
          <cell r="D720">
            <v>472.16430000000003</v>
          </cell>
        </row>
        <row r="721">
          <cell r="A721" t="str">
            <v>001.15.00720</v>
          </cell>
          <cell r="B721" t="str">
            <v>Fornecimento e instalação de bancada seca em ardósia polida  1.50 x 0.80</v>
          </cell>
          <cell r="C721" t="str">
            <v>UN</v>
          </cell>
          <cell r="D721">
            <v>180.96340000000001</v>
          </cell>
        </row>
        <row r="722">
          <cell r="A722" t="str">
            <v>001.15.00760</v>
          </cell>
          <cell r="B722" t="str">
            <v>Fornecimento e instalação de bancada seca em granito polido</v>
          </cell>
          <cell r="C722" t="str">
            <v>M2</v>
          </cell>
          <cell r="D722">
            <v>213.31739999999999</v>
          </cell>
        </row>
        <row r="723">
          <cell r="A723" t="str">
            <v>001.15.00860</v>
          </cell>
          <cell r="B723" t="str">
            <v>Fornecimento e assentamento de revestimento externo com retalhos de pedra de mao</v>
          </cell>
          <cell r="C723" t="str">
            <v>M2</v>
          </cell>
          <cell r="D723">
            <v>9.4884000000000004</v>
          </cell>
        </row>
        <row r="724">
          <cell r="A724" t="str">
            <v>001.15.00940</v>
          </cell>
          <cell r="B724" t="str">
            <v>Fornecimento e instalação de armário sob pia em fórmica</v>
          </cell>
          <cell r="C724" t="str">
            <v>M2</v>
          </cell>
          <cell r="D724">
            <v>225</v>
          </cell>
        </row>
        <row r="725">
          <cell r="A725" t="str">
            <v>001.15.00960</v>
          </cell>
          <cell r="B725" t="str">
            <v>Fornecimento e instalação de armário em madeira aparente aparelhada e tratada</v>
          </cell>
          <cell r="C725" t="str">
            <v>M2</v>
          </cell>
          <cell r="D725">
            <v>114.4671</v>
          </cell>
        </row>
        <row r="726">
          <cell r="A726" t="str">
            <v>001.15.00980</v>
          </cell>
          <cell r="B726" t="str">
            <v>Fornecimento e instalação de armário em alvenaria com prateleiras de madeira aparelhada (2,40x0,60x3,00)m</v>
          </cell>
          <cell r="C726" t="str">
            <v>UN</v>
          </cell>
          <cell r="D726">
            <v>272.2611</v>
          </cell>
        </row>
        <row r="727">
          <cell r="A727" t="str">
            <v>001.15.01000</v>
          </cell>
          <cell r="B727" t="str">
            <v>Fornecimento e instalação de balcão de madeira conf. projeto 12.20 x 0.60 x 1.00 m</v>
          </cell>
          <cell r="C727" t="str">
            <v>UN</v>
          </cell>
          <cell r="D727">
            <v>969.9</v>
          </cell>
        </row>
        <row r="728">
          <cell r="A728" t="str">
            <v>001.15.01080</v>
          </cell>
          <cell r="B728" t="str">
            <v>Fornecimento e instalação de exaustor elétrico com d=50cm 1cv</v>
          </cell>
          <cell r="C728" t="str">
            <v>UN</v>
          </cell>
          <cell r="D728">
            <v>161.9177</v>
          </cell>
        </row>
        <row r="729">
          <cell r="A729" t="str">
            <v>001.15.01140</v>
          </cell>
          <cell r="B729" t="str">
            <v>Fornecimento e instalação de mola p/ porta tipo vai-vem</v>
          </cell>
          <cell r="C729" t="str">
            <v>UN</v>
          </cell>
          <cell r="D729">
            <v>33.330399999999997</v>
          </cell>
        </row>
        <row r="730">
          <cell r="A730" t="str">
            <v>001.15.01220</v>
          </cell>
          <cell r="B730" t="str">
            <v>Fornecimento e instalação  de banca ou tampo de ardósia natural cor preta tipo on c/ resinex</v>
          </cell>
          <cell r="C730" t="str">
            <v>M2</v>
          </cell>
          <cell r="D730">
            <v>110.0046</v>
          </cell>
        </row>
        <row r="731">
          <cell r="A731" t="str">
            <v>001.15.01240</v>
          </cell>
          <cell r="B731" t="str">
            <v>Fornecimento e instalação de banca ou tampo em ardósia polida esp. 3cm</v>
          </cell>
          <cell r="C731" t="str">
            <v>M2</v>
          </cell>
          <cell r="D731">
            <v>108.27849999999999</v>
          </cell>
        </row>
        <row r="732">
          <cell r="A732" t="str">
            <v>001.15.01320</v>
          </cell>
          <cell r="B732" t="str">
            <v>Fornecimento e instalação de portão em cano galvanizado 2 pol e tela galvanizada malha 2cm</v>
          </cell>
          <cell r="C732" t="str">
            <v>M2</v>
          </cell>
          <cell r="D732">
            <v>100.3125</v>
          </cell>
        </row>
        <row r="733">
          <cell r="A733" t="str">
            <v>001.15.01400</v>
          </cell>
          <cell r="B733" t="str">
            <v>Fornecimento e instalação de bancada, tampo ou balcão em granito cinza polido, espessura 2.00 cm</v>
          </cell>
          <cell r="C733" t="str">
            <v>M2</v>
          </cell>
          <cell r="D733">
            <v>135.27850000000001</v>
          </cell>
        </row>
        <row r="734">
          <cell r="A734" t="str">
            <v>001.15.01460</v>
          </cell>
          <cell r="B734" t="str">
            <v>Fornecimento e instalação de caixa de concreto pré-moldado para ar condicionado de 10.000 btu</v>
          </cell>
          <cell r="C734" t="str">
            <v>UN</v>
          </cell>
          <cell r="D734">
            <v>54.556899999999999</v>
          </cell>
        </row>
        <row r="735">
          <cell r="A735" t="str">
            <v>001.15.01560</v>
          </cell>
          <cell r="B735" t="str">
            <v>Fornecimento e instalação de bancada em granito cinza polido l=0,60m sobre alvenaria revestida de azulejo branco, exceto cubas (quantificada e orçada na parte hidráulica)</v>
          </cell>
          <cell r="C735" t="str">
            <v>ML</v>
          </cell>
          <cell r="D735">
            <v>141.60310000000001</v>
          </cell>
        </row>
        <row r="736">
          <cell r="A736" t="str">
            <v>001.15.01600</v>
          </cell>
          <cell r="B736" t="str">
            <v>Fornecimento e instalação de balcão de atendimento em madeira l=0,40m e=0,05m apoiado sobre alvenaria aparente de tijolo cerâmico de 21 furos, inclusive passagem pelo balcão</v>
          </cell>
          <cell r="C736" t="str">
            <v>M</v>
          </cell>
          <cell r="D736">
            <v>105.3964</v>
          </cell>
        </row>
        <row r="737">
          <cell r="A737" t="str">
            <v>001.15.01620</v>
          </cell>
          <cell r="B737" t="str">
            <v>Fornecimento e instalação de corrimao em tubo galvanizado 1"""" chumbado no piso h=1,00m pintado com tinta à óleo 02 demãos</v>
          </cell>
          <cell r="C737" t="str">
            <v>M</v>
          </cell>
          <cell r="D737">
            <v>44.792099999999998</v>
          </cell>
        </row>
        <row r="738">
          <cell r="A738" t="str">
            <v>001.15.01640</v>
          </cell>
          <cell r="B738" t="str">
            <v>Fornecimento e instalação de corrimão em tubo galvanizado 2"""" chumbado no piso h=1.00 m pintado com tinta à óleo 02 demãos</v>
          </cell>
          <cell r="C738" t="str">
            <v>ML</v>
          </cell>
          <cell r="D738">
            <v>81.002099999999999</v>
          </cell>
        </row>
        <row r="739">
          <cell r="A739" t="str">
            <v>001.16</v>
          </cell>
          <cell r="B739" t="str">
            <v>URBANIZAÇÃO</v>
          </cell>
          <cell r="D739">
            <v>2553.5028000000002</v>
          </cell>
        </row>
        <row r="740">
          <cell r="A740" t="str">
            <v>001.16.00020</v>
          </cell>
          <cell r="B740" t="str">
            <v>Banco de concreto armado 5.00x0.50x0.40 m conf. det. dop</v>
          </cell>
          <cell r="C740" t="str">
            <v>UN</v>
          </cell>
          <cell r="D740">
            <v>230.9683</v>
          </cell>
        </row>
        <row r="741">
          <cell r="A741" t="str">
            <v>001.16.00040</v>
          </cell>
          <cell r="B741" t="str">
            <v>Banco de concreto armado 7.00x0.50x0.40 m conf. det. dop</v>
          </cell>
          <cell r="C741" t="str">
            <v>UN</v>
          </cell>
          <cell r="D741">
            <v>314.63170000000002</v>
          </cell>
        </row>
        <row r="742">
          <cell r="A742" t="str">
            <v>001.16.00060</v>
          </cell>
          <cell r="B742" t="str">
            <v>Banco de concreto armado 0,70x0,50x0,40 m conf. det. dop</v>
          </cell>
          <cell r="C742" t="str">
            <v>UN</v>
          </cell>
          <cell r="D742">
            <v>67.963700000000003</v>
          </cell>
        </row>
        <row r="743">
          <cell r="A743" t="str">
            <v>001.16.00080</v>
          </cell>
          <cell r="B743" t="str">
            <v>Cascalho lavado p/passeio</v>
          </cell>
          <cell r="C743" t="str">
            <v>M3</v>
          </cell>
          <cell r="D743">
            <v>48.921799999999998</v>
          </cell>
        </row>
        <row r="744">
          <cell r="A744" t="str">
            <v>001.16.00100</v>
          </cell>
          <cell r="B744" t="str">
            <v>Guias de concreto pré-moldados (concreto 300kg cimento/m3) de seção 15x30 cm (espessura 12.00 cm no topo)  o serviço inclui a abertura das valas, assentamento e rejuntamento das guias</v>
          </cell>
          <cell r="C744" t="str">
            <v>ML</v>
          </cell>
          <cell r="D744">
            <v>18.375699999999998</v>
          </cell>
        </row>
        <row r="745">
          <cell r="A745" t="str">
            <v>001.16.00120</v>
          </cell>
          <cell r="B745" t="str">
            <v>Guias curvas de concreto pré-moldados (concreto 300kg cimento/m3) de seção 15x30 cm (espessura 12.00 cm no topo)  o serviço inclui a abertura das valas, assentamento e rejuntamento das guias</v>
          </cell>
          <cell r="C745" t="str">
            <v>ML</v>
          </cell>
          <cell r="D745">
            <v>18.2623</v>
          </cell>
        </row>
        <row r="746">
          <cell r="A746" t="str">
            <v>001.16.00140</v>
          </cell>
          <cell r="B746" t="str">
            <v>Sarjeta de concreto (300kg cim/m3) fundido no local seção 40.00 x 8.00 cm, o serviço inclui a abertura de vala, assentamento e rejuntamento</v>
          </cell>
          <cell r="C746" t="str">
            <v>ML</v>
          </cell>
          <cell r="D746">
            <v>16.913399999999999</v>
          </cell>
        </row>
        <row r="747">
          <cell r="A747" t="str">
            <v>001.16.00160</v>
          </cell>
          <cell r="B747" t="str">
            <v>Fornecimento e espalhamento de terra vegetal</v>
          </cell>
          <cell r="C747" t="str">
            <v>M3</v>
          </cell>
          <cell r="D747">
            <v>70.321799999999996</v>
          </cell>
        </row>
        <row r="748">
          <cell r="A748" t="str">
            <v>001.16.00180</v>
          </cell>
          <cell r="B748" t="str">
            <v>Grama em placas com manutenção por 60 dias com irrigação diária, pulverização, adubação e substituição de mudas mortas</v>
          </cell>
          <cell r="C748" t="str">
            <v>M2</v>
          </cell>
          <cell r="D748">
            <v>3.9662000000000002</v>
          </cell>
        </row>
        <row r="749">
          <cell r="A749" t="str">
            <v>001.16.00200</v>
          </cell>
          <cell r="B749" t="str">
            <v>Grama em mudas tipo (forquilha ou estrela) com manutenção por 60 dias  com irrigação diária, pulverização, adubação e substiuição de mudas mortas</v>
          </cell>
          <cell r="C749" t="str">
            <v>M2</v>
          </cell>
          <cell r="D749">
            <v>2.2652000000000001</v>
          </cell>
        </row>
        <row r="750">
          <cell r="A750" t="str">
            <v>001.16.00220</v>
          </cell>
          <cell r="B750" t="str">
            <v>Sansão do campo a cada 10cm, com manutenção por 60 dias com irrigação diária, pulverização, adubação e substituição de mudas mortas.</v>
          </cell>
          <cell r="C750" t="str">
            <v>ML</v>
          </cell>
          <cell r="D750">
            <v>25.5746</v>
          </cell>
        </row>
        <row r="751">
          <cell r="A751" t="str">
            <v>001.16.00240</v>
          </cell>
          <cell r="B751" t="str">
            <v>Grade de proteção para árvores h = 2.00 m</v>
          </cell>
          <cell r="C751" t="str">
            <v>UN</v>
          </cell>
          <cell r="D751">
            <v>28.515999999999998</v>
          </cell>
        </row>
        <row r="752">
          <cell r="A752" t="str">
            <v>001.16.00260</v>
          </cell>
          <cell r="B752" t="str">
            <v>Árvores ( altura das mudas 2.00 m ) c/ 1.50m de altura livre, com manutenção por 60 dias com irrigação, pulverização, poda e substituição de mudas mortas</v>
          </cell>
          <cell r="C752" t="str">
            <v>UN</v>
          </cell>
          <cell r="D752">
            <v>8.9152000000000005</v>
          </cell>
        </row>
        <row r="753">
          <cell r="A753" t="str">
            <v>001.16.00280</v>
          </cell>
          <cell r="B753" t="str">
            <v>Árvores ( altura das mudas 2m ) inclusive grade de proteção com 1.50 m de altura livre, com manutenção por 60 dias com irrigação, pulverização, poda e substiuição de mudas mortas</v>
          </cell>
          <cell r="C753" t="str">
            <v>UN</v>
          </cell>
          <cell r="D753">
            <v>37.4313</v>
          </cell>
        </row>
        <row r="754">
          <cell r="A754" t="str">
            <v>001.16.00300</v>
          </cell>
          <cell r="B754" t="str">
            <v>Mudas de vegetação nativa, com altura livre mínima de 50 cm, inclusive adubo - base de npk-4-14-8, a 100 g por cova e terra preta, com manutenção por 60 dias com irrigação, pulverização, poda e substituição  de mudas mortas</v>
          </cell>
          <cell r="C754" t="str">
            <v>UN</v>
          </cell>
          <cell r="D754">
            <v>2.41</v>
          </cell>
        </row>
        <row r="755">
          <cell r="A755" t="str">
            <v>001.16.00320</v>
          </cell>
          <cell r="B755" t="str">
            <v>Oiti - grande, com manutenção por 60 dias com irrigação, pulverização, poda e substituição de mudas mortas</v>
          </cell>
          <cell r="C755" t="str">
            <v>UN</v>
          </cell>
          <cell r="D755">
            <v>26.915199999999999</v>
          </cell>
        </row>
        <row r="756">
          <cell r="A756" t="str">
            <v>001.16.00340</v>
          </cell>
          <cell r="B756" t="str">
            <v>Fênix - grande, com manutenção por 60 dias com irrigação, pulverização, poda e substituição de mudas mortas</v>
          </cell>
          <cell r="C756" t="str">
            <v>UN</v>
          </cell>
          <cell r="D756">
            <v>56.915199999999999</v>
          </cell>
        </row>
        <row r="757">
          <cell r="A757" t="str">
            <v>001.16.00360</v>
          </cell>
          <cell r="B757" t="str">
            <v>Agave - grande, com manutenção por 60 dias com irrigação, pulverização, poda e substituição de mudas mortas</v>
          </cell>
          <cell r="C757" t="str">
            <v>UN</v>
          </cell>
          <cell r="D757">
            <v>31.915199999999999</v>
          </cell>
        </row>
        <row r="758">
          <cell r="A758" t="str">
            <v>001.16.00380</v>
          </cell>
          <cell r="B758" t="str">
            <v>Dracena marginata - grande, com manutenção por 60 dias com irrigação, pulverização, poda e substituição de mudas mortas</v>
          </cell>
          <cell r="C758" t="str">
            <v>UN</v>
          </cell>
          <cell r="D758">
            <v>16.915199999999999</v>
          </cell>
        </row>
        <row r="759">
          <cell r="A759" t="str">
            <v>001.16.00400</v>
          </cell>
          <cell r="B759" t="str">
            <v>Palmeira - grande, com manutenção por 60 dias com irrigação, pulverização, poda e substituição de mudas mortas</v>
          </cell>
          <cell r="C759" t="str">
            <v>UN</v>
          </cell>
          <cell r="D759">
            <v>61.915199999999999</v>
          </cell>
        </row>
        <row r="760">
          <cell r="A760" t="str">
            <v>001.16.00420</v>
          </cell>
          <cell r="B760" t="str">
            <v>Musaendra - grande, com manutenção por 60 dias com irrigação, pulverização, poda e substituição de mudas mortas</v>
          </cell>
          <cell r="C760" t="str">
            <v>UN</v>
          </cell>
          <cell r="D760">
            <v>21.915199999999999</v>
          </cell>
        </row>
        <row r="761">
          <cell r="A761" t="str">
            <v>001.16.00440</v>
          </cell>
          <cell r="B761" t="str">
            <v>Hemigrafis - pequena, com manutenção por 60 dias com irrigação, pulverização, poda e substituição de mudas mortas</v>
          </cell>
          <cell r="C761" t="str">
            <v>UN</v>
          </cell>
          <cell r="D761">
            <v>0.8831</v>
          </cell>
        </row>
        <row r="762">
          <cell r="A762" t="str">
            <v>001.16.00460</v>
          </cell>
          <cell r="B762" t="str">
            <v>Pingo de ouro - pequena, com manutenção por 60 dias com irrigação, pulverização, poda e substituição de mudas mortas</v>
          </cell>
          <cell r="C762" t="str">
            <v>UN</v>
          </cell>
          <cell r="D762">
            <v>0.98309999999999997</v>
          </cell>
        </row>
        <row r="763">
          <cell r="A763" t="str">
            <v>001.16.00480</v>
          </cell>
          <cell r="B763" t="str">
            <v>Pingo de ouro - grande, com manutenção por 60 dias com irrigação, pulverização, poda e substituição de mudas mortas</v>
          </cell>
          <cell r="C763" t="str">
            <v>UN</v>
          </cell>
          <cell r="D763">
            <v>4.4151999999999996</v>
          </cell>
        </row>
        <row r="764">
          <cell r="A764" t="str">
            <v>001.16.00500</v>
          </cell>
          <cell r="B764" t="str">
            <v>Mini-ixoria sacola - grande, com manutenção por 60 dias com irrigação, pulverização, poda e substituição de mudas mortas</v>
          </cell>
          <cell r="C764" t="str">
            <v>UN</v>
          </cell>
          <cell r="D764">
            <v>1.3831</v>
          </cell>
        </row>
        <row r="765">
          <cell r="A765" t="str">
            <v>001.16.00520</v>
          </cell>
          <cell r="B765" t="str">
            <v>Mini-ixoria torrão - grande, com manutenção por 60 dias com irrigação, pulverização, poda e substituição de mudas mortas</v>
          </cell>
          <cell r="C765" t="str">
            <v>UN</v>
          </cell>
          <cell r="D765">
            <v>9.9152000000000005</v>
          </cell>
        </row>
        <row r="766">
          <cell r="A766" t="str">
            <v>001.16.00540</v>
          </cell>
          <cell r="B766" t="str">
            <v>Croton sacola - grande, com manutenção por 60 dias com irrigação, pulverização, poda e substituição de mudas mortas</v>
          </cell>
          <cell r="C766" t="str">
            <v>UN</v>
          </cell>
          <cell r="D766">
            <v>4.3830999999999998</v>
          </cell>
        </row>
        <row r="767">
          <cell r="A767" t="str">
            <v>001.16.00560</v>
          </cell>
          <cell r="B767" t="str">
            <v>Croton torrão - grande, com manutenção por 60 dias com irrigação, pulverização, poda e substituição de mudas mortas</v>
          </cell>
          <cell r="C767" t="str">
            <v>UN</v>
          </cell>
          <cell r="D767">
            <v>16.915199999999999</v>
          </cell>
        </row>
        <row r="768">
          <cell r="A768" t="str">
            <v>001.16.00580</v>
          </cell>
          <cell r="B768" t="str">
            <v>Eretrine - grande, com manutenção por 60 dias com irrigação, pulverização, poda e substituição de mudas mortas</v>
          </cell>
          <cell r="C768" t="str">
            <v>UN</v>
          </cell>
          <cell r="D768">
            <v>21.915199999999999</v>
          </cell>
        </row>
        <row r="769">
          <cell r="A769" t="str">
            <v>001.16.00600</v>
          </cell>
          <cell r="B769" t="str">
            <v>Areca - grande, com manutenção por 60 dias com irrigação, pulverização, poda e substituição de mudas mortas</v>
          </cell>
          <cell r="C769" t="str">
            <v>UN</v>
          </cell>
          <cell r="D769">
            <v>21.915199999999999</v>
          </cell>
        </row>
        <row r="770">
          <cell r="A770" t="str">
            <v>001.16.00620</v>
          </cell>
          <cell r="B770" t="str">
            <v>Hibisco bicolor - pequena, com manutenção por 60 dias com irrigação, pulverização, poda e substituição de mudas mortas</v>
          </cell>
          <cell r="C770" t="str">
            <v>UN</v>
          </cell>
          <cell r="D770">
            <v>5.3830999999999998</v>
          </cell>
        </row>
        <row r="771">
          <cell r="A771" t="str">
            <v>001.16.00640</v>
          </cell>
          <cell r="B771" t="str">
            <v>Brita na área interna do prédio</v>
          </cell>
          <cell r="C771" t="str">
            <v>M3</v>
          </cell>
          <cell r="D771">
            <v>45.460900000000002</v>
          </cell>
        </row>
        <row r="772">
          <cell r="A772" t="str">
            <v>001.16.00660</v>
          </cell>
          <cell r="B772" t="str">
            <v>Brita na área interna do prédio - branca - (fins decorativos)</v>
          </cell>
          <cell r="C772" t="str">
            <v>M3</v>
          </cell>
          <cell r="D772">
            <v>41.660899999999998</v>
          </cell>
        </row>
        <row r="773">
          <cell r="A773" t="str">
            <v>001.16.00680</v>
          </cell>
          <cell r="B773" t="str">
            <v>Brita na área interna do prédio - escurinha - (fins decorativos)</v>
          </cell>
          <cell r="C773" t="str">
            <v>M3</v>
          </cell>
          <cell r="D773">
            <v>41.660899999999998</v>
          </cell>
        </row>
        <row r="774">
          <cell r="A774" t="str">
            <v>001.16.00700</v>
          </cell>
          <cell r="B774" t="str">
            <v>Pavimentação c/ lajotas pré-moldadas de concreto sextavado ( bloquete). deverão observar as mesmas especificações de ítens anteriores no que se refere a assentamento e rejuntamento. espessura de 5 cm para calcadas</v>
          </cell>
          <cell r="C774" t="str">
            <v>M2</v>
          </cell>
          <cell r="D774">
            <v>22.178100000000001</v>
          </cell>
        </row>
        <row r="775">
          <cell r="A775" t="str">
            <v>001.16.00720</v>
          </cell>
          <cell r="B775" t="str">
            <v>Pavimentação c/ lajotas pré-moldadas de concreto sextavado ( bloquete). deverão observar as mesmas especificações de ítens anteriores no que se refere a assentamento e rejuntamento. espessura de 10 cm para tráfego</v>
          </cell>
          <cell r="C775" t="str">
            <v>M2</v>
          </cell>
          <cell r="D775">
            <v>36.0381</v>
          </cell>
        </row>
        <row r="776">
          <cell r="A776" t="str">
            <v>001.16.00740</v>
          </cell>
          <cell r="B776" t="str">
            <v>Fornecimento e assentamento de paralelepípedo</v>
          </cell>
          <cell r="C776" t="str">
            <v>M2</v>
          </cell>
          <cell r="D776">
            <v>29.2776</v>
          </cell>
        </row>
        <row r="777">
          <cell r="A777" t="str">
            <v>001.16.00760</v>
          </cell>
          <cell r="B777" t="str">
            <v>Execução de alambrado em tubo de ferro Galvanizado 2.1/2"" chapa 13 formando quadro de 3.00x3.00m e tela galvanizada fio 12 malha 2"" fixado com arame galvanizado n.14</v>
          </cell>
          <cell r="C777" t="str">
            <v>m2</v>
          </cell>
          <cell r="D777">
            <v>48.960099999999997</v>
          </cell>
        </row>
        <row r="778">
          <cell r="A778" t="str">
            <v>001.16.00770</v>
          </cell>
          <cell r="B778" t="str">
            <v>Alambrado c/ Tela Arame Galv. Losangular fio 12, malha 2"", altura da tela 1.50 m, fix. em pilarete de concreto pré moldado h= 2.60 m, espaçados a cada 2.50 m, com reforço arame galv. n.10, incl.mureta de alvenaria h=0.50 m chapiscada, rebocada e caiada</v>
          </cell>
          <cell r="C778" t="str">
            <v>ml</v>
          </cell>
          <cell r="D778">
            <v>68.006</v>
          </cell>
        </row>
        <row r="779">
          <cell r="A779" t="str">
            <v>001.16.00775</v>
          </cell>
          <cell r="B779" t="str">
            <v>Alambrado c/ Tela Arame Galv. Soldada 150x50 fio 12, malha 2"", altura da tela 1.50 m, fix. em pilarete de concreto pré moldado h= 3.00 m, espaçados a cada 2.50 m, com reforço arame galv. n.10, incl.mureta de alvenaria h=0.50 m chapiscada, rebocada e ca</v>
          </cell>
          <cell r="C779" t="str">
            <v>ml</v>
          </cell>
          <cell r="D779">
            <v>81.075199999999995</v>
          </cell>
        </row>
        <row r="780">
          <cell r="A780" t="str">
            <v>001.16.00776</v>
          </cell>
          <cell r="B780" t="str">
            <v>Fornecimento e Instalação de Portão em Tubo Galvanizado 2"" e Tela Galvanizada Malha 2"", incl. Ferragens</v>
          </cell>
          <cell r="C780" t="str">
            <v>m2</v>
          </cell>
          <cell r="D780">
            <v>100.3125</v>
          </cell>
        </row>
        <row r="781">
          <cell r="A781" t="str">
            <v>001.16.00777</v>
          </cell>
          <cell r="B781" t="str">
            <v>Fornecimento e Instalação de Portão em Tubo Galvanizado 2"" em Tela Galvanizada Malha 2"", incl. Ferragens dim. 0.80 x 2.10 m Conf. Det. 04 SINFRA</v>
          </cell>
          <cell r="C781" t="str">
            <v>m2</v>
          </cell>
          <cell r="D781">
            <v>120.1523</v>
          </cell>
        </row>
        <row r="782">
          <cell r="A782" t="str">
            <v>001.16.00781</v>
          </cell>
          <cell r="B782" t="str">
            <v>Fornecimento e instalação de placa de concreto de 100x100 cm com 6 cm de espessura, junta de seixos rolados com 6 cm de largura</v>
          </cell>
          <cell r="C782" t="str">
            <v>M2</v>
          </cell>
          <cell r="D782">
            <v>23.403099999999998</v>
          </cell>
        </row>
        <row r="783">
          <cell r="A783" t="str">
            <v>001.16.00801</v>
          </cell>
          <cell r="B783" t="str">
            <v>Execução de muro de fecho, conforme detalhe do dop n. 92019, com altura de 1.60 m</v>
          </cell>
          <cell r="C783" t="str">
            <v>ML</v>
          </cell>
          <cell r="D783">
            <v>108.1777</v>
          </cell>
        </row>
        <row r="784">
          <cell r="A784" t="str">
            <v>001.16.00821</v>
          </cell>
          <cell r="B784" t="str">
            <v>Execução de muro de fecho, conforme detalhe do dop n. 92019, com altura de 1.80 m</v>
          </cell>
          <cell r="C784" t="str">
            <v>ML</v>
          </cell>
          <cell r="D784">
            <v>118.5322</v>
          </cell>
        </row>
        <row r="785">
          <cell r="A785" t="str">
            <v>001.16.00841</v>
          </cell>
          <cell r="B785" t="str">
            <v>Execução de muro de fecho, conforme detalhe do dop n. 92019, com altura de 2.00 m</v>
          </cell>
          <cell r="C785" t="str">
            <v>ML</v>
          </cell>
          <cell r="D785">
            <v>128.8844</v>
          </cell>
        </row>
        <row r="786">
          <cell r="A786" t="str">
            <v>001.16.00861</v>
          </cell>
          <cell r="B786" t="str">
            <v>Execução de acréscimo de muro de fecho conforme detalhe padrão do dop arquivo n.92019</v>
          </cell>
          <cell r="C786" t="str">
            <v>M2</v>
          </cell>
          <cell r="D786">
            <v>45.194099999999999</v>
          </cell>
        </row>
        <row r="787">
          <cell r="A787" t="str">
            <v>001.16.00941</v>
          </cell>
          <cell r="B787" t="str">
            <v>Execução de conjunto de mureta em madeira c/ 2 pilares a cada 1,30m e altura livre de 1.00 m, conforme detalhe dop</v>
          </cell>
          <cell r="C787" t="str">
            <v>UN</v>
          </cell>
          <cell r="D787">
            <v>271.16579999999999</v>
          </cell>
        </row>
        <row r="788">
          <cell r="A788" t="str">
            <v>001.16.00961</v>
          </cell>
          <cell r="B788" t="str">
            <v>Demarcação de faixa com tinta acrílica especial - largura 10.00 cm</v>
          </cell>
          <cell r="C788" t="str">
            <v>ML</v>
          </cell>
          <cell r="D788">
            <v>5.4671000000000003</v>
          </cell>
        </row>
        <row r="789">
          <cell r="A789" t="str">
            <v>001.16.00981</v>
          </cell>
          <cell r="B789" t="str">
            <v>Retirada e reassentamento de meio-fio</v>
          </cell>
          <cell r="C789" t="str">
            <v>M</v>
          </cell>
          <cell r="D789">
            <v>17.875900000000001</v>
          </cell>
        </row>
        <row r="790">
          <cell r="A790" t="str">
            <v>001.17</v>
          </cell>
          <cell r="B790" t="str">
            <v>INSTALAÇÕES ELÉTRICAS, LÓGICA E TELEFONIA</v>
          </cell>
          <cell r="D790">
            <v>134827.39350000001</v>
          </cell>
        </row>
        <row r="791">
          <cell r="A791" t="str">
            <v>001.17.00020</v>
          </cell>
          <cell r="B791" t="str">
            <v>Execução de mureta em alvenaria de 1.5 vez  de tijolo assente com argamassa mista 1:4:12 cimento cal hidratada e areia inclusive fundação em concreto ciclópico no traço 1:3;6 revestimento rústico e caiação - para instalação de medidor de luz e força</v>
          </cell>
          <cell r="C791" t="str">
            <v>M2</v>
          </cell>
          <cell r="D791">
            <v>137.1054</v>
          </cell>
        </row>
        <row r="792">
          <cell r="A792" t="str">
            <v>001.17.00040</v>
          </cell>
          <cell r="B792" t="str">
            <v>Fornecimento e instalação de padrão monofásico em poste de ferro galvanizado conforme normas da cemat altura h=5.00 mts</v>
          </cell>
          <cell r="C792" t="str">
            <v>UN</v>
          </cell>
          <cell r="D792">
            <v>227.47329999999999</v>
          </cell>
        </row>
        <row r="793">
          <cell r="A793" t="str">
            <v>001.17.00060</v>
          </cell>
          <cell r="B793" t="str">
            <v>Fornecimento e instalação de padrão monofásico em poste de ferro galvanizado conforme normas da cemat altura h=7.00 mts</v>
          </cell>
          <cell r="C793" t="str">
            <v>UN</v>
          </cell>
          <cell r="D793">
            <v>266.47329999999999</v>
          </cell>
        </row>
        <row r="794">
          <cell r="A794" t="str">
            <v>001.17.00080</v>
          </cell>
          <cell r="B794" t="str">
            <v>Fornecimento e instalação de padrão bifásico em poste de ferro galvanizado</v>
          </cell>
          <cell r="C794" t="str">
            <v>UN</v>
          </cell>
          <cell r="D794">
            <v>150.7099</v>
          </cell>
        </row>
        <row r="795">
          <cell r="A795" t="str">
            <v>001.17.00100</v>
          </cell>
          <cell r="B795" t="str">
            <v>Fornecimento e instalação de padrão trifásico completo em poste de ferro galvanizado tipo t-3 com protecao de 90 a conf normas da cemat</v>
          </cell>
          <cell r="C795" t="str">
            <v>UN</v>
          </cell>
          <cell r="D795">
            <v>550.8931</v>
          </cell>
        </row>
        <row r="796">
          <cell r="A796" t="str">
            <v>001.17.00120</v>
          </cell>
          <cell r="B796" t="str">
            <v>Fornecimento e instalação de padrão trifásico completo em poste de ferro galvanizado tipo t-4 com protecao de 125 a conf. normas da cemat</v>
          </cell>
          <cell r="C796" t="str">
            <v>UN</v>
          </cell>
          <cell r="D796">
            <v>1051.8931</v>
          </cell>
        </row>
        <row r="797">
          <cell r="A797" t="str">
            <v>001.17.00140</v>
          </cell>
          <cell r="B797" t="str">
            <v>Fornecimento e instalação de padrao trifásico completo em poste de ferro galvanizado, com proteção de 100a, conforme normas da cemat</v>
          </cell>
          <cell r="C797" t="str">
            <v>CJ</v>
          </cell>
          <cell r="D797">
            <v>458.94659999999999</v>
          </cell>
        </row>
        <row r="798">
          <cell r="A798" t="str">
            <v>001.17.00160</v>
          </cell>
          <cell r="B798" t="str">
            <v>Fornecimento e instalação de caixa padronizada para instalação de medidor e baixa tensão trifásico</v>
          </cell>
          <cell r="C798" t="str">
            <v>UN</v>
          </cell>
          <cell r="D798">
            <v>210.47329999999999</v>
          </cell>
        </row>
        <row r="799">
          <cell r="A799" t="str">
            <v>001.17.00180</v>
          </cell>
          <cell r="B799" t="str">
            <v>Fornecimento e instalação de caixa padronizada para instalação de medidor e baixa tensão bifásico</v>
          </cell>
          <cell r="C799" t="str">
            <v>UN</v>
          </cell>
          <cell r="D799">
            <v>45.473300000000002</v>
          </cell>
        </row>
        <row r="800">
          <cell r="A800" t="str">
            <v>001.17.00200</v>
          </cell>
          <cell r="B800" t="str">
            <v>Fornecimento e instalação de caixa padronizada para instalação de medidor e baixa tensão monofásico</v>
          </cell>
          <cell r="C800" t="str">
            <v>UN</v>
          </cell>
          <cell r="D800">
            <v>37.3551</v>
          </cell>
        </row>
        <row r="801">
          <cell r="A801" t="str">
            <v>001.17.00220</v>
          </cell>
          <cell r="B801" t="str">
            <v>Fornecimento e instalação de roldana de plástico c/ parafuso p/ fixar em madeira de 1/2 pol.</v>
          </cell>
          <cell r="C801" t="str">
            <v>UN</v>
          </cell>
          <cell r="D801">
            <v>1.0737000000000001</v>
          </cell>
        </row>
        <row r="802">
          <cell r="A802" t="str">
            <v>001.17.00240</v>
          </cell>
          <cell r="B802" t="str">
            <v>Fornecimento e instalação de roldana de plástico c/ parafuso p/ fixar em madeira de 3/4 pol.</v>
          </cell>
          <cell r="C802" t="str">
            <v>UN</v>
          </cell>
          <cell r="D802">
            <v>1.0936999999999999</v>
          </cell>
        </row>
        <row r="803">
          <cell r="A803" t="str">
            <v>001.17.00260</v>
          </cell>
          <cell r="B803" t="str">
            <v>Fornecimento e instalação de tubo de polietileno linha popular diâm. 1/2 pol x 1,5 mm</v>
          </cell>
          <cell r="C803" t="str">
            <v>M</v>
          </cell>
          <cell r="D803">
            <v>1.8853</v>
          </cell>
        </row>
        <row r="804">
          <cell r="A804" t="str">
            <v>001.17.00280</v>
          </cell>
          <cell r="B804" t="str">
            <v>Fornecimento e instalação de tubo de polietileno linha popular diâm.  3/4 pol x 2,0 mm</v>
          </cell>
          <cell r="C804" t="str">
            <v>M</v>
          </cell>
          <cell r="D804">
            <v>2.1453000000000002</v>
          </cell>
        </row>
        <row r="805">
          <cell r="A805" t="str">
            <v>001.17.00300</v>
          </cell>
          <cell r="B805" t="str">
            <v>Fornecimento e instalação de tubo de polietileno linha popular diâm. 1 pol x 2,5 mm</v>
          </cell>
          <cell r="C805" t="str">
            <v>M</v>
          </cell>
          <cell r="D805">
            <v>2.6126999999999998</v>
          </cell>
        </row>
        <row r="806">
          <cell r="A806" t="str">
            <v>001.17.00320</v>
          </cell>
          <cell r="B806" t="str">
            <v>Fornecimento e instalação de canaleta de pvc 110x20x2.200 mm ref. 300 46 sistema """"x"""" da pial</v>
          </cell>
          <cell r="C806" t="str">
            <v>UN</v>
          </cell>
          <cell r="D806">
            <v>25.560700000000001</v>
          </cell>
        </row>
        <row r="807">
          <cell r="A807" t="str">
            <v>001.17.00340</v>
          </cell>
          <cell r="B807" t="str">
            <v>Fornecimento e instalação de eletroduto flexível  1/2"""" (20mm) corrugado de pvc</v>
          </cell>
          <cell r="C807" t="str">
            <v>M</v>
          </cell>
          <cell r="D807">
            <v>2.1753</v>
          </cell>
        </row>
        <row r="808">
          <cell r="A808" t="str">
            <v>001.17.00360</v>
          </cell>
          <cell r="B808" t="str">
            <v>Fornecimento e instalação de eletroduto flexível  3/4"""" (25mm) corrugado de pvc</v>
          </cell>
          <cell r="C808" t="str">
            <v>M</v>
          </cell>
          <cell r="D808">
            <v>2.4453</v>
          </cell>
        </row>
        <row r="809">
          <cell r="A809" t="str">
            <v>001.17.00380</v>
          </cell>
          <cell r="B809" t="str">
            <v>Fornecimento e instalação de eletroduto flexível  1"""" (32mm) corrugado de pvc</v>
          </cell>
          <cell r="C809" t="str">
            <v>M</v>
          </cell>
          <cell r="D809">
            <v>3.5226999999999999</v>
          </cell>
        </row>
        <row r="810">
          <cell r="A810" t="str">
            <v>001.17.00400</v>
          </cell>
          <cell r="B810" t="str">
            <v>Fornecimento e instalação de caixa retangular de ferro c/ furos de 1/2"""" e 3/4"""" p/ peça 4 x 2 pol</v>
          </cell>
          <cell r="C810" t="str">
            <v>UN</v>
          </cell>
          <cell r="D810">
            <v>2.0352999999999999</v>
          </cell>
        </row>
        <row r="811">
          <cell r="A811" t="str">
            <v>001.17.00420</v>
          </cell>
          <cell r="B811" t="str">
            <v>Fornecimento e instalação de caixa retangular de ferro c/ furos de 1/2"""" e 3/4"""" p/ peça 6 x 4 pol</v>
          </cell>
          <cell r="C811" t="str">
            <v>UN</v>
          </cell>
          <cell r="D811">
            <v>3.0792000000000002</v>
          </cell>
        </row>
        <row r="812">
          <cell r="A812" t="str">
            <v>001.17.00440</v>
          </cell>
          <cell r="B812" t="str">
            <v>Fornecimento e instalação de caixa quadrada de ferro f/ furos de diâm.1/2"""" e 3/4"""" ,  4"""" x 4""""</v>
          </cell>
          <cell r="C812" t="str">
            <v>UN</v>
          </cell>
          <cell r="D812">
            <v>2.6253000000000002</v>
          </cell>
        </row>
        <row r="813">
          <cell r="A813" t="str">
            <v>001.17.00460</v>
          </cell>
          <cell r="B813" t="str">
            <v>Fornecimento e instalação de caixa quadrada de ferro f/ furos de diâm.1/2"""" e 3/4""""  3"""" x 3""""</v>
          </cell>
          <cell r="C813" t="str">
            <v>UN</v>
          </cell>
          <cell r="D813">
            <v>2.5152999999999999</v>
          </cell>
        </row>
        <row r="814">
          <cell r="A814" t="str">
            <v>001.17.00480</v>
          </cell>
          <cell r="B814" t="str">
            <v>Fornecimento e instalação de caixa octogonal de ferro fundo móvel c/ furos de diâm. 1/2"""" e 3/4""""  4"""" x 4"""" x 2""""</v>
          </cell>
          <cell r="C814" t="str">
            <v>UN</v>
          </cell>
          <cell r="D814">
            <v>3.0552999999999999</v>
          </cell>
        </row>
        <row r="815">
          <cell r="A815" t="str">
            <v>001.17.00500</v>
          </cell>
          <cell r="B815" t="str">
            <v>Fornecimento e instalação de caixa octogonal de ferro fundo móvel c/ furos de diâm. 1/2"""" e 3/4""""  3"""" x 3"""" x 1 1/2""""</v>
          </cell>
          <cell r="C815" t="str">
            <v>UN</v>
          </cell>
          <cell r="D815">
            <v>2.9552999999999998</v>
          </cell>
        </row>
        <row r="816">
          <cell r="A816" t="str">
            <v>001.17.00540</v>
          </cell>
          <cell r="B816" t="str">
            <v>Fornecimento e instalação de fio de cobre seção 1.50 mm2, com isolamento para 750 v, com caract. não propagante ao fogo e auto extinguível, pirastic ou similar.</v>
          </cell>
          <cell r="C816" t="str">
            <v>ML</v>
          </cell>
          <cell r="D816">
            <v>0.53110000000000002</v>
          </cell>
        </row>
        <row r="817">
          <cell r="A817" t="str">
            <v>001.17.00560</v>
          </cell>
          <cell r="B817" t="str">
            <v>Fornecimento e instalação de fio de cobre seção 2.50 mm2, com isolamento para 750 v, com caract. não propagante ao fogo e auto extinguível, pirastic ou similar.</v>
          </cell>
          <cell r="C817" t="str">
            <v>ML</v>
          </cell>
          <cell r="D817">
            <v>0.75549999999999995</v>
          </cell>
        </row>
        <row r="818">
          <cell r="A818" t="str">
            <v>001.17.00580</v>
          </cell>
          <cell r="B818" t="str">
            <v>Fornecimento e instalação de fio de cobre seção 4.00 mm2, com isolamento para 750 v, com caract. não propagante ao fogo e auto extinguível, pirastic ou similar.</v>
          </cell>
          <cell r="C818" t="str">
            <v>ML</v>
          </cell>
          <cell r="D818">
            <v>1.2657</v>
          </cell>
        </row>
        <row r="819">
          <cell r="A819" t="str">
            <v>001.17.00600</v>
          </cell>
          <cell r="B819" t="str">
            <v>Fornecimento e instalação de fio de cobre seção 6.00 mm2, com isolamento para 750 v, com caract. não propagante ao fogo e auto extinguível, pirastic ou similar.</v>
          </cell>
          <cell r="C819" t="str">
            <v>ML</v>
          </cell>
          <cell r="D819">
            <v>1.8171999999999999</v>
          </cell>
        </row>
        <row r="820">
          <cell r="A820" t="str">
            <v>001.17.00620</v>
          </cell>
          <cell r="B820" t="str">
            <v>Fornecimento e instalação de fio de cobre seção 10.00 mm2, com isolamento para 750 v, com caract. não propagante ao fogo e auto extinguível, pirastic ou similar.</v>
          </cell>
          <cell r="C820" t="str">
            <v>ML</v>
          </cell>
          <cell r="D820">
            <v>2.8902999999999999</v>
          </cell>
        </row>
        <row r="821">
          <cell r="A821" t="str">
            <v>001.17.00640</v>
          </cell>
          <cell r="B821" t="str">
            <v>Fornecimento e instalação de cabo de cobre seção 2.50 mm2, com isolamento para 750 v, com caract. não propagante ao fogo e auto extinguível, pirastic flex ou similar.</v>
          </cell>
          <cell r="C821" t="str">
            <v>ML</v>
          </cell>
          <cell r="D821">
            <v>0.77590000000000003</v>
          </cell>
        </row>
        <row r="822">
          <cell r="A822" t="str">
            <v>001.17.00660</v>
          </cell>
          <cell r="B822" t="str">
            <v>Fornecimento e instalação de cabo de cobre seção 4.00 mm2, com isolamento para 750 v, com caract. não propagante ao fogo e auto extinguível, pirastic flex ou similar.</v>
          </cell>
          <cell r="C822" t="str">
            <v>ML</v>
          </cell>
          <cell r="D822">
            <v>1.2433000000000001</v>
          </cell>
        </row>
        <row r="823">
          <cell r="A823" t="str">
            <v>001.17.00680</v>
          </cell>
          <cell r="B823" t="str">
            <v>Fornecimento e instalação de cabo de cobre seção 6.00 mm2, com isolamento para 750 v, com caract. não propagante ao fogo e auto extinguível, pirastic flex ou similar.</v>
          </cell>
          <cell r="C823" t="str">
            <v>ML</v>
          </cell>
          <cell r="D823">
            <v>1.7764</v>
          </cell>
        </row>
        <row r="824">
          <cell r="A824" t="str">
            <v>001.17.00700</v>
          </cell>
          <cell r="B824" t="str">
            <v>Fornecimento e instalação de cabo de cobre seção 10.00 mm2, com isolamento para 750 v, com caract. não propagante ao fogo e auto extinguível, pirastic ou similar.</v>
          </cell>
          <cell r="C824" t="str">
            <v>ML</v>
          </cell>
          <cell r="D824">
            <v>3.6960999999999999</v>
          </cell>
        </row>
        <row r="825">
          <cell r="A825" t="str">
            <v>001.17.00720</v>
          </cell>
          <cell r="B825" t="str">
            <v>Fornecimento e instalação de cabo de cobre seção 16.00 mm2, com isolamento para 750 v, com caract. não propagante ao fogo e auto extinguível, pirastic ou similar.</v>
          </cell>
          <cell r="C825" t="str">
            <v>ML</v>
          </cell>
          <cell r="D825">
            <v>5.1773999999999996</v>
          </cell>
        </row>
        <row r="826">
          <cell r="A826" t="str">
            <v>001.17.00740</v>
          </cell>
          <cell r="B826" t="str">
            <v>Fornecimento e instalação de cabo de cobre seção 25.00 mm2, com isolamento para 750 v, com caract. não propagante ao fogo e auto extinguível, pirastic ou similar.</v>
          </cell>
          <cell r="C826" t="str">
            <v>ML</v>
          </cell>
          <cell r="D826">
            <v>7.34</v>
          </cell>
        </row>
        <row r="827">
          <cell r="A827" t="str">
            <v>001.17.00760</v>
          </cell>
          <cell r="B827" t="str">
            <v>Fornecimento e instalação de cabo de cobre seção 35.00 mm2, com isolamento para 750 v, com caract. não propagante ao fogo e auto extinguível, pirastic ou similar.</v>
          </cell>
          <cell r="C827" t="str">
            <v>ML</v>
          </cell>
          <cell r="D827">
            <v>9.8506</v>
          </cell>
        </row>
        <row r="828">
          <cell r="A828" t="str">
            <v>001.17.00780</v>
          </cell>
          <cell r="B828" t="str">
            <v>Fornecimento e instalação de cabo de cobre seção 50.00 mm2, com isolamento para 750 v, com caract. não propagante ao fogo e auto extinguível, pirastic ou similar.</v>
          </cell>
          <cell r="C828" t="str">
            <v>ML</v>
          </cell>
          <cell r="D828">
            <v>15.984500000000001</v>
          </cell>
        </row>
        <row r="829">
          <cell r="A829" t="str">
            <v>001.17.00800</v>
          </cell>
          <cell r="B829" t="str">
            <v>Fornecimento e instalação de cabo de cobre seção 70.00 mm2, com isolamento para 750 v, com caract. não propagante ao fogo e auto extinguível, pirastic ou similar.</v>
          </cell>
          <cell r="C829" t="str">
            <v>ML</v>
          </cell>
          <cell r="D829">
            <v>18.851800000000001</v>
          </cell>
        </row>
        <row r="830">
          <cell r="A830" t="str">
            <v>001.17.00820</v>
          </cell>
          <cell r="B830" t="str">
            <v>Fornecimento e instalação de cabo de cobre seção 95.00 mm2, com isolamento para 750 v, com caract. não propagante ao fogo e auto extinguível, pirastic ou similar.</v>
          </cell>
          <cell r="C830" t="str">
            <v>ML</v>
          </cell>
          <cell r="D830">
            <v>24.085100000000001</v>
          </cell>
        </row>
        <row r="831">
          <cell r="A831" t="str">
            <v>001.17.00840</v>
          </cell>
          <cell r="B831" t="str">
            <v>Fornecimento e instalação de cabo de cobre seção 120.00 mm2, com isolamento para 750 v, com caract. não propagante ao fogo e auto extinguível, pirastic ou similar.</v>
          </cell>
          <cell r="C831" t="str">
            <v>ML</v>
          </cell>
          <cell r="D831">
            <v>31.698</v>
          </cell>
        </row>
        <row r="832">
          <cell r="A832" t="str">
            <v>001.17.00860</v>
          </cell>
          <cell r="B832" t="str">
            <v>Fornecimento e instalação de cabo de cobre seção 150.00 mm2, com isolamento para 750 v, com caract. não propagante ao fogo e auto extinguível, pirastic ou similar.</v>
          </cell>
          <cell r="C832" t="str">
            <v>ML</v>
          </cell>
          <cell r="D832">
            <v>38.729999999999997</v>
          </cell>
        </row>
        <row r="833">
          <cell r="A833" t="str">
            <v>001.17.00880</v>
          </cell>
          <cell r="B833" t="str">
            <v>Fornecimento e instalação de cabo de cobre seção 185.00 mm2, com isolamento para 750 v, com caract. não propagante ao fogo e auto extinguível, pirastic ou similar.</v>
          </cell>
          <cell r="C833" t="str">
            <v>ML</v>
          </cell>
          <cell r="D833">
            <v>48.660800000000002</v>
          </cell>
        </row>
        <row r="834">
          <cell r="A834" t="str">
            <v>001.17.00900</v>
          </cell>
          <cell r="B834" t="str">
            <v>Fornecimento e instalação de cabo de cobre seção 240.00 mm2, com isolamento para 750 v, com caract. não propagante ao fogo e auto extinguível, pirastic ou similar.</v>
          </cell>
          <cell r="C834" t="str">
            <v>ML</v>
          </cell>
          <cell r="D834">
            <v>63.661499999999997</v>
          </cell>
        </row>
        <row r="835">
          <cell r="A835" t="str">
            <v>001.17.00920</v>
          </cell>
          <cell r="B835" t="str">
            <v>Fornecimento e instalação de cabo de cobre seção 300.00 mm2, com isolamento para 750 v, com caract. não propagante ao fogo e auto extinguível, pirastic ou similar.</v>
          </cell>
          <cell r="C835" t="str">
            <v>ML</v>
          </cell>
          <cell r="D835">
            <v>80.499499999999998</v>
          </cell>
        </row>
        <row r="836">
          <cell r="A836" t="str">
            <v>001.17.00940</v>
          </cell>
          <cell r="B836" t="str">
            <v>Fornecimento e instalação de cabo de cobre seção 400.00 mm2, com isolamento para 750 v, com caract. não propagante ao fogo e auto extinguível, pirastic ou similar.</v>
          </cell>
          <cell r="C836" t="str">
            <v>ML</v>
          </cell>
          <cell r="D836">
            <v>128.57650000000001</v>
          </cell>
        </row>
        <row r="837">
          <cell r="A837" t="str">
            <v>001.17.00960</v>
          </cell>
          <cell r="B837" t="str">
            <v>Fornecimento e instalação de cabo de cobre seção 500.00 mm2, com isolamento para 750 v, com caract. não propagante ao fogo e auto extinguível, pirastic ou similar.</v>
          </cell>
          <cell r="C837" t="str">
            <v>ML</v>
          </cell>
          <cell r="D837">
            <v>132.48689999999999</v>
          </cell>
        </row>
        <row r="838">
          <cell r="A838" t="str">
            <v>001.17.00980</v>
          </cell>
          <cell r="B838" t="str">
            <v>Fornecimento e instalação de cabo de cobre seção 2x2.50 mm2, com isolamento para 0.60 /1.00 Kv, com caract. não propagante ao fogo e auto extinguível, sintenax ou similar.</v>
          </cell>
          <cell r="C838" t="str">
            <v>ML</v>
          </cell>
          <cell r="D838">
            <v>1.2246999999999999</v>
          </cell>
        </row>
        <row r="839">
          <cell r="A839" t="str">
            <v>001.17.01000</v>
          </cell>
          <cell r="B839" t="str">
            <v>Fornecimento e instalação de cabo de cobre seção 2x4.00 mm2, com isolamento para 0.60 /1.00 Kv, com caract. não propagante ao fogo e auto extinguível, sintenax ou similar.</v>
          </cell>
          <cell r="C839" t="str">
            <v>ML</v>
          </cell>
          <cell r="D839">
            <v>1.3269</v>
          </cell>
        </row>
        <row r="840">
          <cell r="A840" t="str">
            <v>001.17.01020</v>
          </cell>
          <cell r="B840" t="str">
            <v>Fornecimento e instalação de cabo de cobre seção 2x6.00 mm2, com isolamento para 0.60 /1.00 Kv, com caract. não propagante ao fogo e auto extinguível, sintenax ou similar.</v>
          </cell>
          <cell r="C840" t="str">
            <v>ML</v>
          </cell>
          <cell r="D840">
            <v>1.4296</v>
          </cell>
        </row>
        <row r="841">
          <cell r="A841" t="str">
            <v>001.17.01040</v>
          </cell>
          <cell r="B841" t="str">
            <v>Fornecimento e instalação de cabo de cobre seção 2x10.00 mm2, com isolamento para 0.60 /1.00 Kv, com caract. não propagante ao fogo e auto extinguível, sintenax ou similar.</v>
          </cell>
          <cell r="C841" t="str">
            <v>ML</v>
          </cell>
          <cell r="D841">
            <v>2.0436999999999999</v>
          </cell>
        </row>
        <row r="842">
          <cell r="A842" t="str">
            <v>001.17.01060</v>
          </cell>
          <cell r="B842" t="str">
            <v>Fornecimento e instalação de cabo de cobre seção 3x2.50 mm2, com isolamento para 0.60 /1.00 Kv, com caract. não propagante ao fogo e auto extinguível, sintenax ou similar.</v>
          </cell>
          <cell r="C842" t="str">
            <v>ML</v>
          </cell>
          <cell r="D842">
            <v>1.2246999999999999</v>
          </cell>
        </row>
        <row r="843">
          <cell r="A843" t="str">
            <v>001.17.01080</v>
          </cell>
          <cell r="B843" t="str">
            <v>Fornecimento e instalação de cabo de cobre seção 3x4.00 mm2, com isolamento para 0.60 /1.00 Kv, com caract. não propagante ao fogo e auto extinguível, sintenax ou similar.</v>
          </cell>
          <cell r="C843" t="str">
            <v>ML</v>
          </cell>
          <cell r="D843">
            <v>1.3269</v>
          </cell>
        </row>
        <row r="844">
          <cell r="A844" t="str">
            <v>001.17.01100</v>
          </cell>
          <cell r="B844" t="str">
            <v>Fornecimento e instalação de cabo de cobre seção 3x6.00 mm2, com isolamento para 0.60 /1.00 Kv, com caract. não propagante ao fogo e auto extinguível, sintenax ou similar.</v>
          </cell>
          <cell r="C844" t="str">
            <v>ML</v>
          </cell>
          <cell r="D844">
            <v>1.4296</v>
          </cell>
        </row>
        <row r="845">
          <cell r="A845" t="str">
            <v>001.17.01120</v>
          </cell>
          <cell r="B845" t="str">
            <v>Fornecimento e instalação de cabo de cobre seção 3x10.00 mm2, com isolamento para 0.60 /1.00 Kv, com caract. não propagante ao fogo e auto extinguível, sintenax ou similar.</v>
          </cell>
          <cell r="C845" t="str">
            <v>ML</v>
          </cell>
          <cell r="D845">
            <v>2.0436999999999999</v>
          </cell>
        </row>
        <row r="846">
          <cell r="A846" t="str">
            <v>001.17.01140</v>
          </cell>
          <cell r="B846" t="str">
            <v>Fornecimento e instalação de cabos de cobre seção 4.00 mm2,para tensão de 1000 volts formado por condutor de fio de cobre isolado com material de característica não propagante ao fogo</v>
          </cell>
          <cell r="C846" t="str">
            <v>ML</v>
          </cell>
          <cell r="D846">
            <v>1.9402999999999999</v>
          </cell>
        </row>
        <row r="847">
          <cell r="A847" t="str">
            <v>001.17.01160</v>
          </cell>
          <cell r="B847" t="str">
            <v>Fornecimento e instalação de cabos de cobre seção 6.00 mm2,para tensão de 1000 volts formado por condutor de fio de cobre isolado com material de característica não propagante ao fogo</v>
          </cell>
          <cell r="C847" t="str">
            <v>ML</v>
          </cell>
          <cell r="D847">
            <v>2.5905</v>
          </cell>
        </row>
        <row r="848">
          <cell r="A848" t="str">
            <v>001.17.01180</v>
          </cell>
          <cell r="B848" t="str">
            <v>Fornecimento e instalação de cabos de cobre seção 10.00 mm2,para tensão de 1000 volts formado por condutor de fio de cobre isolado com material de característica não propagante ao fogo</v>
          </cell>
          <cell r="C848" t="str">
            <v>ML</v>
          </cell>
          <cell r="D848">
            <v>3.6859000000000002</v>
          </cell>
        </row>
        <row r="849">
          <cell r="A849" t="str">
            <v>001.17.01200</v>
          </cell>
          <cell r="B849" t="str">
            <v>Fornecimento e instalação de cabos de cobre seção 16.00 mm2,para tensão de 1000 volts formado por condutor de fio de cobre isolado com material de característica não propagante ao fogo</v>
          </cell>
          <cell r="C849" t="str">
            <v>ML</v>
          </cell>
          <cell r="D849">
            <v>5.5751999999999997</v>
          </cell>
        </row>
        <row r="850">
          <cell r="A850" t="str">
            <v>001.17.01220</v>
          </cell>
          <cell r="B850" t="str">
            <v>Fornecimento e instalação de cabos de cobre seção 25.00 mm2,para tensão de 1000 volts formado por condutor de fio de cobre isolado com material de característica não propagante ao fogo</v>
          </cell>
          <cell r="C850" t="str">
            <v>ML</v>
          </cell>
          <cell r="D850">
            <v>8.3702000000000005</v>
          </cell>
        </row>
        <row r="851">
          <cell r="A851" t="str">
            <v>001.17.01240</v>
          </cell>
          <cell r="B851" t="str">
            <v>Fornecimento e instalação de cabos de cobre seção 35.00 mm2,para tensão de 1000 volts formado por condutor de fio de cobre isolado com material de característica não propagante ao fogo</v>
          </cell>
          <cell r="C851" t="str">
            <v>ML</v>
          </cell>
          <cell r="D851">
            <v>10.228</v>
          </cell>
        </row>
        <row r="852">
          <cell r="A852" t="str">
            <v>001.17.01260</v>
          </cell>
          <cell r="B852" t="str">
            <v>Fornecimento e instalação de cabos de cobre seção 50.00 mm2,para tensão de 1000 volts formado por condutor de fio de cobre isolado com material de característica não propagante ao fogo</v>
          </cell>
          <cell r="C852" t="str">
            <v>ML</v>
          </cell>
          <cell r="D852">
            <v>16.586300000000001</v>
          </cell>
        </row>
        <row r="853">
          <cell r="A853" t="str">
            <v>001.17.01280</v>
          </cell>
          <cell r="B853" t="str">
            <v>Fornecimento e instalação de cabos de cobre seção 70.00 mm2,para tensão de 1000 volts formado por condutor de fio de cobre isolado com material de característica não propagante ao fogo</v>
          </cell>
          <cell r="C853" t="str">
            <v>ML</v>
          </cell>
          <cell r="D853">
            <v>18.7804</v>
          </cell>
        </row>
        <row r="854">
          <cell r="A854" t="str">
            <v>001.17.01300</v>
          </cell>
          <cell r="B854" t="str">
            <v>Fornecimento e instalação de cabos de cobre seção 95.00 mm2,para tensão de 1000 volts formado por condutor de fio de cobre isolado com material de característica não propagante ao fogo</v>
          </cell>
          <cell r="C854" t="str">
            <v>ML</v>
          </cell>
          <cell r="D854">
            <v>25.115300000000001</v>
          </cell>
        </row>
        <row r="855">
          <cell r="A855" t="str">
            <v>001.17.01320</v>
          </cell>
          <cell r="B855" t="str">
            <v>Fornecimento e instalação de cabos de cobre seção 120.00 mm2,para tensão de 1000 volts formado por condutor de fio de cobre isolado com material de característica não propagante ao fogo 2</v>
          </cell>
          <cell r="C855" t="str">
            <v>ML</v>
          </cell>
          <cell r="D855">
            <v>31.545000000000002</v>
          </cell>
        </row>
        <row r="856">
          <cell r="A856" t="str">
            <v>001.17.01340</v>
          </cell>
          <cell r="B856" t="str">
            <v>Fornecimento e instalação de cabos de cobre seção 150 mm2,para tensão de 1000 volts formado por condutor de fio de cobre isolado com material de característica não propagante ao fogo</v>
          </cell>
          <cell r="C856" t="str">
            <v>ML</v>
          </cell>
          <cell r="D856">
            <v>38.148600000000002</v>
          </cell>
        </row>
        <row r="857">
          <cell r="A857" t="str">
            <v>001.17.01360</v>
          </cell>
          <cell r="B857" t="str">
            <v>Fornecimento e instalação de cabos de cobre seção 185 mm2,para tensão de 1000 volts formado por condutor de fio de cobre isolado com material de característica não propagante ao fogo</v>
          </cell>
          <cell r="C857" t="str">
            <v>ML</v>
          </cell>
          <cell r="D857">
            <v>48.660800000000002</v>
          </cell>
        </row>
        <row r="858">
          <cell r="A858" t="str">
            <v>001.17.01380</v>
          </cell>
          <cell r="B858" t="str">
            <v>Fornecimento e instalação de cabos de cobre seção 240 mm2,para tensão de 1000 volts formado por condutor de fio de cobre isolado com material de característica não propagante ao fogo</v>
          </cell>
          <cell r="C858" t="str">
            <v>ML</v>
          </cell>
          <cell r="D858">
            <v>62.4069</v>
          </cell>
        </row>
        <row r="859">
          <cell r="A859" t="str">
            <v>001.17.01400</v>
          </cell>
          <cell r="B859" t="str">
            <v>Fornecimento e instalação de cabos de seção 300 mm2,para tensão de 1000 volts formado por condutor de fio de cobre isolado com material de característica não propagante ao fogo</v>
          </cell>
          <cell r="C859" t="str">
            <v>ML</v>
          </cell>
          <cell r="D859">
            <v>79.703900000000004</v>
          </cell>
        </row>
        <row r="860">
          <cell r="A860" t="str">
            <v>001.17.01420</v>
          </cell>
          <cell r="B860" t="str">
            <v>Fornecimento e instalação de cabo de cobre seção 25 mm2,com isolamento de 15 kv</v>
          </cell>
          <cell r="C860" t="str">
            <v>ML</v>
          </cell>
          <cell r="D860">
            <v>20.446999999999999</v>
          </cell>
        </row>
        <row r="861">
          <cell r="A861" t="str">
            <v>001.17.01440</v>
          </cell>
          <cell r="B861" t="str">
            <v>Fornecimento e instalação de eletroduto de pvc 1 1/4"""" corrugado tipo kanaflex</v>
          </cell>
          <cell r="C861" t="str">
            <v>ML</v>
          </cell>
          <cell r="D861">
            <v>4.0670000000000002</v>
          </cell>
        </row>
        <row r="862">
          <cell r="A862" t="str">
            <v>001.17.01460</v>
          </cell>
          <cell r="B862" t="str">
            <v>Fornecimento e instalação de eletroduto de pvc 1 1/2"""" corrugado tipo kanaflex</v>
          </cell>
          <cell r="C862" t="str">
            <v>ML</v>
          </cell>
          <cell r="D862">
            <v>4.1773999999999996</v>
          </cell>
        </row>
        <row r="863">
          <cell r="A863" t="str">
            <v>001.17.01500</v>
          </cell>
          <cell r="B863" t="str">
            <v>Fornecimento e instalação de eletroduto rígido de ferro galvanizado  1/2"" c/ rosca nas duas pontas em barra de 3 metros</v>
          </cell>
          <cell r="C863" t="str">
            <v>un</v>
          </cell>
          <cell r="D863">
            <v>22.1221</v>
          </cell>
        </row>
        <row r="864">
          <cell r="A864" t="str">
            <v>001.17.01520</v>
          </cell>
          <cell r="B864" t="str">
            <v>Fornecimento e instalação de eletroduto rígido de ferro galvanizado  3/4"" c/ rosca nas duas pontas em barra de 3 metros</v>
          </cell>
          <cell r="C864" t="str">
            <v>un</v>
          </cell>
          <cell r="D864">
            <v>32.603000000000002</v>
          </cell>
        </row>
        <row r="865">
          <cell r="A865" t="str">
            <v>001.17.01540</v>
          </cell>
          <cell r="B865" t="str">
            <v>Fornecimento e instalação de eletroduto rígido de ferro galvanizado 1"" c/ rosca nas duas pontas em barra de 3 metros</v>
          </cell>
          <cell r="C865" t="str">
            <v>un</v>
          </cell>
          <cell r="D865">
            <v>43.494</v>
          </cell>
        </row>
        <row r="866">
          <cell r="A866" t="str">
            <v>001.17.01560</v>
          </cell>
          <cell r="B866" t="str">
            <v>Fornecimento e instalação de eletroduto rígido de ferro galvanizado 1 1/4"" c/ rosca nas duas pontas em barra de 3 metros</v>
          </cell>
          <cell r="C866" t="str">
            <v>un</v>
          </cell>
          <cell r="D866">
            <v>66.391400000000004</v>
          </cell>
        </row>
        <row r="867">
          <cell r="A867" t="str">
            <v>001.17.01580</v>
          </cell>
          <cell r="B867" t="str">
            <v>Fornecimento e instalação de eletroduto rígido de ferro galvanizado 1 1/2"" c/ rosca nas duas pontas em barra de 3 metros</v>
          </cell>
          <cell r="C867" t="str">
            <v>un</v>
          </cell>
          <cell r="D867">
            <v>75.137</v>
          </cell>
        </row>
        <row r="868">
          <cell r="A868" t="str">
            <v>001.17.01600</v>
          </cell>
          <cell r="B868" t="str">
            <v>Fornecimento e instalação de eletroduto rígido de ferro galvanizado 2"" c/ rosca nas duas pontas em barra de 3 metros</v>
          </cell>
          <cell r="C868" t="str">
            <v>un</v>
          </cell>
          <cell r="D868">
            <v>96.117800000000003</v>
          </cell>
        </row>
        <row r="869">
          <cell r="A869" t="str">
            <v>001.17.01620</v>
          </cell>
          <cell r="B869" t="str">
            <v>Fornecimento e instalação de eletroduto rígido de ferro galvanizado 2 1/2"" c/ rosca nas duas pontas em barra de 3 metros</v>
          </cell>
          <cell r="C869" t="str">
            <v>un</v>
          </cell>
          <cell r="D869">
            <v>136.16200000000001</v>
          </cell>
        </row>
        <row r="870">
          <cell r="A870" t="str">
            <v>001.17.01640</v>
          </cell>
          <cell r="B870" t="str">
            <v>Fornecimento e instalação de eletroduto rígido de ferro galvanizado 3"" c/ rosca nas duas pontas em barra de 3 metros</v>
          </cell>
          <cell r="C870" t="str">
            <v>un</v>
          </cell>
          <cell r="D870">
            <v>173.13499999999999</v>
          </cell>
        </row>
        <row r="871">
          <cell r="A871" t="str">
            <v>001.17.01660</v>
          </cell>
          <cell r="B871" t="str">
            <v>Fornecimento e instalação de eletroduto rígido de ferro galvanizado 4"" c/ rosca nas duas pontas em barra de 3 metros</v>
          </cell>
          <cell r="C871" t="str">
            <v>un</v>
          </cell>
          <cell r="D871">
            <v>163.01089999999999</v>
          </cell>
        </row>
        <row r="872">
          <cell r="A872" t="str">
            <v>001.17.01680</v>
          </cell>
          <cell r="B872" t="str">
            <v>Fornecimento e instalação de eletroduto de pvc  1/2"""" roscável anti-chama em barra de 3 m</v>
          </cell>
          <cell r="C872" t="str">
            <v>UN</v>
          </cell>
          <cell r="D872">
            <v>7.9607000000000001</v>
          </cell>
        </row>
        <row r="873">
          <cell r="A873" t="str">
            <v>001.17.01700</v>
          </cell>
          <cell r="B873" t="str">
            <v>Fornecimento e instalação de eletroduto de pvc  3/4"""" roscável anti-chama em barra de 3 m</v>
          </cell>
          <cell r="C873" t="str">
            <v>UN</v>
          </cell>
          <cell r="D873">
            <v>8.4207000000000001</v>
          </cell>
        </row>
        <row r="874">
          <cell r="A874" t="str">
            <v>001.17.01720</v>
          </cell>
          <cell r="B874" t="str">
            <v>Fornecimento e instalação de eletroduto de pvc  1"""" roscável anti-chama em barra de 3 m</v>
          </cell>
          <cell r="C874" t="str">
            <v>UN</v>
          </cell>
          <cell r="D874">
            <v>11.142099999999999</v>
          </cell>
        </row>
        <row r="875">
          <cell r="A875" t="str">
            <v>001.17.01740</v>
          </cell>
          <cell r="B875" t="str">
            <v>Fornecimento e instalação de eletroduto de pvc  1 1/4"""" roscável anti-chama em barra de 3 m</v>
          </cell>
          <cell r="C875" t="str">
            <v>UN</v>
          </cell>
          <cell r="D875">
            <v>15.663</v>
          </cell>
        </row>
        <row r="876">
          <cell r="A876" t="str">
            <v>001.17.01760</v>
          </cell>
          <cell r="B876" t="str">
            <v>Fornecimento e instalação de eletroduto de pvc  1 1/2"""" roscável anti-chama em barra de 3 m</v>
          </cell>
          <cell r="C876" t="str">
            <v>UN</v>
          </cell>
          <cell r="D876">
            <v>22.572800000000001</v>
          </cell>
        </row>
        <row r="877">
          <cell r="A877" t="str">
            <v>001.17.01780</v>
          </cell>
          <cell r="B877" t="str">
            <v>Fornecimento e instalação de eletroduto de pvc  2"""" roscável anti-chama em barra de 3 m</v>
          </cell>
          <cell r="C877" t="str">
            <v>UN</v>
          </cell>
          <cell r="D877">
            <v>29.455100000000002</v>
          </cell>
        </row>
        <row r="878">
          <cell r="A878" t="str">
            <v>001.17.01800</v>
          </cell>
          <cell r="B878" t="str">
            <v>Fornecimento e instalação de eletroduto de pvc  2 1/2"""" roscável anti-chama em barra de 3 m</v>
          </cell>
          <cell r="C878" t="str">
            <v>UN</v>
          </cell>
          <cell r="D878">
            <v>50.375500000000002</v>
          </cell>
        </row>
        <row r="879">
          <cell r="A879" t="str">
            <v>001.17.01820</v>
          </cell>
          <cell r="B879" t="str">
            <v>Fornecimento e instalação de eletroduto de pvc  3"""" roscável anti-chama em barra de 3 m</v>
          </cell>
          <cell r="C879" t="str">
            <v>UN</v>
          </cell>
          <cell r="D879">
            <v>47.087800000000001</v>
          </cell>
        </row>
        <row r="880">
          <cell r="A880" t="str">
            <v>001.17.01840</v>
          </cell>
          <cell r="B880" t="str">
            <v>Fornecimento e instalação de eletroduto de pvc  4"""" roscável anti-chama em barra de 3 m</v>
          </cell>
          <cell r="C880" t="str">
            <v>UN</v>
          </cell>
          <cell r="D880">
            <v>95.4499</v>
          </cell>
        </row>
        <row r="881">
          <cell r="A881" t="str">
            <v>001.17.01850</v>
          </cell>
          <cell r="B881" t="str">
            <v>Fornecimento e instalação de conjunto bucha e arruela 1/2"" de pvc para eletroduto roscável</v>
          </cell>
          <cell r="C881" t="str">
            <v>cj</v>
          </cell>
          <cell r="D881">
            <v>0.41220000000000001</v>
          </cell>
        </row>
        <row r="882">
          <cell r="A882" t="str">
            <v>001.17.01860</v>
          </cell>
          <cell r="B882" t="str">
            <v>Fornecimento e instalação de conjunto bucha e arruela 3/4"""" de pvc para eletroduto roscáve</v>
          </cell>
          <cell r="C882" t="str">
            <v>CJ</v>
          </cell>
          <cell r="D882">
            <v>0.44219999999999998</v>
          </cell>
        </row>
        <row r="883">
          <cell r="A883" t="str">
            <v>001.17.01880</v>
          </cell>
          <cell r="B883" t="str">
            <v>Fornecimento e instalação de conjunto bucha e arruela 1"""" de pvc para eletroduto roscável</v>
          </cell>
          <cell r="C883" t="str">
            <v>CJ</v>
          </cell>
          <cell r="D883">
            <v>0.60219999999999996</v>
          </cell>
        </row>
        <row r="884">
          <cell r="A884" t="str">
            <v>001.17.01900</v>
          </cell>
          <cell r="B884" t="str">
            <v>Fornecimento e instalação de conjunto bucha e arruela 1 1/4"""" de pvc para eletroduto roscável</v>
          </cell>
          <cell r="C884" t="str">
            <v>CJ</v>
          </cell>
          <cell r="D884">
            <v>1.1769000000000001</v>
          </cell>
        </row>
        <row r="885">
          <cell r="A885" t="str">
            <v>001.17.01920</v>
          </cell>
          <cell r="B885" t="str">
            <v>Fornecimento e instalação de conjunto bucha e arruela 1 1/2"""",de pvc para eletroduto roscável</v>
          </cell>
          <cell r="C885" t="str">
            <v>CJ</v>
          </cell>
          <cell r="D885">
            <v>1.4596</v>
          </cell>
        </row>
        <row r="886">
          <cell r="A886" t="str">
            <v>001.17.01940</v>
          </cell>
          <cell r="B886" t="str">
            <v>Fornecimento e instalação de conjunto bucha e arruela 2"""", de pvc para eletroduto roscável</v>
          </cell>
          <cell r="C886" t="str">
            <v>CJ</v>
          </cell>
          <cell r="D886">
            <v>2.1543000000000001</v>
          </cell>
        </row>
        <row r="887">
          <cell r="A887" t="str">
            <v>001.17.01960</v>
          </cell>
          <cell r="B887" t="str">
            <v>Fornecimento e instalação de conjunto bucha e arruela 2 1/2"""", de pvc para eletroduto roscável</v>
          </cell>
          <cell r="C887" t="str">
            <v>CJ</v>
          </cell>
          <cell r="D887">
            <v>3.6183999999999998</v>
          </cell>
        </row>
        <row r="888">
          <cell r="A888" t="str">
            <v>001.17.01980</v>
          </cell>
          <cell r="B888" t="str">
            <v>Fornecimento e instalação de conjunto bucha e arruela 3"""", de pvc para eletroduto roscável</v>
          </cell>
          <cell r="C888" t="str">
            <v>CJ</v>
          </cell>
          <cell r="D888">
            <v>4.8826999999999998</v>
          </cell>
        </row>
        <row r="889">
          <cell r="A889" t="str">
            <v>001.17.02000</v>
          </cell>
          <cell r="B889" t="str">
            <v>Fornecimento e instalação de conjunto bucha e arruela 4"""" de pvc para eletroduto roscável</v>
          </cell>
          <cell r="C889" t="str">
            <v>CJ</v>
          </cell>
          <cell r="D889">
            <v>6.4173999999999998</v>
          </cell>
        </row>
        <row r="890">
          <cell r="A890" t="str">
            <v>001.17.02020</v>
          </cell>
          <cell r="B890" t="str">
            <v>Fornecimento e instalação de curva 90º de pvc 1/2"""" para eletroduto roscável</v>
          </cell>
          <cell r="C890" t="str">
            <v>UN</v>
          </cell>
          <cell r="D890">
            <v>0.92179999999999995</v>
          </cell>
        </row>
        <row r="891">
          <cell r="A891" t="str">
            <v>001.17.02040</v>
          </cell>
          <cell r="B891" t="str">
            <v>Fornecimento e instalação de curva 90º de pvc 3/4"""" para eletroduto roscável</v>
          </cell>
          <cell r="C891" t="str">
            <v>UN</v>
          </cell>
          <cell r="D891">
            <v>1.6417999999999999</v>
          </cell>
        </row>
        <row r="892">
          <cell r="A892" t="str">
            <v>001.17.02060</v>
          </cell>
          <cell r="B892" t="str">
            <v>Fornecimento e instalação de curva 90º de pvc 1"""" para eletroduto roscável</v>
          </cell>
          <cell r="C892" t="str">
            <v>UN</v>
          </cell>
          <cell r="D892">
            <v>2.4437000000000002</v>
          </cell>
        </row>
        <row r="893">
          <cell r="A893" t="str">
            <v>001.17.02080</v>
          </cell>
          <cell r="B893" t="str">
            <v>Fornecimento e instalação de curva 90º de pvc 1 1/4"""" para eletroduto roscável</v>
          </cell>
          <cell r="C893" t="str">
            <v>UN</v>
          </cell>
          <cell r="D893">
            <v>2.7736999999999998</v>
          </cell>
        </row>
        <row r="894">
          <cell r="A894" t="str">
            <v>001.17.02100</v>
          </cell>
          <cell r="B894" t="str">
            <v>Fornecimento e instalação de curva 90º de pvc 1 1/2"""" para eletroduto roscável</v>
          </cell>
          <cell r="C894" t="str">
            <v>UN</v>
          </cell>
          <cell r="D894">
            <v>3.6353</v>
          </cell>
        </row>
        <row r="895">
          <cell r="A895" t="str">
            <v>001.17.02120</v>
          </cell>
          <cell r="B895" t="str">
            <v>Fornecimento e instalação de curva 90º de pvc 2"""" para eletroduto roscável</v>
          </cell>
          <cell r="C895" t="str">
            <v>UN</v>
          </cell>
          <cell r="D895">
            <v>5.5974000000000004</v>
          </cell>
        </row>
        <row r="896">
          <cell r="A896" t="str">
            <v>001.17.02140</v>
          </cell>
          <cell r="B896" t="str">
            <v>Fornecimento e instalação de curva 90º de pvc 2 1/2"""" para eletroduto roscável</v>
          </cell>
          <cell r="C896" t="str">
            <v>UN</v>
          </cell>
          <cell r="D896">
            <v>9.0311000000000003</v>
          </cell>
        </row>
        <row r="897">
          <cell r="A897" t="str">
            <v>001.17.02160</v>
          </cell>
          <cell r="B897" t="str">
            <v>Fornecimento e instalação de curva 90º de pvc 3"""" para eletroduto roscável</v>
          </cell>
          <cell r="C897" t="str">
            <v>UN</v>
          </cell>
          <cell r="D897">
            <v>12.6029</v>
          </cell>
        </row>
        <row r="898">
          <cell r="A898" t="str">
            <v>001.17.02180</v>
          </cell>
          <cell r="B898" t="str">
            <v>Fornecimento e instalação de curva 90º de pvc 4"""" para eletroduto roscável</v>
          </cell>
          <cell r="C898" t="str">
            <v>UN</v>
          </cell>
          <cell r="D898">
            <v>18.264500000000002</v>
          </cell>
        </row>
        <row r="899">
          <cell r="A899" t="str">
            <v>001.17.02200</v>
          </cell>
          <cell r="B899" t="str">
            <v>Fornecimento e instalação de curva 135° de pvc 3/4"""" para eletroduto roscável</v>
          </cell>
          <cell r="C899" t="str">
            <v>UN</v>
          </cell>
          <cell r="D899">
            <v>1.8143</v>
          </cell>
        </row>
        <row r="900">
          <cell r="A900" t="str">
            <v>001.17.02220</v>
          </cell>
          <cell r="B900" t="str">
            <v>Fornecimento e instalação de curva 135° de pvc 1"""" para eletroduto roscável</v>
          </cell>
          <cell r="C900" t="str">
            <v>UN</v>
          </cell>
          <cell r="D900">
            <v>3.3753000000000002</v>
          </cell>
        </row>
        <row r="901">
          <cell r="A901" t="str">
            <v>001.17.02240</v>
          </cell>
          <cell r="B901" t="str">
            <v>Fornecimento e instalação de curva 135° de pvc 1 1/4"""" para eletroduto roscável</v>
          </cell>
          <cell r="C901" t="str">
            <v>UN</v>
          </cell>
          <cell r="D901">
            <v>4.9653</v>
          </cell>
        </row>
        <row r="902">
          <cell r="A902" t="str">
            <v>001.17.02260</v>
          </cell>
          <cell r="B902" t="str">
            <v>Fornecimento e instalação de curva 135° de pvc 1 1/2"""" para eletroduto roscável</v>
          </cell>
          <cell r="C902" t="str">
            <v>UN</v>
          </cell>
          <cell r="D902">
            <v>7.2173999999999996</v>
          </cell>
        </row>
        <row r="903">
          <cell r="A903" t="str">
            <v>001.17.02280</v>
          </cell>
          <cell r="B903" t="str">
            <v>Fornecimento e instalação de curva 135° de pvc 2"""" para eletroduto roscável</v>
          </cell>
          <cell r="C903" t="str">
            <v>UN</v>
          </cell>
          <cell r="D903">
            <v>9.4291999999999998</v>
          </cell>
        </row>
        <row r="904">
          <cell r="A904" t="str">
            <v>001.17.02300</v>
          </cell>
          <cell r="B904" t="str">
            <v>Fornecimento e instalação de luva pvc 1/2"""" p/ eletroduto roscável</v>
          </cell>
          <cell r="C904" t="str">
            <v>UN</v>
          </cell>
          <cell r="D904">
            <v>0.77180000000000004</v>
          </cell>
        </row>
        <row r="905">
          <cell r="A905" t="str">
            <v>001.17.02320</v>
          </cell>
          <cell r="B905" t="str">
            <v>Fornecimento e instalação de luva pvc 3/4"""" p/ eletroduto roscável</v>
          </cell>
          <cell r="C905" t="str">
            <v>UN</v>
          </cell>
          <cell r="D905">
            <v>1.0018</v>
          </cell>
        </row>
        <row r="906">
          <cell r="A906" t="str">
            <v>001.17.02340</v>
          </cell>
          <cell r="B906" t="str">
            <v>Fornecimento e instalação de luva pvc 1"""" p/ eletruduto roscável</v>
          </cell>
          <cell r="C906" t="str">
            <v>UN</v>
          </cell>
          <cell r="D906">
            <v>1.6236999999999999</v>
          </cell>
        </row>
        <row r="907">
          <cell r="A907" t="str">
            <v>001.17.02360</v>
          </cell>
          <cell r="B907" t="str">
            <v>Fornecimento e instalação de luva pvc 1 1/4"""" p/ eletroduto roscável</v>
          </cell>
          <cell r="C907" t="str">
            <v>UN</v>
          </cell>
          <cell r="D907">
            <v>1.7237</v>
          </cell>
        </row>
        <row r="908">
          <cell r="A908" t="str">
            <v>001.17.02380</v>
          </cell>
          <cell r="B908" t="str">
            <v>Fornecimento e instalação de luva pvc 1 1/2"""" p/ eletroduto roscável</v>
          </cell>
          <cell r="C908" t="str">
            <v>UN</v>
          </cell>
          <cell r="D908">
            <v>2.3853</v>
          </cell>
        </row>
        <row r="909">
          <cell r="A909" t="str">
            <v>001.17.02400</v>
          </cell>
          <cell r="B909" t="str">
            <v>Fornecimento e instalação de luva pvc 2"""" p/ eletroduto roscável</v>
          </cell>
          <cell r="C909" t="str">
            <v>UN</v>
          </cell>
          <cell r="D909">
            <v>3.6674000000000002</v>
          </cell>
        </row>
        <row r="910">
          <cell r="A910" t="str">
            <v>001.17.02420</v>
          </cell>
          <cell r="B910" t="str">
            <v>Fornecimento e instalação de luva pvc 2 1/2"""" p/ eletroduto roscável</v>
          </cell>
          <cell r="C910" t="str">
            <v>UN</v>
          </cell>
          <cell r="D910">
            <v>7.5311000000000003</v>
          </cell>
        </row>
        <row r="911">
          <cell r="A911" t="str">
            <v>001.17.02440</v>
          </cell>
          <cell r="B911" t="str">
            <v>Fornecimento e instalação de luva pvc 3"""" p/ eletroduto roscável</v>
          </cell>
          <cell r="C911" t="str">
            <v>UN</v>
          </cell>
          <cell r="D911">
            <v>7.8628999999999998</v>
          </cell>
        </row>
        <row r="912">
          <cell r="A912" t="str">
            <v>001.17.02460</v>
          </cell>
          <cell r="B912" t="str">
            <v>Fornecimento e instalação de luva pvc 4"""" p/ eletroduto roscável</v>
          </cell>
          <cell r="C912" t="str">
            <v>UN</v>
          </cell>
          <cell r="D912">
            <v>15.304500000000001</v>
          </cell>
        </row>
        <row r="913">
          <cell r="A913" t="str">
            <v>001.17.02480</v>
          </cell>
          <cell r="B913" t="str">
            <v>Fornecimento e instalação de braçadeira 3/4"""" p/ eletroduto</v>
          </cell>
          <cell r="C913" t="str">
            <v>UN</v>
          </cell>
          <cell r="D913">
            <v>1.5936999999999999</v>
          </cell>
        </row>
        <row r="914">
          <cell r="A914" t="str">
            <v>001.17.02500</v>
          </cell>
          <cell r="B914" t="str">
            <v>Fornecimento e instalação de braçadeira 1"""" p/ eletroduto</v>
          </cell>
          <cell r="C914" t="str">
            <v>UN</v>
          </cell>
          <cell r="D914">
            <v>2.0853000000000002</v>
          </cell>
        </row>
        <row r="915">
          <cell r="A915" t="str">
            <v>001.17.02520</v>
          </cell>
          <cell r="B915" t="str">
            <v>Fornecimento e instalação de braçadeira 1/2"""" p/ eletroduto</v>
          </cell>
          <cell r="C915" t="str">
            <v>UN</v>
          </cell>
          <cell r="D915">
            <v>1.1236999999999999</v>
          </cell>
        </row>
        <row r="916">
          <cell r="A916" t="str">
            <v>001.17.02540</v>
          </cell>
          <cell r="B916" t="str">
            <v>Fornecimento e instalação de braçadeira 2"""" p/ eletroduto</v>
          </cell>
          <cell r="C916" t="str">
            <v>UN</v>
          </cell>
          <cell r="D916">
            <v>2.2974000000000001</v>
          </cell>
        </row>
        <row r="917">
          <cell r="A917" t="str">
            <v>001.17.02560</v>
          </cell>
          <cell r="B917" t="str">
            <v>Fornecimento e instalação de braçadeira p/ eletroduto tipo unha de pvc, c/01 parafuso de d=25 mm (3/4"""")</v>
          </cell>
          <cell r="C917" t="str">
            <v>UN</v>
          </cell>
          <cell r="D917">
            <v>1.4237</v>
          </cell>
        </row>
        <row r="918">
          <cell r="A918" t="str">
            <v>001.17.02580</v>
          </cell>
          <cell r="B918" t="str">
            <v>Fornecimento e instalação de curva de ferro galvanizado de 135º diâm. 4""""</v>
          </cell>
          <cell r="C918" t="str">
            <v>UN</v>
          </cell>
          <cell r="D918">
            <v>82.295900000000003</v>
          </cell>
        </row>
        <row r="919">
          <cell r="A919" t="str">
            <v>001.17.02600</v>
          </cell>
          <cell r="B919" t="str">
            <v>Fornecimento e instalação de curva de ferro galvanizado de 135º diâm. 3""""</v>
          </cell>
          <cell r="C919" t="str">
            <v>UN</v>
          </cell>
          <cell r="D919">
            <v>47.335099999999997</v>
          </cell>
        </row>
        <row r="920">
          <cell r="A920" t="str">
            <v>001.17.02620</v>
          </cell>
          <cell r="B920" t="str">
            <v>Fornecimento e instalação de curva de ferro galvanizado de 135º diâm. 2 1/2""""</v>
          </cell>
          <cell r="C920" t="str">
            <v>UN</v>
          </cell>
          <cell r="D920">
            <v>35.726599999999998</v>
          </cell>
        </row>
        <row r="921">
          <cell r="A921" t="str">
            <v>001.17.02640</v>
          </cell>
          <cell r="B921" t="str">
            <v>Fornecimento e instalação de curva de ferro galvanizado de 135º diâm. 2""""</v>
          </cell>
          <cell r="C921" t="str">
            <v>UN</v>
          </cell>
          <cell r="D921">
            <v>23.161300000000001</v>
          </cell>
        </row>
        <row r="922">
          <cell r="A922" t="str">
            <v>001.17.02660</v>
          </cell>
          <cell r="B922" t="str">
            <v>Fornecimento e instalação de curva de ferro galvanizado de 135º diâm. 1 1/2""""</v>
          </cell>
          <cell r="C922" t="str">
            <v>UN</v>
          </cell>
          <cell r="D922">
            <v>15.5829</v>
          </cell>
        </row>
        <row r="923">
          <cell r="A923" t="str">
            <v>001.17.02680</v>
          </cell>
          <cell r="B923" t="str">
            <v>Fornecimento e instalação de curva de ferro galvanizado de 135º diâm. 1 1/4'</v>
          </cell>
          <cell r="C923" t="str">
            <v>UN</v>
          </cell>
          <cell r="D923">
            <v>8.7911000000000001</v>
          </cell>
        </row>
        <row r="924">
          <cell r="A924" t="str">
            <v>001.17.02700</v>
          </cell>
          <cell r="B924" t="str">
            <v>Fornecimento e instalação de curva de ferro galvanizado de 135º diâm. 1""""</v>
          </cell>
          <cell r="C924" t="str">
            <v>UN</v>
          </cell>
          <cell r="D924">
            <v>5.2630999999999997</v>
          </cell>
        </row>
        <row r="925">
          <cell r="A925" t="str">
            <v>001.17.02720</v>
          </cell>
          <cell r="B925" t="str">
            <v>Fornecimento e instalação de curva de ferro galvanizado de 135º diâm. 3/4'</v>
          </cell>
          <cell r="C925" t="str">
            <v>UN</v>
          </cell>
          <cell r="D925">
            <v>3.3908</v>
          </cell>
        </row>
        <row r="926">
          <cell r="A926" t="str">
            <v>001.17.02740</v>
          </cell>
          <cell r="B926" t="str">
            <v>Fornecimento e instalação de curva de ferro galvanizado de 90º diâm. 3""""</v>
          </cell>
          <cell r="C926" t="str">
            <v>UN</v>
          </cell>
          <cell r="D926">
            <v>48.845100000000002</v>
          </cell>
        </row>
        <row r="927">
          <cell r="A927" t="str">
            <v>001.17.02760</v>
          </cell>
          <cell r="B927" t="str">
            <v>Fornecimento e instalação de curva de ferro galvanizado de 90º diâm. 2 1/2""""</v>
          </cell>
          <cell r="C927" t="str">
            <v>UN</v>
          </cell>
          <cell r="D927">
            <v>32.026600000000002</v>
          </cell>
        </row>
        <row r="928">
          <cell r="A928" t="str">
            <v>001.17.02780</v>
          </cell>
          <cell r="B928" t="str">
            <v>Fornecimento e instalação de curva de ferro galvanizado de 90º diâm. 2""""</v>
          </cell>
          <cell r="C928" t="str">
            <v>UN</v>
          </cell>
          <cell r="D928">
            <v>18.261299999999999</v>
          </cell>
        </row>
        <row r="929">
          <cell r="A929" t="str">
            <v>001.17.02800</v>
          </cell>
          <cell r="B929" t="str">
            <v>Fornecimento e instalação de curva de ferro galvanizado de 90º diâm. 1 1/2""""</v>
          </cell>
          <cell r="C929" t="str">
            <v>UN</v>
          </cell>
          <cell r="D929">
            <v>9.9229000000000003</v>
          </cell>
        </row>
        <row r="930">
          <cell r="A930" t="str">
            <v>001.17.02820</v>
          </cell>
          <cell r="B930" t="str">
            <v>Fornecimento e instalação de curva de ferro galvanizado de 90º diâm. 1 1/4""""</v>
          </cell>
          <cell r="C930" t="str">
            <v>UN</v>
          </cell>
          <cell r="D930">
            <v>7.7911000000000001</v>
          </cell>
        </row>
        <row r="931">
          <cell r="A931" t="str">
            <v>001.17.02840</v>
          </cell>
          <cell r="B931" t="str">
            <v>Fornecimento e instalação de curva de ferro galvanizado de 90º diâm. 1""""</v>
          </cell>
          <cell r="C931" t="str">
            <v>UN</v>
          </cell>
          <cell r="D931">
            <v>3.7330999999999999</v>
          </cell>
        </row>
        <row r="932">
          <cell r="A932" t="str">
            <v>001.17.02860</v>
          </cell>
          <cell r="B932" t="str">
            <v>Fornecimento e instalação de curva de ferro galvanizado de 90º diâm. 3/4""""</v>
          </cell>
          <cell r="C932" t="str">
            <v>UN</v>
          </cell>
          <cell r="D932">
            <v>2.8408000000000002</v>
          </cell>
        </row>
        <row r="933">
          <cell r="A933" t="str">
            <v>001.17.02880</v>
          </cell>
          <cell r="B933" t="str">
            <v>Fornecimento e instalação de curva de ferro galvanizado de 90º diâm. 1/2""""</v>
          </cell>
          <cell r="C933" t="str">
            <v>UN</v>
          </cell>
          <cell r="D933">
            <v>2.3736999999999999</v>
          </cell>
        </row>
        <row r="934">
          <cell r="A934" t="str">
            <v>001.17.02900</v>
          </cell>
          <cell r="B934" t="str">
            <v>Fornecimento  e instalação de bujão de ferro galvanizado diâm 3""""</v>
          </cell>
          <cell r="C934" t="str">
            <v>UN</v>
          </cell>
          <cell r="D934">
            <v>19.371099999999998</v>
          </cell>
        </row>
        <row r="935">
          <cell r="A935" t="str">
            <v>001.17.02920</v>
          </cell>
          <cell r="B935" t="str">
            <v>Fornecimento  e instalação de bujão de ferro galvanizado diâm 4""""</v>
          </cell>
          <cell r="C935" t="str">
            <v>PC</v>
          </cell>
          <cell r="D935">
            <v>14.9945</v>
          </cell>
        </row>
        <row r="936">
          <cell r="A936" t="str">
            <v>001.17.02940</v>
          </cell>
          <cell r="B936" t="str">
            <v>Fornecimento e instalação de luva de ferro galvanizado  1/2""""</v>
          </cell>
          <cell r="C936" t="str">
            <v>UN</v>
          </cell>
          <cell r="D936">
            <v>1.1006</v>
          </cell>
        </row>
        <row r="937">
          <cell r="A937" t="str">
            <v>001.17.02960</v>
          </cell>
          <cell r="B937" t="str">
            <v>Fornecimento e instalação de luva de ferro galvanizado  3/4""""</v>
          </cell>
          <cell r="C937" t="str">
            <v>UN</v>
          </cell>
          <cell r="D937">
            <v>1.3318000000000001</v>
          </cell>
        </row>
        <row r="938">
          <cell r="A938" t="str">
            <v>001.17.02980</v>
          </cell>
          <cell r="B938" t="str">
            <v>Fornecimento e instalação de luva de ferro galvanizado  1""""</v>
          </cell>
          <cell r="C938" t="str">
            <v>UN</v>
          </cell>
          <cell r="D938">
            <v>2.4237000000000002</v>
          </cell>
        </row>
        <row r="939">
          <cell r="A939" t="str">
            <v>001.17.03000</v>
          </cell>
          <cell r="B939" t="str">
            <v>Fornecimento e instalação de luva de ferro galvanizado  1 1/4""""</v>
          </cell>
          <cell r="C939" t="str">
            <v>UN</v>
          </cell>
          <cell r="D939">
            <v>2.5436999999999999</v>
          </cell>
        </row>
        <row r="940">
          <cell r="A940" t="str">
            <v>001.17.03020</v>
          </cell>
          <cell r="B940" t="str">
            <v>Fornecimento e instalação de luva de ferro galvanizado  1 1/2</v>
          </cell>
          <cell r="C940" t="str">
            <v>UN</v>
          </cell>
          <cell r="D940">
            <v>3.1753</v>
          </cell>
        </row>
        <row r="941">
          <cell r="A941" t="str">
            <v>001.17.03040</v>
          </cell>
          <cell r="B941" t="str">
            <v>Fornecimento e instalação de luva de ferro galvanizado  2""""</v>
          </cell>
          <cell r="C941" t="str">
            <v>UN</v>
          </cell>
          <cell r="D941">
            <v>4.1574</v>
          </cell>
        </row>
        <row r="942">
          <cell r="A942" t="str">
            <v>001.17.03060</v>
          </cell>
          <cell r="B942" t="str">
            <v>Fornecimento e instalação de luva de ferro galvanizado  2 1/2""""</v>
          </cell>
          <cell r="C942" t="str">
            <v>UN</v>
          </cell>
          <cell r="D942">
            <v>7.9511000000000003</v>
          </cell>
        </row>
        <row r="943">
          <cell r="A943" t="str">
            <v>001.17.03080</v>
          </cell>
          <cell r="B943" t="str">
            <v>Fornecimento e instalação de luva de ferro galvanizado  3""""</v>
          </cell>
          <cell r="C943" t="str">
            <v>UN</v>
          </cell>
          <cell r="D943">
            <v>9.1328999999999994</v>
          </cell>
        </row>
        <row r="944">
          <cell r="A944" t="str">
            <v>001.17.03100</v>
          </cell>
          <cell r="B944" t="str">
            <v>Fornecimento e instalação de luva de ferro galvanizado  4""""</v>
          </cell>
          <cell r="C944" t="str">
            <v>UN</v>
          </cell>
          <cell r="D944">
            <v>11.984500000000001</v>
          </cell>
        </row>
        <row r="945">
          <cell r="A945" t="str">
            <v>001.17.03120</v>
          </cell>
          <cell r="B945" t="str">
            <v>Fornecimento e instalação de condulete de alumínio tipo universal a b e 1/2""""</v>
          </cell>
          <cell r="C945" t="str">
            <v>UN</v>
          </cell>
          <cell r="D945">
            <v>7.8429000000000002</v>
          </cell>
        </row>
        <row r="946">
          <cell r="A946" t="str">
            <v>001.17.03140</v>
          </cell>
          <cell r="B946" t="str">
            <v>Fornecimento e instalação de condulete de alumínio tipo universal a b e 3/4""""</v>
          </cell>
          <cell r="C946" t="str">
            <v>UN</v>
          </cell>
          <cell r="D946">
            <v>7.8429000000000002</v>
          </cell>
        </row>
        <row r="947">
          <cell r="A947" t="str">
            <v>001.17.03160</v>
          </cell>
          <cell r="B947" t="str">
            <v>Fornecimento e instalação de condulete de alumínio tipo universal a b e 1""""</v>
          </cell>
          <cell r="C947" t="str">
            <v>UN</v>
          </cell>
          <cell r="D947">
            <v>10.5345</v>
          </cell>
        </row>
        <row r="948">
          <cell r="A948" t="str">
            <v>001.17.03180</v>
          </cell>
          <cell r="B948" t="str">
            <v>Fornecimento e instalação de condulete de alumínio tipo universal a b e 1 1/4""""</v>
          </cell>
          <cell r="C948" t="str">
            <v>UN</v>
          </cell>
          <cell r="D948">
            <v>16.994499999999999</v>
          </cell>
        </row>
        <row r="949">
          <cell r="A949" t="str">
            <v>001.17.03200</v>
          </cell>
          <cell r="B949" t="str">
            <v>Fornecimento e instalação de condulete de alumínio tipo universal a b e 1 1/2""""</v>
          </cell>
          <cell r="C949" t="str">
            <v>UN</v>
          </cell>
          <cell r="D949">
            <v>24.618400000000001</v>
          </cell>
        </row>
        <row r="950">
          <cell r="A950" t="str">
            <v>001.17.03220</v>
          </cell>
          <cell r="B950" t="str">
            <v>Fornecimento e instalação de condulete de alumínio tipo universal a b e 2""""</v>
          </cell>
          <cell r="C950" t="str">
            <v>UN</v>
          </cell>
          <cell r="D950">
            <v>31.6921</v>
          </cell>
        </row>
        <row r="951">
          <cell r="A951" t="str">
            <v>001.17.03240</v>
          </cell>
          <cell r="B951" t="str">
            <v>Fornecimento e instalação de condulete de alumínio tipo universal a b e 2 1/2""""</v>
          </cell>
          <cell r="C951" t="str">
            <v>UN</v>
          </cell>
          <cell r="D951">
            <v>53.7956</v>
          </cell>
        </row>
        <row r="952">
          <cell r="A952" t="str">
            <v>001.17.03260</v>
          </cell>
          <cell r="B952" t="str">
            <v>Fornecimento e instalação de condulete de alumínio tipo universal a b e 3""""</v>
          </cell>
          <cell r="C952" t="str">
            <v>UN</v>
          </cell>
          <cell r="D952">
            <v>95.529300000000006</v>
          </cell>
        </row>
        <row r="953">
          <cell r="A953" t="str">
            <v>001.17.03280</v>
          </cell>
          <cell r="B953" t="str">
            <v>Fornecimento e instalação de condulete de alumínio tipo universal c lr ll lb 1/2""""</v>
          </cell>
          <cell r="C953" t="str">
            <v>UN</v>
          </cell>
          <cell r="D953">
            <v>8.0129000000000001</v>
          </cell>
        </row>
        <row r="954">
          <cell r="A954" t="str">
            <v>001.17.03300</v>
          </cell>
          <cell r="B954" t="str">
            <v>Fornecimento e instalação de condulete de alumínio tipo universal c lr ll lb 3/4""""</v>
          </cell>
          <cell r="C954" t="str">
            <v>UN</v>
          </cell>
          <cell r="D954">
            <v>6.7229000000000001</v>
          </cell>
        </row>
        <row r="955">
          <cell r="A955" t="str">
            <v>001.17.03320</v>
          </cell>
          <cell r="B955" t="str">
            <v>Fornecimento e instalação de condulete de alumínio tipo universal c lr ll lb 1""""</v>
          </cell>
          <cell r="C955" t="str">
            <v>UN</v>
          </cell>
          <cell r="D955">
            <v>7.2744999999999997</v>
          </cell>
        </row>
        <row r="956">
          <cell r="A956" t="str">
            <v>001.17.03340</v>
          </cell>
          <cell r="B956" t="str">
            <v>Fornecimento e instalação de condulete de alumínio tipo universal c lr ll lb 1 1/4""""</v>
          </cell>
          <cell r="C956" t="str">
            <v>UN</v>
          </cell>
          <cell r="D956">
            <v>16.964500000000001</v>
          </cell>
        </row>
        <row r="957">
          <cell r="A957" t="str">
            <v>001.17.03360</v>
          </cell>
          <cell r="B957" t="str">
            <v>Fornecimento e instalação de condulete de alumínio tipo universal c lr ll lb 1 1/2""""</v>
          </cell>
          <cell r="C957" t="str">
            <v>UN</v>
          </cell>
          <cell r="D957">
            <v>26.118400000000001</v>
          </cell>
        </row>
        <row r="958">
          <cell r="A958" t="str">
            <v>001.17.03380</v>
          </cell>
          <cell r="B958" t="str">
            <v>Fornecimento e instalação de condulete de alumínio tipo universal c lr ll lb 2""""</v>
          </cell>
          <cell r="C958" t="str">
            <v>UN</v>
          </cell>
          <cell r="D958">
            <v>35.202100000000002</v>
          </cell>
        </row>
        <row r="959">
          <cell r="A959" t="str">
            <v>001.17.03400</v>
          </cell>
          <cell r="B959" t="str">
            <v>Fornecimento e instalação de condulete de alunínio tipo universal c lr ll lb 2 1/2""""</v>
          </cell>
          <cell r="C959" t="str">
            <v>UN</v>
          </cell>
          <cell r="D959">
            <v>54.0456</v>
          </cell>
        </row>
        <row r="960">
          <cell r="A960" t="str">
            <v>001.17.03420</v>
          </cell>
          <cell r="B960" t="str">
            <v>Fornecimento e instalação de condulete de alumínio tipo universal c lr ll lb 3""""</v>
          </cell>
          <cell r="C960" t="str">
            <v>UN</v>
          </cell>
          <cell r="D960">
            <v>95.529300000000006</v>
          </cell>
        </row>
        <row r="961">
          <cell r="A961" t="str">
            <v>001.17.03440</v>
          </cell>
          <cell r="B961" t="str">
            <v>Fornecimento e instalação de condulete de alumínio tipo universal lbr lbl tr tl 1/2""""</v>
          </cell>
          <cell r="C961" t="str">
            <v>UN</v>
          </cell>
          <cell r="D961">
            <v>8.4129000000000005</v>
          </cell>
        </row>
        <row r="962">
          <cell r="A962" t="str">
            <v>001.17.03460</v>
          </cell>
          <cell r="B962" t="str">
            <v>Fornecimento e instalação de condulete de alumínio tipo universal lbr lbl tr tl 3/4""""</v>
          </cell>
          <cell r="C962" t="str">
            <v>UN</v>
          </cell>
          <cell r="D962">
            <v>8.4129000000000005</v>
          </cell>
        </row>
        <row r="963">
          <cell r="A963" t="str">
            <v>001.17.03480</v>
          </cell>
          <cell r="B963" t="str">
            <v>Fornecimento e instalação de condulete de alumínio tipo universal lbr lbl tr tl 1""""</v>
          </cell>
          <cell r="C963" t="str">
            <v>UN</v>
          </cell>
          <cell r="D963">
            <v>11.634499999999999</v>
          </cell>
        </row>
        <row r="964">
          <cell r="A964" t="str">
            <v>001.17.03500</v>
          </cell>
          <cell r="B964" t="str">
            <v>Fornecimento e instalação de condulete de alumínio tipo universal lbr lbl tr tl 1 1/4""""</v>
          </cell>
          <cell r="C964" t="str">
            <v>UN</v>
          </cell>
          <cell r="D964">
            <v>18.634499999999999</v>
          </cell>
        </row>
        <row r="965">
          <cell r="A965" t="str">
            <v>001.17.03520</v>
          </cell>
          <cell r="B965" t="str">
            <v>Fornecimento e instalação de condulete de alumínio tipo universal lbr lbl tr tl 1 1/2""""</v>
          </cell>
          <cell r="C965" t="str">
            <v>UN</v>
          </cell>
          <cell r="D965">
            <v>26.628399999999999</v>
          </cell>
        </row>
        <row r="966">
          <cell r="A966" t="str">
            <v>001.17.03540</v>
          </cell>
          <cell r="B966" t="str">
            <v>Fornecimento e instalação de condulete de alumínio tipo universal lbr lbl tr tl 2""""</v>
          </cell>
          <cell r="C966" t="str">
            <v>UN</v>
          </cell>
          <cell r="D966">
            <v>36.412100000000002</v>
          </cell>
        </row>
        <row r="967">
          <cell r="A967" t="str">
            <v>001.17.03560</v>
          </cell>
          <cell r="B967" t="str">
            <v>Fornecimento e instalação de condulete de alumínio tipo universal lbr lbl tr tl 2 1/2""""</v>
          </cell>
          <cell r="C967" t="str">
            <v>UN</v>
          </cell>
          <cell r="D967">
            <v>57.395600000000002</v>
          </cell>
        </row>
        <row r="968">
          <cell r="A968" t="str">
            <v>001.17.03580</v>
          </cell>
          <cell r="B968" t="str">
            <v>Fornecimento e instalação de condulete de alumínio tipo universal lbr lbl tr tl 3""""</v>
          </cell>
          <cell r="C968" t="str">
            <v>UN</v>
          </cell>
          <cell r="D968">
            <v>69.369299999999996</v>
          </cell>
        </row>
        <row r="969">
          <cell r="A969" t="str">
            <v>001.17.03600</v>
          </cell>
          <cell r="B969" t="str">
            <v>Fornecimento e instalação de caixa metálica com tampa parafusada de 20.00x20.00x10.00 cm</v>
          </cell>
          <cell r="C969" t="str">
            <v>UN</v>
          </cell>
          <cell r="D969">
            <v>24.665900000000001</v>
          </cell>
        </row>
        <row r="970">
          <cell r="A970" t="str">
            <v>001.17.03620</v>
          </cell>
          <cell r="B970" t="str">
            <v>Fornecimento e instalação de caixa metálica com tampa parafusada de 25.00x25.00x12.00 cm</v>
          </cell>
          <cell r="C970" t="str">
            <v>UN</v>
          </cell>
          <cell r="D970">
            <v>23.607700000000001</v>
          </cell>
        </row>
        <row r="971">
          <cell r="A971" t="str">
            <v>001.17.03640</v>
          </cell>
          <cell r="B971" t="str">
            <v>Fornecimento e instalação de caixa metálica com tampa parafusada 30.00x30.00x15.00 cm</v>
          </cell>
          <cell r="C971" t="str">
            <v>UN</v>
          </cell>
          <cell r="D971">
            <v>41.005099999999999</v>
          </cell>
        </row>
        <row r="972">
          <cell r="A972" t="str">
            <v>001.17.03660</v>
          </cell>
          <cell r="B972" t="str">
            <v>Fornecimento e instalação de caixa metálica com tampa parafusada 40.00x40.00x15.00 cm</v>
          </cell>
          <cell r="C972" t="str">
            <v>UN</v>
          </cell>
          <cell r="D972">
            <v>61.6633</v>
          </cell>
        </row>
        <row r="973">
          <cell r="A973" t="str">
            <v>001.17.03680</v>
          </cell>
          <cell r="B973" t="str">
            <v>Fornecimento e instalação de caixa metálica com tampa parafusada 50.00x50.00x15.00 cm</v>
          </cell>
          <cell r="C973" t="str">
            <v>UN</v>
          </cell>
          <cell r="D973">
            <v>77.553299999999993</v>
          </cell>
        </row>
        <row r="974">
          <cell r="A974" t="str">
            <v>001.17.03700</v>
          </cell>
          <cell r="B974" t="str">
            <v>Fornecimento e instalação de  rolo de fita isolante plástica, de 20.00 m</v>
          </cell>
          <cell r="C974" t="str">
            <v>UN</v>
          </cell>
          <cell r="D974">
            <v>13.7866</v>
          </cell>
        </row>
        <row r="975">
          <cell r="A975" t="str">
            <v>001.17.03720</v>
          </cell>
          <cell r="B975" t="str">
            <v>Fornecimento e instalação de  rolo de fita isolante plástica, de 10.00 m</v>
          </cell>
          <cell r="C975" t="str">
            <v>UN</v>
          </cell>
          <cell r="D975">
            <v>12.1966</v>
          </cell>
        </row>
        <row r="976">
          <cell r="A976" t="str">
            <v>001.17.03740</v>
          </cell>
          <cell r="B976" t="str">
            <v>Fornecimento e instalação de  rolo de fita isolante plástica, de 05.00 m</v>
          </cell>
          <cell r="C976" t="str">
            <v>UN</v>
          </cell>
          <cell r="D976">
            <v>6.7183999999999999</v>
          </cell>
        </row>
        <row r="977">
          <cell r="A977" t="str">
            <v>001.17.03760</v>
          </cell>
          <cell r="B977" t="str">
            <v>Fornecimento e instalação de rolo de fita isolante de alta fusão, de 10.00 m</v>
          </cell>
          <cell r="C977" t="str">
            <v>UN</v>
          </cell>
          <cell r="D977">
            <v>19.526599999999998</v>
          </cell>
        </row>
        <row r="978">
          <cell r="A978" t="str">
            <v>001.17.03800</v>
          </cell>
          <cell r="B978" t="str">
            <v>Fornecimento e instalação de quadro metálico com fundo de madeira com maçaneta e fechadura de 100.00 x 100.00 x 15.00 cm</v>
          </cell>
          <cell r="C978" t="str">
            <v>UN</v>
          </cell>
          <cell r="D978">
            <v>179.25659999999999</v>
          </cell>
        </row>
        <row r="979">
          <cell r="A979" t="str">
            <v>001.17.03820</v>
          </cell>
          <cell r="B979" t="str">
            <v>Fornecimento e instalação de quadro metálico com fundo de madeira com maçaneta e fechadura de 90.00 x 90.00 x 15.00 cm</v>
          </cell>
          <cell r="C979" t="str">
            <v>UN</v>
          </cell>
          <cell r="D979">
            <v>157.5566</v>
          </cell>
        </row>
        <row r="980">
          <cell r="A980" t="str">
            <v>001.17.03840</v>
          </cell>
          <cell r="B980" t="str">
            <v>Fornecimento e instalação de quadro metálico com fundo de madeira com maçaneta e fechadura de 60.00 x 60.00 x 15.00 cm</v>
          </cell>
          <cell r="C980" t="str">
            <v>UN</v>
          </cell>
          <cell r="D980">
            <v>111.6384</v>
          </cell>
        </row>
        <row r="981">
          <cell r="A981" t="str">
            <v>001.17.03860</v>
          </cell>
          <cell r="B981" t="str">
            <v>Fornecimento e instalação de quadro de distribuição com porta sem disjuntores e sem barramento até 06 circuitos</v>
          </cell>
          <cell r="C981" t="str">
            <v>UN</v>
          </cell>
          <cell r="D981">
            <v>30.973299999999998</v>
          </cell>
        </row>
        <row r="982">
          <cell r="A982" t="str">
            <v>001.17.03880</v>
          </cell>
          <cell r="B982" t="str">
            <v>Fornecimento e instalação de quadro de distribuição com porta sem disjuntores e sem barramento de 07 a 10 circuitos</v>
          </cell>
          <cell r="C982" t="str">
            <v>UN</v>
          </cell>
          <cell r="D982">
            <v>37.423299999999998</v>
          </cell>
        </row>
        <row r="983">
          <cell r="A983" t="str">
            <v>001.17.03900</v>
          </cell>
          <cell r="B983" t="str">
            <v>Fornecimento e instalação de quadro de distribuição com porta sem disjuntores e sem barramento de 11 a 15 circuitos</v>
          </cell>
          <cell r="C983" t="str">
            <v>UN</v>
          </cell>
          <cell r="D983">
            <v>105.5917</v>
          </cell>
        </row>
        <row r="984">
          <cell r="A984" t="str">
            <v>001.17.03920</v>
          </cell>
          <cell r="B984" t="str">
            <v>Fornecimento e instalação de quadro de distribuição com porta sem disjuntores e sem barramento de 16 a 20 circuitos</v>
          </cell>
          <cell r="C984" t="str">
            <v>UN</v>
          </cell>
          <cell r="D984">
            <v>95.491699999999994</v>
          </cell>
        </row>
        <row r="985">
          <cell r="A985" t="str">
            <v>001.17.03940</v>
          </cell>
          <cell r="B985" t="str">
            <v>Fornecimento e instalação de quadro de distribuição com porta sem disjuntores e sem barramento até 03 circuitos, de sobrepor</v>
          </cell>
          <cell r="C985" t="str">
            <v>UN</v>
          </cell>
          <cell r="D985">
            <v>25.473299999999998</v>
          </cell>
        </row>
        <row r="986">
          <cell r="A986" t="str">
            <v>001.17.03960</v>
          </cell>
          <cell r="B986" t="str">
            <v>Fornecimento e instalação de quadro de distribuição com porta sem disjuntores e sem barramento até 06 circuitos, de sobrepor</v>
          </cell>
          <cell r="C986" t="str">
            <v>UN</v>
          </cell>
          <cell r="D986">
            <v>34.773299999999999</v>
          </cell>
        </row>
        <row r="987">
          <cell r="A987" t="str">
            <v>001.17.03980</v>
          </cell>
          <cell r="B987" t="str">
            <v>Fornecimento e instalação de quadro de distribuição com porta com barramento sem previsão para disjuntor geral e sem disjuntores, até 18 circuitos</v>
          </cell>
          <cell r="C987" t="str">
            <v>UN</v>
          </cell>
          <cell r="D987">
            <v>87.709900000000005</v>
          </cell>
        </row>
        <row r="988">
          <cell r="A988" t="str">
            <v>001.17.04000</v>
          </cell>
          <cell r="B988" t="str">
            <v>Fornecimento e instalação de quadro de distribuição com porta com barramento sem previsão para disjuntor geral e sem disjuntores, de 19 a 30  circuitos</v>
          </cell>
          <cell r="C988" t="str">
            <v>UN</v>
          </cell>
          <cell r="D988">
            <v>140.7784</v>
          </cell>
        </row>
        <row r="989">
          <cell r="A989" t="str">
            <v>001.17.04020</v>
          </cell>
          <cell r="B989" t="str">
            <v>Fornecimento e instalação de quadro de distribuição com porta com barramento sem previsão para disjuntor geral e sem disjuntores, de 31 a 42  circuitos</v>
          </cell>
          <cell r="C989" t="str">
            <v>UN</v>
          </cell>
          <cell r="D989">
            <v>150.89660000000001</v>
          </cell>
        </row>
        <row r="990">
          <cell r="A990" t="str">
            <v>001.17.04040</v>
          </cell>
          <cell r="B990" t="str">
            <v>Fornecimento e instalação de quadro de distribuição trifásico c/ barramento, c/ previsão para disjuntor geral, com porta e sem disjuntores até 15 circuitos</v>
          </cell>
          <cell r="C990" t="str">
            <v>UN</v>
          </cell>
          <cell r="D990">
            <v>105.5917</v>
          </cell>
        </row>
        <row r="991">
          <cell r="A991" t="str">
            <v>001.17.04060</v>
          </cell>
          <cell r="B991" t="str">
            <v>Fornecimento e instalação de quadro de distribuição trifásico c/ barramento, c/ previsão para disjuntor geral, com porta e sem disjuntores de 16 a 27 circuitos</v>
          </cell>
          <cell r="C991" t="str">
            <v>UN</v>
          </cell>
          <cell r="D991">
            <v>158.7099</v>
          </cell>
        </row>
        <row r="992">
          <cell r="A992" t="str">
            <v>001.17.04080</v>
          </cell>
          <cell r="B992" t="str">
            <v>Fornecimento e instalação de quadro de distribuição trifásico c/ barramento, c/ previsão para disjuntor geral, com porta e sem disjuntores de 28 a 30  circuitos</v>
          </cell>
          <cell r="C992" t="str">
            <v>UN</v>
          </cell>
          <cell r="D992">
            <v>140.7784</v>
          </cell>
        </row>
        <row r="993">
          <cell r="A993" t="str">
            <v>001.17.04100</v>
          </cell>
          <cell r="B993" t="str">
            <v>Fornecimento e instalação de quadro de distribuição trifásico c/ barramento, c/ previsão para disjuntor geral, com porta e sem disjuntores de 31 a 56  circuitos</v>
          </cell>
          <cell r="C993" t="str">
            <v>UN</v>
          </cell>
          <cell r="D993">
            <v>350.94659999999999</v>
          </cell>
        </row>
        <row r="994">
          <cell r="A994" t="str">
            <v>001.17.04120</v>
          </cell>
          <cell r="B994" t="str">
            <v>Fornecimento e instalação de quadro de distribuição de lógica, metálico com porta e trinco de embutir ou de sobrepor</v>
          </cell>
          <cell r="C994" t="str">
            <v>UN</v>
          </cell>
          <cell r="D994">
            <v>41.973300000000002</v>
          </cell>
        </row>
        <row r="995">
          <cell r="A995" t="str">
            <v>001.17.04140</v>
          </cell>
          <cell r="B995" t="str">
            <v>Fornecimento e instalação de quadro para comando 1,20x0,80x0,35m</v>
          </cell>
          <cell r="C995" t="str">
            <v>UN</v>
          </cell>
          <cell r="D995">
            <v>40.946599999999997</v>
          </cell>
        </row>
        <row r="996">
          <cell r="A996" t="str">
            <v>001.17.04160</v>
          </cell>
          <cell r="B996" t="str">
            <v>Fornecimento e instalação de disjuntor monopolar c/ proteção termomagnética automática da eletromar ou similar de 10amp a 30amp</v>
          </cell>
          <cell r="C996" t="str">
            <v>UN</v>
          </cell>
          <cell r="D996">
            <v>7.6711</v>
          </cell>
        </row>
        <row r="997">
          <cell r="A997" t="str">
            <v>001.17.04180</v>
          </cell>
          <cell r="B997" t="str">
            <v>Fornecimento e instalação de disjuntor monopolar c/ proteção termomagnética automática da eletromar ou similar de 40amp a 50amp</v>
          </cell>
          <cell r="C997" t="str">
            <v>UN</v>
          </cell>
          <cell r="D997">
            <v>9.5710999999999995</v>
          </cell>
        </row>
        <row r="998">
          <cell r="A998" t="str">
            <v>001.17.04200</v>
          </cell>
          <cell r="B998" t="str">
            <v>Fornecimento e instalação de disjuntor monopolar c/ proteção termomagnética automática da eletromar ou similar de 70amp a 100amp</v>
          </cell>
          <cell r="C998" t="str">
            <v>UN</v>
          </cell>
          <cell r="D998">
            <v>16.071100000000001</v>
          </cell>
        </row>
        <row r="999">
          <cell r="A999" t="str">
            <v>001.17.04220</v>
          </cell>
          <cell r="B999" t="str">
            <v>Fornecimento e instalação de disjuntor bipolar c/ proteção termomagnética automática da eletromar ou similar de 10amp a 50amp</v>
          </cell>
          <cell r="C999" t="str">
            <v>UN</v>
          </cell>
          <cell r="D999">
            <v>32.892099999999999</v>
          </cell>
        </row>
        <row r="1000">
          <cell r="A1000" t="str">
            <v>001.17.04240</v>
          </cell>
          <cell r="B1000" t="str">
            <v>Fornecimento e instalação de disjuntor bipolar c/ proteção termomagnética automática da eletromar ou similar de 60amp a 100amp</v>
          </cell>
          <cell r="C1000" t="str">
            <v>UN</v>
          </cell>
          <cell r="D1000">
            <v>44.162100000000002</v>
          </cell>
        </row>
        <row r="1001">
          <cell r="A1001" t="str">
            <v>001.17.04260</v>
          </cell>
          <cell r="B1001" t="str">
            <v>Fornecimento e instalação de disjuntor tripolar c/ proteção termomagnética automática da eletromar ou similar de 30amp a 50amp</v>
          </cell>
          <cell r="C1001" t="str">
            <v>UN</v>
          </cell>
          <cell r="D1001">
            <v>34.613</v>
          </cell>
        </row>
        <row r="1002">
          <cell r="A1002" t="str">
            <v>001.17.04280</v>
          </cell>
          <cell r="B1002" t="str">
            <v>Fornecimento e instalação de disjuntor tripolar c/ proteção termomagnética automática da eletromar ou similar de 60amp a 100amp</v>
          </cell>
          <cell r="C1002" t="str">
            <v>UN</v>
          </cell>
          <cell r="D1002">
            <v>42.713000000000001</v>
          </cell>
        </row>
        <row r="1003">
          <cell r="A1003" t="str">
            <v>001.17.04300</v>
          </cell>
          <cell r="B1003" t="str">
            <v>Fornecimento e instalação de disjuntor tripolar tipo ca-terno magnetico 125-150-175-200-225a da eletromar</v>
          </cell>
          <cell r="C1003" t="str">
            <v>UN</v>
          </cell>
          <cell r="D1003">
            <v>130.47329999999999</v>
          </cell>
        </row>
        <row r="1004">
          <cell r="A1004" t="str">
            <v>001.17.04320</v>
          </cell>
          <cell r="B1004" t="str">
            <v>Fornecimento e instalação de disjuntor tripolar tipo da-termo magnético 250-300-350-400a da eletromar</v>
          </cell>
          <cell r="C1004" t="str">
            <v>UN</v>
          </cell>
          <cell r="D1004">
            <v>1793.9499000000001</v>
          </cell>
        </row>
        <row r="1005">
          <cell r="A1005" t="str">
            <v>001.17.04340</v>
          </cell>
          <cell r="B1005" t="str">
            <v>Fornecimento e instalação de disjuntor termomagnético (diaquick) - siemens monopolar 2a/240v</v>
          </cell>
          <cell r="C1005" t="str">
            <v>UN</v>
          </cell>
          <cell r="D1005">
            <v>26.711099999999998</v>
          </cell>
        </row>
        <row r="1006">
          <cell r="A1006" t="str">
            <v>001.17.04360</v>
          </cell>
          <cell r="B1006" t="str">
            <v>Fornecimento e instalação de disjuntor termomagnético (diaquick) - siemens monofásico 6a/240v</v>
          </cell>
          <cell r="C1006" t="str">
            <v>UN</v>
          </cell>
          <cell r="D1006">
            <v>26.8111</v>
          </cell>
        </row>
        <row r="1007">
          <cell r="A1007" t="str">
            <v>001.17.04380</v>
          </cell>
          <cell r="B1007" t="str">
            <v>Fornecimento e instalação de disjuntor termomagnético (diaquick) - siemens monofásico 25a/240v</v>
          </cell>
          <cell r="C1007" t="str">
            <v>UN</v>
          </cell>
          <cell r="D1007">
            <v>12.5511</v>
          </cell>
        </row>
        <row r="1008">
          <cell r="A1008" t="str">
            <v>001.17.04400</v>
          </cell>
          <cell r="B1008" t="str">
            <v>Fornecimento e instalação de disjuntor termomagnético (diaquick) - siemens monofásico 30a/240v</v>
          </cell>
          <cell r="C1008" t="str">
            <v>UN</v>
          </cell>
          <cell r="D1008">
            <v>9.6710999999999991</v>
          </cell>
        </row>
        <row r="1009">
          <cell r="A1009" t="str">
            <v>001.17.04420</v>
          </cell>
          <cell r="B1009" t="str">
            <v>Fornecimento e instalação de disjuntor termomagnético (diaquik) - tripolar - 30a/240v</v>
          </cell>
          <cell r="C1009" t="str">
            <v>UN</v>
          </cell>
          <cell r="D1009">
            <v>117.18300000000001</v>
          </cell>
        </row>
        <row r="1010">
          <cell r="A1010" t="str">
            <v>001.17.04440</v>
          </cell>
          <cell r="B1010" t="str">
            <v>Fornecimento e instalação de conjunto arstrop com tomada bipolar mais polo terra e disjuntor termomagnético unipolar de até 30a/250v para embutir em caixa metálica de 4"""" x 4"""" x 2""""</v>
          </cell>
          <cell r="C1010" t="str">
            <v>CJ</v>
          </cell>
          <cell r="D1010">
            <v>45.677399999999999</v>
          </cell>
        </row>
        <row r="1011">
          <cell r="A1011" t="str">
            <v>001.17.04460</v>
          </cell>
          <cell r="B1011" t="str">
            <v>Fornecimento e instalação de disjuntor tripolar a pequeno(reduzido) volume de óleo, com dispositivo de abertura mecanico e eletrônicamente livre, uso interno, tensão nominal 13,8 kv, corrente nominal (mínima) - 350 a,  potência interrupção simétrica (mí</v>
          </cell>
          <cell r="C1011" t="str">
            <v>UN</v>
          </cell>
          <cell r="D1011">
            <v>51.183199999999999</v>
          </cell>
        </row>
        <row r="1012">
          <cell r="A1012" t="str">
            <v>001.17.04480</v>
          </cell>
          <cell r="B1012" t="str">
            <v>Fornecimento e instalação de tomada de corrente de sobrepor """"conjunto arstop"""" com disjuntor bipolar de 20a/250v e tomada 2p+t em caixa de 10 x 10 x 5 cm</v>
          </cell>
          <cell r="C1012" t="str">
            <v>CJ</v>
          </cell>
          <cell r="D1012">
            <v>45.677399999999999</v>
          </cell>
        </row>
        <row r="1013">
          <cell r="A1013" t="str">
            <v>001.17.04500</v>
          </cell>
          <cell r="B1013" t="str">
            <v>Fornecimento e instalação de tomada tipo universal de 10a/250v com espelho para embutir com caixa metalica 4""""x2""""</v>
          </cell>
          <cell r="C1013" t="str">
            <v>CJ</v>
          </cell>
          <cell r="D1013">
            <v>7.2251000000000003</v>
          </cell>
        </row>
        <row r="1014">
          <cell r="A1014" t="str">
            <v>001.17.04520</v>
          </cell>
          <cell r="B1014" t="str">
            <v>Fornecimento e instalação de tomada tipo universal de 10a/250v com espelho para embutir sem caixa metalica 4""""x2""""</v>
          </cell>
          <cell r="C1014" t="str">
            <v>UN</v>
          </cell>
          <cell r="D1014">
            <v>3.1496</v>
          </cell>
        </row>
        <row r="1015">
          <cell r="A1015" t="str">
            <v>001.17.04540</v>
          </cell>
          <cell r="B1015" t="str">
            <v>Fornecimento e instalação de tomada de força tipo universal bipolar c/ polo terra p/20a/250v com espelho para embutir com caixa metalica 4""""x2""""</v>
          </cell>
          <cell r="C1015" t="str">
            <v>CJ</v>
          </cell>
          <cell r="D1015">
            <v>10.1541</v>
          </cell>
        </row>
        <row r="1016">
          <cell r="A1016" t="str">
            <v>001.17.04560</v>
          </cell>
          <cell r="B1016" t="str">
            <v>Fornecimento e instalação de tomada de força tipo universal bipolar c/ polo terra p/20a/250v com espelho para embutir sem caixa metalica 4""""x2""""</v>
          </cell>
          <cell r="C1016" t="str">
            <v>UN</v>
          </cell>
          <cell r="D1016">
            <v>8.1186000000000007</v>
          </cell>
        </row>
        <row r="1017">
          <cell r="A1017" t="str">
            <v>001.17.04580</v>
          </cell>
          <cell r="B1017" t="str">
            <v>Fornecimento e instalação de tomada de força tripolar c/ polo terra para 30a/380v c/ espelho para embutir com caixa metálica 4""""x2""""</v>
          </cell>
          <cell r="C1017" t="str">
            <v>CJ</v>
          </cell>
          <cell r="D1017">
            <v>10.5229</v>
          </cell>
        </row>
        <row r="1018">
          <cell r="A1018" t="str">
            <v>001.17.04600</v>
          </cell>
          <cell r="B1018" t="str">
            <v>Fornecimento e instalação de tomada de força tripolar c/ polo terra para 30a/380v c/ espelho para embutir sem caixa metálica 4""""x2""""</v>
          </cell>
          <cell r="C1018" t="str">
            <v>UN</v>
          </cell>
          <cell r="D1018">
            <v>8.4876000000000005</v>
          </cell>
        </row>
        <row r="1019">
          <cell r="A1019" t="str">
            <v>001.17.04620</v>
          </cell>
          <cell r="B1019" t="str">
            <v>Fornecimento e instalação de tomada de piso com tampa em liga de latão e caixa de ligação em liga de alumínio fundido de 4"""" x 2"""" tipo universal de 10a/250v</v>
          </cell>
          <cell r="C1019" t="str">
            <v>CJ</v>
          </cell>
          <cell r="D1019">
            <v>22.4251</v>
          </cell>
        </row>
        <row r="1020">
          <cell r="A1020" t="str">
            <v>001.17.04640</v>
          </cell>
          <cell r="B1020" t="str">
            <v>Fornecimento e instalação de tomada de piso com tampa em liga de latão e caixa de ligação em liga de alumínio fundido de 4"""" x 2"""" tipo bipolar mais polo terra de 30a/250v</v>
          </cell>
          <cell r="C1020" t="str">
            <v>CJ</v>
          </cell>
          <cell r="D1020">
            <v>25.354099999999999</v>
          </cell>
        </row>
        <row r="1021">
          <cell r="A1021" t="str">
            <v>001.17.04660</v>
          </cell>
          <cell r="B1021" t="str">
            <v>Fornecimento e instalação de tomada de piso com tampa em liga de latão e caixa de ligação em liga de alumínio fundido de 4"""" x 2"""" tipo tripolar mais polo terra de 30/380v</v>
          </cell>
          <cell r="C1021" t="str">
            <v>CJ</v>
          </cell>
          <cell r="D1021">
            <v>25.722899999999999</v>
          </cell>
        </row>
        <row r="1022">
          <cell r="A1022" t="str">
            <v>001.17.04680</v>
          </cell>
          <cell r="B1022" t="str">
            <v>Fornecimento e instalação de tomada para telefone padrão telebrás c/ espelho p/ embutir com caixa metálica 4"""" x 2""""</v>
          </cell>
          <cell r="C1022" t="str">
            <v>CJ</v>
          </cell>
          <cell r="D1022">
            <v>11.572900000000001</v>
          </cell>
        </row>
        <row r="1023">
          <cell r="A1023" t="str">
            <v>001.17.04700</v>
          </cell>
          <cell r="B1023" t="str">
            <v>Fornecimento e instalação de tomada para telefone padrão telebrás c/ espelho p/ embutir sem caixa metálica 4"""" x 2""""</v>
          </cell>
          <cell r="C1023" t="str">
            <v>UN</v>
          </cell>
          <cell r="D1023">
            <v>9.5375999999999994</v>
          </cell>
        </row>
        <row r="1024">
          <cell r="A1024" t="str">
            <v>001.17.04720</v>
          </cell>
          <cell r="B1024" t="str">
            <v>Fornecimento e instalação de tomada para telefone padrão telebrás c/ espelho p/ embutir sem caixa metálica 4"""" x 4""""</v>
          </cell>
          <cell r="C1024" t="str">
            <v>CJ</v>
          </cell>
          <cell r="D1024">
            <v>12.1629</v>
          </cell>
        </row>
        <row r="1025">
          <cell r="A1025" t="str">
            <v>001.17.04740</v>
          </cell>
          <cell r="B1025" t="str">
            <v>Fornecimento e instalação de tomada de piso p/ telefone padrão telebrás c/ espelho e tampa em liga de latão montada em caixa de liga de alumínio 4"""" x 2""""</v>
          </cell>
          <cell r="C1025" t="str">
            <v>CJ</v>
          </cell>
          <cell r="D1025">
            <v>26.7729</v>
          </cell>
        </row>
        <row r="1026">
          <cell r="A1026" t="str">
            <v>001.17.04760</v>
          </cell>
          <cell r="B1026" t="str">
            <v>Fornecimento e instalação de tomada de corrente monofásica c/03 pinos (fase,neutro e terra) de 10a/250v com caixa metalica 4""""x2""""</v>
          </cell>
          <cell r="C1026" t="str">
            <v>UN</v>
          </cell>
          <cell r="D1026">
            <v>10.1541</v>
          </cell>
        </row>
        <row r="1027">
          <cell r="A1027" t="str">
            <v>001.17.04780</v>
          </cell>
          <cell r="B1027" t="str">
            <v>Fornecimento e instalação de tomada de corrente monofásica c/03 pinos (fase,neutro e terra) de 10a/250v sem caixa metalica 4""""x2""""</v>
          </cell>
          <cell r="C1027" t="str">
            <v>UN</v>
          </cell>
          <cell r="D1027">
            <v>8.1186000000000007</v>
          </cell>
        </row>
        <row r="1028">
          <cell r="A1028" t="str">
            <v>001.17.04800</v>
          </cell>
          <cell r="B1028" t="str">
            <v>Fornecimento e instalação de tomada especial para informática 15a/250v com espelho para embutir com caixa metalica 4"""" x 2""""</v>
          </cell>
          <cell r="C1028" t="str">
            <v>UN</v>
          </cell>
          <cell r="D1028">
            <v>9.8728999999999996</v>
          </cell>
        </row>
        <row r="1029">
          <cell r="A1029" t="str">
            <v>001.17.04820</v>
          </cell>
          <cell r="B1029" t="str">
            <v>Fornecimento e instalação de tomada especial para informática 15a/250v com espelho para embutir sem caixa metálica 4"""" x 2""""</v>
          </cell>
          <cell r="C1029" t="str">
            <v>UN</v>
          </cell>
          <cell r="D1029">
            <v>7.8376000000000001</v>
          </cell>
        </row>
        <row r="1030">
          <cell r="A1030" t="str">
            <v>001.17.04840</v>
          </cell>
          <cell r="B1030" t="str">
            <v>Fornecimento e instalação de tomada de corrente para chuveiro elétrico com 02 polos + terra de 20a/250v com caixa metálica 4"""" x 2""""</v>
          </cell>
          <cell r="C1030" t="str">
            <v>CJ</v>
          </cell>
          <cell r="D1030">
            <v>10.1541</v>
          </cell>
        </row>
        <row r="1031">
          <cell r="A1031" t="str">
            <v>001.17.04860</v>
          </cell>
          <cell r="B1031" t="str">
            <v>Fornecimento e instalação de tomada de corrente para chuveiro elétrico com 02 polos + terra de 20a/250v sem caixa metálica 4"""" x 2""""</v>
          </cell>
          <cell r="C1031" t="str">
            <v>UN</v>
          </cell>
          <cell r="D1031">
            <v>8.1186000000000007</v>
          </cell>
        </row>
        <row r="1032">
          <cell r="A1032" t="str">
            <v>001.17.04880</v>
          </cell>
          <cell r="B1032" t="str">
            <v>Fornecimento e insalação de tomada universal tomada tipo universal de 10a/250v de sobrepor</v>
          </cell>
          <cell r="C1032" t="str">
            <v>UN</v>
          </cell>
          <cell r="D1032">
            <v>3.1496</v>
          </cell>
        </row>
        <row r="1033">
          <cell r="A1033" t="str">
            <v>001.17.04900</v>
          </cell>
          <cell r="B1033" t="str">
            <v>Fornecimento e instalação de interruptor e tomada tipo universal de 10a/250v para embutir e com espelho com 01 interruptor e 01 tomada c/caixa metálica 4"""" x  2""""</v>
          </cell>
          <cell r="C1033" t="str">
            <v>CJ</v>
          </cell>
          <cell r="D1033">
            <v>9.6928999999999998</v>
          </cell>
        </row>
        <row r="1034">
          <cell r="A1034" t="str">
            <v>001.17.04920</v>
          </cell>
          <cell r="B1034" t="str">
            <v>Fornecimento e instalação de interruptor e tomada tipo universal de 10a/250v para embutir e com espelho com 01 interruptor e 01 tomada s/caixa metálica 4"""" x  2""""</v>
          </cell>
          <cell r="C1034" t="str">
            <v>CJ</v>
          </cell>
          <cell r="D1034">
            <v>10.8309</v>
          </cell>
        </row>
        <row r="1035">
          <cell r="A1035" t="str">
            <v>001.17.04940</v>
          </cell>
          <cell r="B1035" t="str">
            <v>Fornecimento e instalação de interruptor e tomada tipo universal de 10a/250v para embutir e com espelho com 02 interruptores e 01 tomada c/caixa metálica 4"""" x  2""""</v>
          </cell>
          <cell r="C1035" t="str">
            <v>CJ</v>
          </cell>
          <cell r="D1035">
            <v>16.660900000000002</v>
          </cell>
        </row>
        <row r="1036">
          <cell r="A1036" t="str">
            <v>001.17.04960</v>
          </cell>
          <cell r="B1036" t="str">
            <v>Fornecimento e instalação de interruptor e tomada tipo universal de 10a/250v para embutir e com espelho com 02 interruptores e 01 tomada s/caixa metálica 4"""" x  2""""</v>
          </cell>
          <cell r="C1036" t="str">
            <v>CJ</v>
          </cell>
          <cell r="D1036">
            <v>14.625400000000001</v>
          </cell>
        </row>
        <row r="1037">
          <cell r="A1037" t="str">
            <v>001.17.04980</v>
          </cell>
          <cell r="B1037" t="str">
            <v>Fornecimento e instalação de interruptor de uma tecla simples tipo universal de 10a/250v com espelho para embutir com caixa metálica 4""""x2""""</v>
          </cell>
          <cell r="C1037" t="str">
            <v>CJ</v>
          </cell>
          <cell r="D1037">
            <v>7.6250999999999998</v>
          </cell>
        </row>
        <row r="1038">
          <cell r="A1038" t="str">
            <v>001.17.05000</v>
          </cell>
          <cell r="B1038" t="str">
            <v>Fornecimento e instalação de interruptor de uma tecla simples tipo universal de 10a/250v com espelho para embutir sem caixa metálica 4""""x2""""</v>
          </cell>
          <cell r="C1038" t="str">
            <v>UN</v>
          </cell>
          <cell r="D1038">
            <v>5.5895999999999999</v>
          </cell>
        </row>
        <row r="1039">
          <cell r="A1039" t="str">
            <v>001.17.05020</v>
          </cell>
          <cell r="B1039" t="str">
            <v>Fornecimento e instalação de interruptor 02 teclas simples tipo universal de 10a/250v com espelho para embutir com caixa metalica 4""""x2""""</v>
          </cell>
          <cell r="C1039" t="str">
            <v>CJ</v>
          </cell>
          <cell r="D1039">
            <v>8.8728999999999996</v>
          </cell>
        </row>
        <row r="1040">
          <cell r="A1040" t="str">
            <v>001.17.05040</v>
          </cell>
          <cell r="B1040" t="str">
            <v>Fornecimento e instalação de interruptor 02 teclas simples tipo universal de 10a/250v com espelho para embutir sem caixa metalica 4""""x2""""</v>
          </cell>
          <cell r="C1040" t="str">
            <v>UN</v>
          </cell>
          <cell r="D1040">
            <v>6.8376000000000001</v>
          </cell>
        </row>
        <row r="1041">
          <cell r="A1041" t="str">
            <v>001.17.05060</v>
          </cell>
          <cell r="B1041" t="str">
            <v>Fornecimento e instalação de interruptor 03 teclas simples tipo universal de 10a/250v com espelho para embutir com caixa metálica 4""""x2""""</v>
          </cell>
          <cell r="C1041" t="str">
            <v>CJ</v>
          </cell>
          <cell r="D1041">
            <v>12.610900000000001</v>
          </cell>
        </row>
        <row r="1042">
          <cell r="A1042" t="str">
            <v>001.17.05080</v>
          </cell>
          <cell r="B1042" t="str">
            <v>Fornecimento e instalação de interruptor 03 teclas simples tipo universal de 10a/250v sem espelho para embutir com caixa metálica 4""""x2""""</v>
          </cell>
          <cell r="C1042" t="str">
            <v>UN</v>
          </cell>
          <cell r="D1042">
            <v>13.375400000000001</v>
          </cell>
        </row>
        <row r="1043">
          <cell r="A1043" t="str">
            <v>001.17.05100</v>
          </cell>
          <cell r="B1043" t="str">
            <v>Fornecimento e instalação  de interruptor tipo paralelo (three way) de uma tecla de 10a/250v com espelho para embutir com caixa metálica 4""""x2""""</v>
          </cell>
          <cell r="C1043" t="str">
            <v>CJ</v>
          </cell>
          <cell r="D1043">
            <v>9.3041</v>
          </cell>
        </row>
        <row r="1044">
          <cell r="A1044" t="str">
            <v>001.17.05120</v>
          </cell>
          <cell r="B1044" t="str">
            <v>Fornecimento e instalação  de interruptor tipo paralelo (three way) de uma tecla de 10a/250v com espelho para embutir sem caixa metálica 4""""x2""""</v>
          </cell>
          <cell r="C1044" t="str">
            <v>UN</v>
          </cell>
          <cell r="D1044">
            <v>7.2686000000000002</v>
          </cell>
        </row>
        <row r="1045">
          <cell r="A1045" t="str">
            <v>001.17.05140</v>
          </cell>
          <cell r="B1045" t="str">
            <v>Fornecimento e instalação de interruptor simples ( 1 tecla ) em caixa tipo condulete d = 3/4""""</v>
          </cell>
          <cell r="C1045" t="str">
            <v>CJ</v>
          </cell>
          <cell r="D1045">
            <v>12.672499999999999</v>
          </cell>
        </row>
        <row r="1046">
          <cell r="A1046" t="str">
            <v>001.17.05160</v>
          </cell>
          <cell r="B1046" t="str">
            <v>Fornecimento e instalação de interruptor simples ( 2 teclas ) em caixa condulete d = 3/4""""</v>
          </cell>
          <cell r="C1046" t="str">
            <v>CJ</v>
          </cell>
          <cell r="D1046">
            <v>14.892099999999999</v>
          </cell>
        </row>
        <row r="1047">
          <cell r="A1047" t="str">
            <v>001.17.05180</v>
          </cell>
          <cell r="B1047" t="str">
            <v>Fornecimento e instalação de interruptor para ventilador de teto 110v tipo reostato para 02 setores com capacitor</v>
          </cell>
          <cell r="C1047" t="str">
            <v>UN</v>
          </cell>
          <cell r="D1047">
            <v>124.11839999999999</v>
          </cell>
        </row>
        <row r="1048">
          <cell r="A1048" t="str">
            <v>001.17.05200</v>
          </cell>
          <cell r="B1048" t="str">
            <v>Fornecimento e instalação de interruptor tipo paralelo (four-way) de uma tecla  15a/250v com espelho para embutir com caixa metálica 4""""x 2""""</v>
          </cell>
          <cell r="C1048" t="str">
            <v>UN</v>
          </cell>
          <cell r="D1048">
            <v>17.2456</v>
          </cell>
        </row>
        <row r="1049">
          <cell r="A1049" t="str">
            <v>001.17.05220</v>
          </cell>
          <cell r="B1049" t="str">
            <v>Fornecimento e instalação de interruptor tipo paralelo (four-way) de uma tecla  15a/250v com espelho para embutir sem caixa metálica 4"""" x 2""""</v>
          </cell>
          <cell r="C1049" t="str">
            <v>UN</v>
          </cell>
          <cell r="D1049">
            <v>15.2103</v>
          </cell>
        </row>
        <row r="1050">
          <cell r="A1050" t="str">
            <v>001.17.05240</v>
          </cell>
          <cell r="B1050" t="str">
            <v>Fornecimento e instalação de interruptor bipolar 25a/250v com espelho para embutir com caixa metálica 4"""" x 2""""</v>
          </cell>
          <cell r="C1050" t="str">
            <v>CJ</v>
          </cell>
          <cell r="D1050">
            <v>15.492900000000001</v>
          </cell>
        </row>
        <row r="1051">
          <cell r="A1051" t="str">
            <v>001.17.05260</v>
          </cell>
          <cell r="B1051" t="str">
            <v>Fornecimento e instalação de interruptor bipolar 25a/250v com espelho para embutir sem caixa metálica 4"""" x 2""""</v>
          </cell>
          <cell r="C1051" t="str">
            <v>UN</v>
          </cell>
          <cell r="D1051">
            <v>13.457599999999999</v>
          </cell>
        </row>
        <row r="1052">
          <cell r="A1052" t="str">
            <v>001.17.05280</v>
          </cell>
          <cell r="B1052" t="str">
            <v>Fornecimento e instalação de interruptor tipo paralelo (three way) de duas teclas de 10a/250v com espelho p/ embutir com caixa metálica 4""""x2""""</v>
          </cell>
          <cell r="C1052" t="str">
            <v>CJ</v>
          </cell>
          <cell r="D1052">
            <v>12.860900000000001</v>
          </cell>
        </row>
        <row r="1053">
          <cell r="A1053" t="str">
            <v>001.17.05300</v>
          </cell>
          <cell r="B1053" t="str">
            <v>Fornecimento e instalação de interruptor tipo paralelo (three way) de duas teclas de 10a/250v com espelho p/ embutir sem caixa metálica 4""""x2""""</v>
          </cell>
          <cell r="C1053" t="str">
            <v>UN</v>
          </cell>
          <cell r="D1053">
            <v>9.1875999999999998</v>
          </cell>
        </row>
        <row r="1054">
          <cell r="A1054" t="str">
            <v>001.17.05320</v>
          </cell>
          <cell r="B1054" t="str">
            <v>Fornecimento e instalação de interruptor de uma tecla simples tipo universal de 10a/250v de sobrepor</v>
          </cell>
          <cell r="C1054" t="str">
            <v>UN</v>
          </cell>
          <cell r="D1054">
            <v>3.1496</v>
          </cell>
        </row>
        <row r="1055">
          <cell r="A1055" t="str">
            <v>001.17.05340</v>
          </cell>
          <cell r="B1055" t="str">
            <v>Fornecimento e instalação de conjunto de um interruptor e uma tomada tipo universal de 10a/250v de sobrepor</v>
          </cell>
          <cell r="C1055" t="str">
            <v>CJ</v>
          </cell>
          <cell r="D1055">
            <v>9.9076000000000004</v>
          </cell>
        </row>
        <row r="1056">
          <cell r="A1056" t="str">
            <v>001.17.05360</v>
          </cell>
          <cell r="B1056" t="str">
            <v>Fornecimento e instalação de interruptor de duas teclas de sobrepor tipo universal 10a-250v</v>
          </cell>
          <cell r="C1056" t="str">
            <v>UN</v>
          </cell>
          <cell r="D1056">
            <v>12.079599999999999</v>
          </cell>
        </row>
        <row r="1057">
          <cell r="A1057" t="str">
            <v>001.17.05380</v>
          </cell>
          <cell r="B1057" t="str">
            <v>Fornecimento e instalação de pulsador para campainha de 2a/250v com espelho para embutir com caixa metálica 4""""x2""""</v>
          </cell>
          <cell r="C1057" t="str">
            <v>CJ</v>
          </cell>
          <cell r="D1057">
            <v>8.3850999999999996</v>
          </cell>
        </row>
        <row r="1058">
          <cell r="A1058" t="str">
            <v>001.17.05400</v>
          </cell>
          <cell r="B1058" t="str">
            <v>Fornecimento e instalação de puslador para campainha de 2a/250v com espelho para embutir sem caixa metalica 4""""x2""""</v>
          </cell>
          <cell r="C1058" t="str">
            <v>UN</v>
          </cell>
          <cell r="D1058">
            <v>6.3495999999999997</v>
          </cell>
        </row>
        <row r="1059">
          <cell r="A1059" t="str">
            <v>001.17.05420</v>
          </cell>
          <cell r="B1059" t="str">
            <v>Fornecimento e instalação de pulsador para minuteria de 2a/250v com espelho para embutir sem caixa metálica 4""""x2""""</v>
          </cell>
          <cell r="C1059" t="str">
            <v>UN</v>
          </cell>
          <cell r="D1059">
            <v>6.3495999999999997</v>
          </cell>
        </row>
        <row r="1060">
          <cell r="A1060" t="str">
            <v>001.17.05440</v>
          </cell>
          <cell r="B1060" t="str">
            <v>Fornecimento e instalação de campainha de timbre tipo residencial 50/60hz para embutir com caixa metálica 4""""x2""""</v>
          </cell>
          <cell r="C1060" t="str">
            <v>CJ</v>
          </cell>
          <cell r="D1060">
            <v>17.504100000000001</v>
          </cell>
        </row>
        <row r="1061">
          <cell r="A1061" t="str">
            <v>001.17.05460</v>
          </cell>
          <cell r="B1061" t="str">
            <v>Fornecimento e instalação de campainha de timbre tipo residencial 50/60hz para embutir sem caixa metálica 4""""x2""""</v>
          </cell>
          <cell r="C1061" t="str">
            <v>UN</v>
          </cell>
          <cell r="D1061">
            <v>15.4686</v>
          </cell>
        </row>
        <row r="1062">
          <cell r="A1062" t="str">
            <v>001.17.05480</v>
          </cell>
          <cell r="B1062" t="str">
            <v>Fornecimento e instalação de campainha de alta potência 50/60hz 110 v com timbre de diâm. 150.00mm 100db</v>
          </cell>
          <cell r="C1062" t="str">
            <v>UN</v>
          </cell>
          <cell r="D1062">
            <v>160.1421</v>
          </cell>
        </row>
        <row r="1063">
          <cell r="A1063" t="str">
            <v>001.17.05500</v>
          </cell>
          <cell r="B1063" t="str">
            <v>Fornecimento e instalação de campainha de alta potência 50/60hz 110 v com timbre de diâm. 250.00mm 104db</v>
          </cell>
          <cell r="C1063" t="str">
            <v>UN</v>
          </cell>
          <cell r="D1063">
            <v>217.1421</v>
          </cell>
        </row>
        <row r="1064">
          <cell r="A1064" t="str">
            <v>001.17.05520</v>
          </cell>
          <cell r="B1064" t="str">
            <v>Fornecimento e instalação de ventilador de teto c/rot em sentido dir/inverso c/4 pas 60hz 110v c/ interuptor tipo reostado p/2 setores e com capacitor</v>
          </cell>
          <cell r="C1064" t="str">
            <v>CJ</v>
          </cell>
          <cell r="D1064">
            <v>206.05510000000001</v>
          </cell>
        </row>
        <row r="1065">
          <cell r="A1065" t="str">
            <v>001.17.05540</v>
          </cell>
          <cell r="B1065" t="str">
            <v>Fornecimento e instalação de ventilador de teto modelo comercial com pas metálica,monofásico e reversível inclusíve interruptor</v>
          </cell>
          <cell r="C1065" t="str">
            <v>UN</v>
          </cell>
          <cell r="D1065">
            <v>82.255099999999999</v>
          </cell>
        </row>
        <row r="1066">
          <cell r="A1066" t="str">
            <v>001.17.05560</v>
          </cell>
          <cell r="B1066" t="str">
            <v>Fornecimento e instalação de ventilador de teto com lustre-trom c/ lampada incandescente até 100 w , demais acessórios</v>
          </cell>
          <cell r="C1066" t="str">
            <v>CJ</v>
          </cell>
          <cell r="D1066">
            <v>96.773300000000006</v>
          </cell>
        </row>
        <row r="1067">
          <cell r="A1067" t="str">
            <v>001.17.05580</v>
          </cell>
          <cell r="B1067" t="str">
            <v>Fornecimento e instalação de espelho ou placa p/ tomadas e interruptores 4"""" x 2""""</v>
          </cell>
          <cell r="C1067" t="str">
            <v>UN</v>
          </cell>
          <cell r="D1067">
            <v>1.575</v>
          </cell>
        </row>
        <row r="1068">
          <cell r="A1068" t="str">
            <v>001.17.05600</v>
          </cell>
          <cell r="B1068" t="str">
            <v>Fornecimento e instalação de espelho ou placa p/ tomadas e interruptores 4"""" x 4""""</v>
          </cell>
          <cell r="C1068" t="str">
            <v>UN</v>
          </cell>
          <cell r="D1068">
            <v>2.9049999999999998</v>
          </cell>
        </row>
        <row r="1069">
          <cell r="A1069" t="str">
            <v>001.17.05620</v>
          </cell>
          <cell r="B1069" t="str">
            <v>Fornecimento e instalação de chuveiro elétrico maxi-ducha 2500w-220v ou similar</v>
          </cell>
          <cell r="C1069" t="str">
            <v>CJ</v>
          </cell>
          <cell r="D1069">
            <v>25.953199999999999</v>
          </cell>
        </row>
        <row r="1070">
          <cell r="A1070" t="str">
            <v>001.17.05640</v>
          </cell>
          <cell r="B1070" t="str">
            <v>Fornecimento e instalação de chuveiro-ducha jet-set 2500w-220v marca lorenzetti ou similar</v>
          </cell>
          <cell r="C1070" t="str">
            <v>CJ</v>
          </cell>
          <cell r="D1070">
            <v>57.420400000000001</v>
          </cell>
        </row>
        <row r="1071">
          <cell r="A1071" t="str">
            <v>001.17.05660</v>
          </cell>
          <cell r="B1071" t="str">
            <v>Fornecimento e instalação de baquelite s/ chave p/ lâmpada incandescente</v>
          </cell>
          <cell r="C1071" t="str">
            <v>UN</v>
          </cell>
          <cell r="D1071">
            <v>2.1937000000000002</v>
          </cell>
        </row>
        <row r="1072">
          <cell r="A1072" t="str">
            <v>001.17.05680</v>
          </cell>
          <cell r="B1072" t="str">
            <v>Fornecimento e instalação de baquelite c/ chave p/ lâmpada incandescente</v>
          </cell>
          <cell r="C1072" t="str">
            <v>UN</v>
          </cell>
          <cell r="D1072">
            <v>2.6837</v>
          </cell>
        </row>
        <row r="1073">
          <cell r="A1073" t="str">
            <v>001.17.05700</v>
          </cell>
          <cell r="B1073" t="str">
            <v>Fornecimento e instalação de soquete p/ lâmpada fluorescente</v>
          </cell>
          <cell r="C1073" t="str">
            <v>UN</v>
          </cell>
          <cell r="D1073">
            <v>2.2353000000000001</v>
          </cell>
        </row>
        <row r="1074">
          <cell r="A1074" t="str">
            <v>001.17.05720</v>
          </cell>
          <cell r="B1074" t="str">
            <v>Fornecimento e instalação de soquete de porcelana 30 x 30</v>
          </cell>
          <cell r="C1074" t="str">
            <v>UN</v>
          </cell>
          <cell r="D1074">
            <v>1.1236999999999999</v>
          </cell>
        </row>
        <row r="1075">
          <cell r="A1075" t="str">
            <v>001.17.05740</v>
          </cell>
          <cell r="B1075" t="str">
            <v>Fornecimento e instalação de soquete de porcelana para lâmpada incandescente</v>
          </cell>
          <cell r="C1075" t="str">
            <v>UN</v>
          </cell>
          <cell r="D1075">
            <v>2.1537000000000002</v>
          </cell>
        </row>
        <row r="1076">
          <cell r="A1076" t="str">
            <v>001.17.05760</v>
          </cell>
          <cell r="B1076" t="str">
            <v>Fornecimento e instalação de soquete de porcelana com polo externo</v>
          </cell>
          <cell r="C1076" t="str">
            <v>UN</v>
          </cell>
          <cell r="D1076">
            <v>1.6353</v>
          </cell>
        </row>
        <row r="1077">
          <cell r="A1077" t="str">
            <v>001.17.05780</v>
          </cell>
          <cell r="B1077" t="str">
            <v>Fornecimento e instalação de lâmpada vapor de sódio 250w</v>
          </cell>
          <cell r="C1077" t="str">
            <v>UN</v>
          </cell>
          <cell r="D1077">
            <v>37.559199999999997</v>
          </cell>
        </row>
        <row r="1078">
          <cell r="A1078" t="str">
            <v>001.17.05800</v>
          </cell>
          <cell r="B1078" t="str">
            <v>Fornecimento e instalação de lâmpada fluorescente pl com reator - 25w/127v</v>
          </cell>
          <cell r="C1078" t="str">
            <v>UN</v>
          </cell>
          <cell r="D1078">
            <v>14.181800000000001</v>
          </cell>
        </row>
        <row r="1079">
          <cell r="A1079" t="str">
            <v>001.17.05820</v>
          </cell>
          <cell r="B1079" t="str">
            <v>Fornecimento e instalação de lâmpada mista 160w/220v</v>
          </cell>
          <cell r="C1079" t="str">
            <v>UN</v>
          </cell>
          <cell r="D1079">
            <v>9.1417999999999999</v>
          </cell>
        </row>
        <row r="1080">
          <cell r="A1080" t="str">
            <v>001.17.05840</v>
          </cell>
          <cell r="B1080" t="str">
            <v>Fornecimento e instalação de lâmpada mista 250w/220v</v>
          </cell>
          <cell r="C1080" t="str">
            <v>UN</v>
          </cell>
          <cell r="D1080">
            <v>14.1518</v>
          </cell>
        </row>
        <row r="1081">
          <cell r="A1081" t="str">
            <v>001.17.05860</v>
          </cell>
          <cell r="B1081" t="str">
            <v>Fornecimento e instalação de lâmpada mista 500w/220v</v>
          </cell>
          <cell r="C1081" t="str">
            <v>UN</v>
          </cell>
          <cell r="D1081">
            <v>26.876899999999999</v>
          </cell>
        </row>
        <row r="1082">
          <cell r="A1082" t="str">
            <v>001.17.05880</v>
          </cell>
          <cell r="B1082" t="str">
            <v>Fornecimento e instalação de lâmpada hospitalar p/ sala cirurgica """"seyalitica"""" 250w/220v</v>
          </cell>
          <cell r="C1082" t="str">
            <v>UN</v>
          </cell>
          <cell r="D1082">
            <v>31.559200000000001</v>
          </cell>
        </row>
        <row r="1083">
          <cell r="A1083" t="str">
            <v>001.17.05900</v>
          </cell>
          <cell r="B1083" t="str">
            <v>Fornecimento e instalação de lâmpada a vapor de mercúrio de alta pressão 400 w</v>
          </cell>
          <cell r="C1083" t="str">
            <v>UN</v>
          </cell>
          <cell r="D1083">
            <v>28.199200000000001</v>
          </cell>
        </row>
        <row r="1084">
          <cell r="A1084" t="str">
            <v>001.17.05920</v>
          </cell>
          <cell r="B1084" t="str">
            <v>Fornecimento e instalação de lâmpada incandescente 60 w</v>
          </cell>
          <cell r="C1084" t="str">
            <v>UN</v>
          </cell>
          <cell r="D1084">
            <v>1.4918</v>
          </cell>
        </row>
        <row r="1085">
          <cell r="A1085" t="str">
            <v>001.17.05940</v>
          </cell>
          <cell r="B1085" t="str">
            <v>Fornecimento e instalação de lâmpada incandescente 100 w</v>
          </cell>
          <cell r="C1085" t="str">
            <v>UN</v>
          </cell>
          <cell r="D1085">
            <v>1.8118000000000001</v>
          </cell>
        </row>
        <row r="1086">
          <cell r="A1086" t="str">
            <v>001.17.05960</v>
          </cell>
          <cell r="B1086" t="str">
            <v>Fornecimento e instalação de lâmpada incandescente 150 w</v>
          </cell>
          <cell r="C1086" t="str">
            <v>UN</v>
          </cell>
          <cell r="D1086">
            <v>2.2618</v>
          </cell>
        </row>
        <row r="1087">
          <cell r="A1087" t="str">
            <v>001.17.05980</v>
          </cell>
          <cell r="B1087" t="str">
            <v>Fornecimento e instalação de lâmpada incandescente 200 w</v>
          </cell>
          <cell r="C1087" t="str">
            <v>UN</v>
          </cell>
          <cell r="D1087">
            <v>2.8818000000000001</v>
          </cell>
        </row>
        <row r="1088">
          <cell r="A1088" t="str">
            <v>001.17.06000</v>
          </cell>
          <cell r="B1088" t="str">
            <v>Fornecimento e instalação de lâmpada incandescente 20 w</v>
          </cell>
          <cell r="C1088" t="str">
            <v>UN</v>
          </cell>
          <cell r="D1088">
            <v>3.8917999999999999</v>
          </cell>
        </row>
        <row r="1089">
          <cell r="A1089" t="str">
            <v>001.17.06020</v>
          </cell>
          <cell r="B1089" t="str">
            <v>Fornecimento e instalação de lâmpada incandescente 40 w</v>
          </cell>
          <cell r="C1089" t="str">
            <v>UN</v>
          </cell>
          <cell r="D1089">
            <v>3.8917999999999999</v>
          </cell>
        </row>
        <row r="1090">
          <cell r="A1090" t="str">
            <v>001.17.06040</v>
          </cell>
          <cell r="B1090" t="str">
            <v>Fornecimento e instalação de lâmpada incandescente 65 w</v>
          </cell>
          <cell r="C1090" t="str">
            <v>UN</v>
          </cell>
          <cell r="D1090">
            <v>5.4618000000000002</v>
          </cell>
        </row>
        <row r="1091">
          <cell r="A1091" t="str">
            <v>001.17.06060</v>
          </cell>
          <cell r="B1091" t="str">
            <v>Fornecimento e instalação de lâmpada incandescente 105 w</v>
          </cell>
          <cell r="C1091" t="str">
            <v>UN</v>
          </cell>
          <cell r="D1091">
            <v>5.4618000000000002</v>
          </cell>
        </row>
        <row r="1092">
          <cell r="A1092" t="str">
            <v>001.17.06080</v>
          </cell>
          <cell r="B1092" t="str">
            <v>Fornecimento e instalação de reator convencional 20w</v>
          </cell>
          <cell r="C1092" t="str">
            <v>UN</v>
          </cell>
          <cell r="D1092">
            <v>6.3574000000000002</v>
          </cell>
        </row>
        <row r="1093">
          <cell r="A1093" t="str">
            <v>001.17.06100</v>
          </cell>
          <cell r="B1093" t="str">
            <v>Fornecimento e instalação de reator convencional 40w</v>
          </cell>
          <cell r="C1093" t="str">
            <v>UN</v>
          </cell>
          <cell r="D1093">
            <v>12.837400000000001</v>
          </cell>
        </row>
        <row r="1094">
          <cell r="A1094" t="str">
            <v>001.17.06120</v>
          </cell>
          <cell r="B1094" t="str">
            <v>Fornecimento e instalação de reator convencional 65w</v>
          </cell>
          <cell r="C1094" t="str">
            <v>UN</v>
          </cell>
          <cell r="D1094">
            <v>15.0474</v>
          </cell>
        </row>
        <row r="1095">
          <cell r="A1095" t="str">
            <v>001.17.06140</v>
          </cell>
          <cell r="B1095" t="str">
            <v>Fornecimento e instalação de reator convencional 105w</v>
          </cell>
          <cell r="C1095" t="str">
            <v>UN</v>
          </cell>
          <cell r="D1095">
            <v>37.367400000000004</v>
          </cell>
        </row>
        <row r="1096">
          <cell r="A1096" t="str">
            <v>001.17.06160</v>
          </cell>
          <cell r="B1096" t="str">
            <v>Fornecimento e instalação de reator rvm para lampada vapor de mercurio 250 w</v>
          </cell>
          <cell r="C1096" t="str">
            <v>UN</v>
          </cell>
          <cell r="D1096">
            <v>57.6066</v>
          </cell>
        </row>
        <row r="1097">
          <cell r="A1097" t="str">
            <v>001.17.06180</v>
          </cell>
          <cell r="B1097" t="str">
            <v>Fornecimento e instalação de reator rvm 400b26 da philips</v>
          </cell>
          <cell r="C1097" t="str">
            <v>UN</v>
          </cell>
          <cell r="D1097">
            <v>90.436599999999999</v>
          </cell>
        </row>
        <row r="1098">
          <cell r="A1098" t="str">
            <v>001.17.06200</v>
          </cell>
          <cell r="B1098" t="str">
            <v>Fornecimento e instalação de reator simples partida rápida 20w/110v</v>
          </cell>
          <cell r="C1098" t="str">
            <v>UN</v>
          </cell>
          <cell r="D1098">
            <v>12.9474</v>
          </cell>
        </row>
        <row r="1099">
          <cell r="A1099" t="str">
            <v>001.17.06220</v>
          </cell>
          <cell r="B1099" t="str">
            <v>Fornecimento e instalação de reator simples partida rápida 40w/110v</v>
          </cell>
          <cell r="C1099" t="str">
            <v>UN</v>
          </cell>
          <cell r="D1099">
            <v>20.577400000000001</v>
          </cell>
        </row>
        <row r="1100">
          <cell r="A1100" t="str">
            <v>001.17.06240</v>
          </cell>
          <cell r="B1100" t="str">
            <v>Fornecimento e instalação de reator duplo partida rápida 20w/110v</v>
          </cell>
          <cell r="C1100" t="str">
            <v>UN</v>
          </cell>
          <cell r="D1100">
            <v>37.4011</v>
          </cell>
        </row>
        <row r="1101">
          <cell r="A1101" t="str">
            <v>001.17.06260</v>
          </cell>
          <cell r="B1101" t="str">
            <v>Fornecimento e instalação de reator duplo partida rápida 40w/110v para lampada fluorescente</v>
          </cell>
          <cell r="C1101" t="str">
            <v>UN</v>
          </cell>
          <cell r="D1101">
            <v>37.4011</v>
          </cell>
        </row>
        <row r="1102">
          <cell r="A1102" t="str">
            <v>001.17.06280</v>
          </cell>
          <cell r="B1102" t="str">
            <v>Fornecimento e instalação de reator simples partida rápida 20w/220v</v>
          </cell>
          <cell r="C1102" t="str">
            <v>UN</v>
          </cell>
          <cell r="D1102">
            <v>12.9474</v>
          </cell>
        </row>
        <row r="1103">
          <cell r="A1103" t="str">
            <v>001.17.06300</v>
          </cell>
          <cell r="B1103" t="str">
            <v>Fornecimento e instalaçao de reator simples partida rápida 40w/220v</v>
          </cell>
          <cell r="C1103" t="str">
            <v>UN</v>
          </cell>
          <cell r="D1103">
            <v>20.577400000000001</v>
          </cell>
        </row>
        <row r="1104">
          <cell r="A1104" t="str">
            <v>001.17.06320</v>
          </cell>
          <cell r="B1104" t="str">
            <v>Fornecimento e instalação de reator duplo partida rápida 20w/220v</v>
          </cell>
          <cell r="C1104" t="str">
            <v>UN</v>
          </cell>
          <cell r="D1104">
            <v>21.601099999999999</v>
          </cell>
        </row>
        <row r="1105">
          <cell r="A1105" t="str">
            <v>001.17.06340</v>
          </cell>
          <cell r="B1105" t="str">
            <v>Fornecimento e instalação de reator duplo partida rápida 40w/220v</v>
          </cell>
          <cell r="C1105" t="str">
            <v>UN</v>
          </cell>
          <cell r="D1105">
            <v>34.751100000000001</v>
          </cell>
        </row>
        <row r="1106">
          <cell r="A1106" t="str">
            <v>001.17.06360</v>
          </cell>
          <cell r="B1106" t="str">
            <v>Fornecimento e instalação de luminária tipo globo leitoso com difusor em vidro opalino com plafonier diâmetro 15cm lâmpada 60 w/127v</v>
          </cell>
          <cell r="C1106" t="str">
            <v>CJ</v>
          </cell>
          <cell r="D1106">
            <v>20.779299999999999</v>
          </cell>
        </row>
        <row r="1107">
          <cell r="A1107" t="str">
            <v>001.17.06380</v>
          </cell>
          <cell r="B1107" t="str">
            <v>Fonrecimento e instalação de luminária tipo globo leitoso com difosor em vidro opalino com plafonier diâmetro 20cm lâmpada 100w/127v</v>
          </cell>
          <cell r="C1107" t="str">
            <v>CJ</v>
          </cell>
          <cell r="D1107">
            <v>24.939299999999999</v>
          </cell>
        </row>
        <row r="1108">
          <cell r="A1108" t="str">
            <v>001.17.06400</v>
          </cell>
          <cell r="B1108" t="str">
            <v>Fornecimento e instalação de luminária tipo globo leitoso com difusor em vidro opalino com plafonier diâmetro 28 cm lâmpada 150w/127v</v>
          </cell>
          <cell r="C1108" t="str">
            <v>CJ</v>
          </cell>
          <cell r="D1108">
            <v>33.399299999999997</v>
          </cell>
        </row>
        <row r="1109">
          <cell r="A1109" t="str">
            <v>001.17.06420</v>
          </cell>
          <cell r="B1109" t="str">
            <v>Fornecimento e instalação de luminária tipo globo leitoso com difosor em vidro opalino com plafonier diâmetro 33cm lâmpada 200w/127v</v>
          </cell>
          <cell r="C1109" t="str">
            <v>CJ</v>
          </cell>
          <cell r="D1109">
            <v>20.5093</v>
          </cell>
        </row>
        <row r="1110">
          <cell r="A1110" t="str">
            <v>001.17.06440</v>
          </cell>
          <cell r="B1110" t="str">
            <v>Fornecimento e instalação de luminária tipo calha industrial e comercial com lâmpada fluorescente 2 x 20w, reator alto fator de potência partida rápida e acessórios</v>
          </cell>
          <cell r="C1110" t="str">
            <v>CJ</v>
          </cell>
          <cell r="D1110">
            <v>58.460299999999997</v>
          </cell>
        </row>
        <row r="1111">
          <cell r="A1111" t="str">
            <v>001.17.06460</v>
          </cell>
          <cell r="B1111" t="str">
            <v>Fornecimento e instalação de luminária tipo calha industrial e comercial com lâmpada fluorescente 2 x 40w, reator alto fator de potência partida rápida e acessórios</v>
          </cell>
          <cell r="C1111" t="str">
            <v>CJ</v>
          </cell>
          <cell r="D1111">
            <v>59.960299999999997</v>
          </cell>
        </row>
        <row r="1112">
          <cell r="A1112" t="str">
            <v>001.17.06480</v>
          </cell>
          <cell r="B1112" t="str">
            <v>Fornecimento e instalação de luminária tipo calha industrial e comercial com lâmpada fluorescente 3 x 40w, reator alto fator de potência partida rápida e acessórios</v>
          </cell>
          <cell r="C1112" t="str">
            <v>CJ</v>
          </cell>
          <cell r="D1112">
            <v>88.187700000000007</v>
          </cell>
        </row>
        <row r="1113">
          <cell r="A1113" t="str">
            <v>001.17.06500</v>
          </cell>
          <cell r="B1113" t="str">
            <v>Fornecimento e instalação de luminária tipo calha industrial e comercial com lâmpada fluorescente 4 x 40w, reator alto fator de potência partida rápida e acessórios</v>
          </cell>
          <cell r="C1113" t="str">
            <v>CJ</v>
          </cell>
          <cell r="D1113">
            <v>111.1751</v>
          </cell>
        </row>
        <row r="1114">
          <cell r="A1114" t="str">
            <v>001.17.06520</v>
          </cell>
          <cell r="B1114" t="str">
            <v>Fornecimento e instalação de luminária tipo calha industrial e comercial com lâmpada fluorescente 2x110w(ho), reator alto fator de potência partida rápida e acessórios</v>
          </cell>
          <cell r="C1114" t="str">
            <v>UN</v>
          </cell>
          <cell r="D1114">
            <v>77.110299999999995</v>
          </cell>
        </row>
        <row r="1115">
          <cell r="A1115" t="str">
            <v>001.17.06540</v>
          </cell>
          <cell r="B1115" t="str">
            <v>Fornecimento e instalação de luminária tipo calha industrial e comercial com lâmpada fluorescente 1 x 20w, reator alto fator de potência partida rápida e acessórios</v>
          </cell>
          <cell r="C1115" t="str">
            <v>CJ</v>
          </cell>
          <cell r="D1115">
            <v>17.7866</v>
          </cell>
        </row>
        <row r="1116">
          <cell r="A1116" t="str">
            <v>001.17.06560</v>
          </cell>
          <cell r="B1116" t="str">
            <v>Fornecimento e instalação de luminária com difusor em acrilico liso para iluminação de interiores alto padrão decorativo com lâmpada fluorescente 2x20w reator de alto fator de potência  partida rápida e acessórios</v>
          </cell>
          <cell r="C1116" t="str">
            <v>CJ</v>
          </cell>
          <cell r="D1116">
            <v>71.513999999999996</v>
          </cell>
        </row>
        <row r="1117">
          <cell r="A1117" t="str">
            <v>001.17.06580</v>
          </cell>
          <cell r="B1117" t="str">
            <v>Fornecimento e instalação de luminária com difusor em acrilico liso para iluminação de interiores alto padrão decorativo com lâmpada fluorescente 2x40w reator de alto fator de potência  partida rápida e acessórios</v>
          </cell>
          <cell r="C1117" t="str">
            <v>CJ</v>
          </cell>
          <cell r="D1117">
            <v>74.593999999999994</v>
          </cell>
        </row>
        <row r="1118">
          <cell r="A1118" t="str">
            <v>001.17.06600</v>
          </cell>
          <cell r="B1118" t="str">
            <v>Fornecimento e instalação de luminária com difusor em acrilico liso para iluminação de interiores alto padrão decorativo com lâmpada fluorescente 3x40w reator de alto fator de potência  partida rápida e acessórios</v>
          </cell>
          <cell r="C1118" t="str">
            <v>CJ</v>
          </cell>
          <cell r="D1118">
            <v>108.9051</v>
          </cell>
        </row>
        <row r="1119">
          <cell r="A1119" t="str">
            <v>001.17.06620</v>
          </cell>
          <cell r="B1119" t="str">
            <v>Fornecimento e instalação de luminária com difusor em acrilico liso para iluminação de interiores alto padrão decorativo com lâmpada fluorescente 4x40w reator de alto fator de potência  partida rápida e acessórios</v>
          </cell>
          <cell r="C1119" t="str">
            <v>CJ</v>
          </cell>
          <cell r="D1119">
            <v>139.1859</v>
          </cell>
        </row>
        <row r="1120">
          <cell r="A1120" t="str">
            <v>001.17.06640</v>
          </cell>
          <cell r="B1120" t="str">
            <v>Fornecimento e instalação de luminária com difusor em acrilico liso para iluminação de interiores alto padrão decorativo com lâmpada fluorescente 6x20w reator de alto fator de potência  partida rápida e acessórios</v>
          </cell>
          <cell r="C1120" t="str">
            <v>CJ</v>
          </cell>
          <cell r="D1120">
            <v>170.9633</v>
          </cell>
        </row>
        <row r="1121">
          <cell r="A1121" t="str">
            <v>001.17.06660</v>
          </cell>
          <cell r="B1121" t="str">
            <v>Fornecimento e instalação de luminária fluorescente comercial 2x20w acabamento branco, com reatores duplos afp e pr e demais acessórios ref montalto ou similar</v>
          </cell>
          <cell r="C1121" t="str">
            <v>CJ</v>
          </cell>
          <cell r="D1121">
            <v>66.614000000000004</v>
          </cell>
        </row>
        <row r="1122">
          <cell r="A1122" t="str">
            <v>001.17.06680</v>
          </cell>
          <cell r="B1122" t="str">
            <v>Fornecimento e instalação de luminária fluorescente comercial 2x40w acabamento branco, com reatores duplos afp e pr e demais acessórios ref montalto ou similar</v>
          </cell>
          <cell r="C1122" t="str">
            <v>CJ</v>
          </cell>
          <cell r="D1122">
            <v>69.284000000000006</v>
          </cell>
        </row>
        <row r="1123">
          <cell r="A1123" t="str">
            <v>001.17.06700</v>
          </cell>
          <cell r="B1123" t="str">
            <v>Fornecimento e instalação de luminária fluorescente comercial 4x40w acabamento branco, com reatores duplos afp e pr e demais acessórios ref montalto ou similar</v>
          </cell>
          <cell r="C1123" t="str">
            <v>CJ</v>
          </cell>
          <cell r="D1123">
            <v>100.9859</v>
          </cell>
        </row>
        <row r="1124">
          <cell r="A1124" t="str">
            <v>001.17.06720</v>
          </cell>
          <cell r="B1124" t="str">
            <v>Fornecimento e instalação de luminária em acrílico para embutir com abas laterais em chapa de aço ou alumínio com lâmpada fluorescente 2x20w, reator alto fator de potência partida rápida e acessório</v>
          </cell>
          <cell r="C1124" t="str">
            <v>CJ</v>
          </cell>
          <cell r="D1124">
            <v>62.113999999999997</v>
          </cell>
        </row>
        <row r="1125">
          <cell r="A1125" t="str">
            <v>001.17.06740</v>
          </cell>
          <cell r="B1125" t="str">
            <v>Fornecimento e instalação de luminária em acrílico para embutir com abas laterais em chapa de aço ou alumínio com lâmpada fluorescente 2x40w, reator alto fator de potência partida rápida e acessório</v>
          </cell>
          <cell r="C1125" t="str">
            <v>CJ</v>
          </cell>
          <cell r="D1125">
            <v>66.563999999999993</v>
          </cell>
        </row>
        <row r="1126">
          <cell r="A1126" t="str">
            <v>001.17.06760</v>
          </cell>
          <cell r="B1126" t="str">
            <v>Fornecimento e instalação de luminária em acrílico para embutir com abas laterais em chapa de aço ou alumínio com lâmpada fluorescente 3x40w, reator alto fator de potência partida rápida e acessório</v>
          </cell>
          <cell r="C1126" t="str">
            <v>CJ</v>
          </cell>
          <cell r="D1126">
            <v>131.67509999999999</v>
          </cell>
        </row>
        <row r="1127">
          <cell r="A1127" t="str">
            <v>001.17.06780</v>
          </cell>
          <cell r="B1127" t="str">
            <v>Fornecimento e instalação de luminária em acrílico para embutir com abas laterais em chapa de aço ou alumínio com lâmpada fluorescente 4x40w, reator alto fator de potência partida rápida e acessório</v>
          </cell>
          <cell r="C1127" t="str">
            <v>CJ</v>
          </cell>
          <cell r="D1127">
            <v>124.5659</v>
          </cell>
        </row>
        <row r="1128">
          <cell r="A1128" t="str">
            <v>001.17.06800</v>
          </cell>
          <cell r="B1128" t="str">
            <v>Fornecimento e instalação de luminária em acrílico para embutir com abas laterais em chapa de aço ou alumínio com lâmpada fluorescente 1x40w, reator alto fator de potência partida rápida e acessório</v>
          </cell>
          <cell r="C1128" t="str">
            <v>CJ</v>
          </cell>
          <cell r="D1128">
            <v>36.596600000000002</v>
          </cell>
        </row>
        <row r="1129">
          <cell r="A1129" t="str">
            <v>001.17.06820</v>
          </cell>
          <cell r="B1129" t="str">
            <v>Fornecimento e instalação de luminária aberta para iluminação pública em chapa de alumíno, lâmpada 1x160w/220v mista e acessórios</v>
          </cell>
          <cell r="C1129" t="str">
            <v>CJ</v>
          </cell>
          <cell r="D1129">
            <v>54.3566</v>
          </cell>
        </row>
        <row r="1130">
          <cell r="A1130" t="str">
            <v>001.17.06840</v>
          </cell>
          <cell r="B1130" t="str">
            <v>Fornecimento e instalação de luminária aberta para iluminação pública em chapa de alumínio, lâmpada incandescente 1x300w/220v e acessórios</v>
          </cell>
          <cell r="C1130" t="str">
            <v>CJ</v>
          </cell>
          <cell r="D1130">
            <v>56.006599999999999</v>
          </cell>
        </row>
        <row r="1131">
          <cell r="A1131" t="str">
            <v>001.17.06860</v>
          </cell>
          <cell r="B1131" t="str">
            <v>Fornecimento e instalação de luminária fechada para iluminação pública em chapa de alumínio, lâmpada mista 1x250w/220v e acessórios</v>
          </cell>
          <cell r="C1131" t="str">
            <v>CJ</v>
          </cell>
          <cell r="D1131">
            <v>136.244</v>
          </cell>
        </row>
        <row r="1132">
          <cell r="A1132" t="str">
            <v>001.17.06880</v>
          </cell>
          <cell r="B1132" t="str">
            <v>Fornecimento e instalação de luminária fechada para iluminação pública em chapa de alumínio, lâmpada mista 1x500w/220v e acessórios</v>
          </cell>
          <cell r="C1132" t="str">
            <v>CJ</v>
          </cell>
          <cell r="D1132">
            <v>148.554</v>
          </cell>
        </row>
        <row r="1133">
          <cell r="A1133" t="str">
            <v>001.17.06900</v>
          </cell>
          <cell r="B1133" t="str">
            <v>Fornecimento e instalação de luminária fechada para iluminação pública em chapa de alumínio, lâmpada em vapor de mercúrio 1x400w/220v com reator</v>
          </cell>
          <cell r="C1133" t="str">
            <v>CJ</v>
          </cell>
          <cell r="D1133">
            <v>298.27330000000001</v>
          </cell>
        </row>
        <row r="1134">
          <cell r="A1134" t="str">
            <v>001.17.06920</v>
          </cell>
          <cell r="B1134" t="str">
            <v>Fornecimento e instalação de luminária fechada para iluminação pública em chapa de aluminio, lâmpada em vapor de sódio 1x400w/220v com reator</v>
          </cell>
          <cell r="C1134" t="str">
            <v>CJ</v>
          </cell>
          <cell r="D1134">
            <v>311.77330000000001</v>
          </cell>
        </row>
        <row r="1135">
          <cell r="A1135" t="str">
            <v>001.17.06940</v>
          </cell>
          <cell r="B1135" t="str">
            <v>Fornecimento e instalação de luminária fechada para iluminação pública em chapa de alumínio, lâmapada em vapor de sódio 1x250w/220v</v>
          </cell>
          <cell r="C1135" t="str">
            <v>UN</v>
          </cell>
          <cell r="D1135">
            <v>218.47329999999999</v>
          </cell>
        </row>
        <row r="1136">
          <cell r="A1136" t="str">
            <v>001.17.06960</v>
          </cell>
          <cell r="B1136" t="str">
            <v>Fornecimento e instalação de luminária tipo pétala com lâmpada vapor de mercúrio 400 w e reatores com 04 pétalas mod. tp- 240/4</v>
          </cell>
          <cell r="C1136" t="str">
            <v>CJ</v>
          </cell>
          <cell r="D1136">
            <v>1743.5065999999999</v>
          </cell>
        </row>
        <row r="1137">
          <cell r="A1137" t="str">
            <v>001.17.06980</v>
          </cell>
          <cell r="B1137" t="str">
            <v>Fornecimento e instalação de luminária tipo pétala, corpo em chapa de alumínio especial, encaixe 78mm, com alojamento incorporado individual, raio 1.030 mm, difusor em acrílico transparente com 03 pétalas, lâmpada vapor de sodio 400w, com reator e ignit</v>
          </cell>
          <cell r="C1137" t="str">
            <v>CJ</v>
          </cell>
          <cell r="D1137">
            <v>1196.3466000000001</v>
          </cell>
        </row>
        <row r="1138">
          <cell r="A1138" t="str">
            <v>001.17.07000</v>
          </cell>
          <cell r="B1138" t="str">
            <v>Fornecimento e instalação de luminária para iluminação pública, fechada, modelo hrc/scr 612, da philips, com reator, capacitor e ignitor son 400 w, lâmpada vapor de sódio son 400w, com 03 (tres) luminarias completas c/eixo zgp 403</v>
          </cell>
          <cell r="C1138" t="str">
            <v>CJ</v>
          </cell>
          <cell r="D1138">
            <v>1700.9466</v>
          </cell>
        </row>
        <row r="1139">
          <cell r="A1139" t="str">
            <v>001.17.07020</v>
          </cell>
          <cell r="B1139" t="str">
            <v>Fornecimento e instalação de luminária industrial refletor tipo circular em aço esmaltado a fogo com acessórios e lâmpada incandescente 1x300w/220v</v>
          </cell>
          <cell r="C1139" t="str">
            <v>CJ</v>
          </cell>
          <cell r="D1139">
            <v>51.016599999999997</v>
          </cell>
        </row>
        <row r="1140">
          <cell r="A1140" t="str">
            <v>001.17.07040</v>
          </cell>
          <cell r="B1140" t="str">
            <v>Fornecimento e instalação de luminária industrial refletor tipo circular em aço esmaltado a fogo com acessórios e lâmpada mista 1x160w/220v</v>
          </cell>
          <cell r="C1140" t="str">
            <v>CJ</v>
          </cell>
          <cell r="D1140">
            <v>49.366599999999998</v>
          </cell>
        </row>
        <row r="1141">
          <cell r="A1141" t="str">
            <v>001.17.07060</v>
          </cell>
          <cell r="B1141" t="str">
            <v>Fornecimento e instalação de luminária industrial refletor tipo circular em aço esmaltado a fogo com acessórios e lâmpada mista 1x250w/220v</v>
          </cell>
          <cell r="C1141" t="str">
            <v>CJ</v>
          </cell>
          <cell r="D1141">
            <v>54.376600000000003</v>
          </cell>
        </row>
        <row r="1142">
          <cell r="A1142" t="str">
            <v>001.17.07080</v>
          </cell>
          <cell r="B1142" t="str">
            <v>Fornecimento e instalação de luminária industrial refletor tipo circular em aço esmaltado a fogo com acessórios e lãmapada mista 1x500w/220v</v>
          </cell>
          <cell r="C1142" t="str">
            <v>CJ</v>
          </cell>
          <cell r="D1142">
            <v>66.686599999999999</v>
          </cell>
        </row>
        <row r="1143">
          <cell r="A1143" t="str">
            <v>001.17.07100</v>
          </cell>
          <cell r="B1143" t="str">
            <v>Fornecimento e instalação de luminária industrial refletor tipo circular em aço esmaltado a fogo com acessórios e lâmpada vapor de mercúrio 1x250w/220v com reator</v>
          </cell>
          <cell r="C1143" t="str">
            <v>CJ</v>
          </cell>
          <cell r="D1143">
            <v>111.9533</v>
          </cell>
        </row>
        <row r="1144">
          <cell r="A1144" t="str">
            <v>001.17.07120</v>
          </cell>
          <cell r="B1144" t="str">
            <v>Fornecimento e instalação de luminária industrial refletor tipo circular em aço esmaltado a fogo com acessórios e lâmpada vapor de mercúrio 1x700w/220v  com reator</v>
          </cell>
          <cell r="C1144" t="str">
            <v>CJ</v>
          </cell>
          <cell r="D1144">
            <v>175.67330000000001</v>
          </cell>
        </row>
        <row r="1145">
          <cell r="A1145" t="str">
            <v>001.17.07140</v>
          </cell>
          <cell r="B1145" t="str">
            <v>Fornecimento e instalação de luminária industrial refletor tipo circular em aço esmaltado a fogo com acessórios e lâmapada vapor metálico 1x400w/220v</v>
          </cell>
          <cell r="C1145" t="str">
            <v>CJ</v>
          </cell>
          <cell r="D1145">
            <v>213.2433</v>
          </cell>
        </row>
        <row r="1146">
          <cell r="A1146" t="str">
            <v>001.17.07160</v>
          </cell>
          <cell r="B1146" t="str">
            <v>Fornecimento e instalação de luminária tipo arandela em ferro pintado para uso externo com lâmapada incandescente 1x60w/127v</v>
          </cell>
          <cell r="C1146" t="str">
            <v>CJ</v>
          </cell>
          <cell r="D1146">
            <v>44.339300000000001</v>
          </cell>
        </row>
        <row r="1147">
          <cell r="A1147" t="str">
            <v>001.17.07180</v>
          </cell>
          <cell r="B1147" t="str">
            <v>Fornecimento e instalação de luminária tipo arandela em ferro pintado para uso externo com lâmpada incandescente 1x100w/127v</v>
          </cell>
          <cell r="C1147" t="str">
            <v>CJ</v>
          </cell>
          <cell r="D1147">
            <v>44.659300000000002</v>
          </cell>
        </row>
        <row r="1148">
          <cell r="A1148" t="str">
            <v>001.17.07200</v>
          </cell>
          <cell r="B1148" t="str">
            <v>Fornecimento e instalação de luminária tipo arandela em ferro pintado para uso externo com lâmpada incandescente 1x150w/127v</v>
          </cell>
          <cell r="C1148" t="str">
            <v>CJ</v>
          </cell>
          <cell r="D1148">
            <v>45.109299999999998</v>
          </cell>
        </row>
        <row r="1149">
          <cell r="A1149" t="str">
            <v>001.17.07220</v>
          </cell>
          <cell r="B1149" t="str">
            <v>Fornecimento e instalação de luminária tipo arandela para uso interno com suporte metálico ou de alumínio, difusor em vidro e lâmpada incandescente de 1x60w/127v</v>
          </cell>
          <cell r="C1149" t="str">
            <v>CJ</v>
          </cell>
          <cell r="D1149">
            <v>66.169300000000007</v>
          </cell>
        </row>
        <row r="1150">
          <cell r="A1150" t="str">
            <v>001.17.07240</v>
          </cell>
          <cell r="B1150" t="str">
            <v>Fornecimento e instalação de luminária tipo arandela para uso interno com suporte metálico ou de alumínio, difusor em vidro e lâmpada incandescente de 1x100w/127v</v>
          </cell>
          <cell r="C1150" t="str">
            <v>CJ</v>
          </cell>
          <cell r="D1150">
            <v>66.4893</v>
          </cell>
        </row>
        <row r="1151">
          <cell r="A1151" t="str">
            <v>001.17.07260</v>
          </cell>
          <cell r="B1151" t="str">
            <v>Fornecimento e instalação de projetor hermeticamente fechado tipo retangular para uso ao tempo com acessórios e lâmpada de 1x160w/220v - mista</v>
          </cell>
          <cell r="C1151" t="str">
            <v>CJ</v>
          </cell>
          <cell r="D1151">
            <v>53.2166</v>
          </cell>
        </row>
        <row r="1152">
          <cell r="A1152" t="str">
            <v>001.17.07280</v>
          </cell>
          <cell r="B1152" t="str">
            <v>Fornecimento e instalação de projetor hermeticamente fechado tipo retangular para uso ao tempo com acessórios e lâmpada de 1x500w/220v - mista</v>
          </cell>
          <cell r="C1152" t="str">
            <v>CJ</v>
          </cell>
          <cell r="D1152">
            <v>70.536600000000007</v>
          </cell>
        </row>
        <row r="1153">
          <cell r="A1153" t="str">
            <v>001.17.07300</v>
          </cell>
          <cell r="B1153" t="str">
            <v>Fornecimento e instalação de projetor hermeticamente fechado tipo retangular para uso ao tempo com acessórios e lâmpada de 1x300w/220v - incandescente</v>
          </cell>
          <cell r="C1153" t="str">
            <v>CJ</v>
          </cell>
          <cell r="D1153">
            <v>54.866599999999998</v>
          </cell>
        </row>
        <row r="1154">
          <cell r="A1154" t="str">
            <v>001.17.07320</v>
          </cell>
          <cell r="B1154" t="str">
            <v>Fornecimento e instalação de projetor hermeticamente fechado tipo retangular para uso ao tempo com acessórios e lâmpada de 1x400w/220v - vapor de mercúrio com reator</v>
          </cell>
          <cell r="C1154" t="str">
            <v>CJ</v>
          </cell>
          <cell r="D1154">
            <v>160.66329999999999</v>
          </cell>
        </row>
        <row r="1155">
          <cell r="A1155" t="str">
            <v>001.17.07340</v>
          </cell>
          <cell r="B1155" t="str">
            <v>Fornecimento e instalação de projetor hermeticamente fechado tipo retangular para uso ao tempo com acessórios e lâmpada de 1x400w/220v - vapor metálico</v>
          </cell>
          <cell r="C1155" t="str">
            <v>CJ</v>
          </cell>
          <cell r="D1155">
            <v>217.0933</v>
          </cell>
        </row>
        <row r="1156">
          <cell r="A1156" t="str">
            <v>001.17.07360</v>
          </cell>
          <cell r="B1156" t="str">
            <v>Fornecimento e instalação de projetor hermeticamente fechado tipo retangular para uso ao tempo com acessórios e lâmpada de 1x250w/220v - vapor metálico</v>
          </cell>
          <cell r="C1156" t="str">
            <v>UN</v>
          </cell>
          <cell r="D1156">
            <v>170.47329999999999</v>
          </cell>
        </row>
        <row r="1157">
          <cell r="A1157" t="str">
            <v>001.17.07380</v>
          </cell>
          <cell r="B1157" t="str">
            <v>Fornecimento e instalação de projetor com lâmpada vapor de mercúrio de 1.000w, inclusive reator, da abage ou similar</v>
          </cell>
          <cell r="C1157" t="str">
            <v>UN</v>
          </cell>
          <cell r="D1157">
            <v>1121.3766000000001</v>
          </cell>
        </row>
        <row r="1158">
          <cell r="A1158" t="str">
            <v>001.17.07400</v>
          </cell>
          <cell r="B1158" t="str">
            <v>Fornecimento e instalação de projetor em chapa de alumínio, e-40/400w, inclusive lampada vapor de mercúrio - 400w e reator, da abage ou similar</v>
          </cell>
          <cell r="C1158" t="str">
            <v>UN</v>
          </cell>
          <cell r="D1158">
            <v>158.54329999999999</v>
          </cell>
        </row>
        <row r="1159">
          <cell r="A1159" t="str">
            <v>001.17.07420</v>
          </cell>
          <cell r="B1159" t="str">
            <v>Fornecimento e instalação de projetor retangular blindado com lâmpada incandescente de 1.000w</v>
          </cell>
          <cell r="C1159" t="str">
            <v>UN</v>
          </cell>
          <cell r="D1159">
            <v>49.246600000000001</v>
          </cell>
        </row>
        <row r="1160">
          <cell r="A1160" t="str">
            <v>001.17.07440</v>
          </cell>
          <cell r="B1160" t="str">
            <v>Fornecimento e instalação de refletor com lâmpada vapor metálico - 2.000w, completo</v>
          </cell>
          <cell r="C1160" t="str">
            <v>CJ</v>
          </cell>
          <cell r="D1160">
            <v>1703.3065999999999</v>
          </cell>
        </row>
        <row r="1161">
          <cell r="A1161" t="str">
            <v>001.17.07460</v>
          </cell>
          <cell r="B1161" t="str">
            <v>Fornecimento e instalação de luminária decorativa para jardim hermeticamente fechada alto padrão decorativo e técnico tipo esférica difusor em acrílico leitoso, aro em chapa de alumínio repuxado e anodisado com acessórios e lâmpada de 1x160x220v - mista</v>
          </cell>
          <cell r="C1161" t="str">
            <v>CJ</v>
          </cell>
          <cell r="D1161">
            <v>65.816599999999994</v>
          </cell>
        </row>
        <row r="1162">
          <cell r="A1162" t="str">
            <v>001.17.07480</v>
          </cell>
          <cell r="B1162" t="str">
            <v>Fornecimento e instalação de luminária decorativa para jardim hermeticamente fechada alto padrão decorativo e técnico tipo esférica difusor em acrílico leitoso, aro em chapa de alumínio repuxado e anodisado com acessórios e lâmpada de 1x250x220v - mista</v>
          </cell>
          <cell r="C1162" t="str">
            <v>CJ</v>
          </cell>
          <cell r="D1162">
            <v>70.826599999999999</v>
          </cell>
        </row>
        <row r="1163">
          <cell r="A1163" t="str">
            <v>001.17.07500</v>
          </cell>
          <cell r="B1163" t="str">
            <v>Fornecimento e instalação de luminária decorativa para jardim hermeticamente fechada alto padrão decorativo e técnico tipo esférica difusor em acrílico leitoso, aro em chapa de alumínio repuxado e anodizado com acessórios e lâmpada de 1x300x220v - incan</v>
          </cell>
          <cell r="C1163" t="str">
            <v>CJ</v>
          </cell>
          <cell r="D1163">
            <v>67.4666</v>
          </cell>
        </row>
        <row r="1164">
          <cell r="A1164" t="str">
            <v>001.17.07520</v>
          </cell>
          <cell r="B1164" t="str">
            <v>Fornecimento e instalação de luminária decorativa para jardim hermeticamente fechada alto padrão decorativo e técnico tipo esférica difusor em acrílico leitoso, aro em chapa de alumínio repuxado e anodizado com acessórios e lâmpadas de 1x250x220v - vapo</v>
          </cell>
          <cell r="C1164" t="str">
            <v>CJ</v>
          </cell>
          <cell r="D1164">
            <v>128.4033</v>
          </cell>
        </row>
        <row r="1165">
          <cell r="A1165" t="str">
            <v>001.17.07540</v>
          </cell>
          <cell r="B1165" t="str">
            <v>Fornecimento e instalação de luminária decorativa para jardim hermeticamente fechada alto padrão decorativo e técnico tipo esférica difusor em acrílico leitoso, aro em chapa de alumínio repuxado e anodizado com acessórios e lâmpadas de 1x400x220v - vapo</v>
          </cell>
          <cell r="C1165" t="str">
            <v>CJ</v>
          </cell>
          <cell r="D1165">
            <v>173.26329999999999</v>
          </cell>
        </row>
        <row r="1166">
          <cell r="A1166" t="str">
            <v>001.17.07560</v>
          </cell>
          <cell r="B1166" t="str">
            <v>Fornecimento e instalação de luminária a prova de tempo, gases, vapores com corpo e rede de proteção em alumínio com difusor em vidro boro silicato rosqueado ao corpo, e lâmpada de 1x100w/127v incandescente</v>
          </cell>
          <cell r="C1166" t="str">
            <v>CJ</v>
          </cell>
          <cell r="D1166">
            <v>65.286600000000007</v>
          </cell>
        </row>
        <row r="1167">
          <cell r="A1167" t="str">
            <v>001.17.07580</v>
          </cell>
          <cell r="B1167" t="str">
            <v>Fornecimento e instalação de luminária a prova de tempo, gases, vapores com corpo e rede de proteção em alumínio com difusor em vidro boro silicato rosqueado ao corpo, e lâmpada de 1x160w/127v - mista</v>
          </cell>
          <cell r="C1167" t="str">
            <v>CJ</v>
          </cell>
          <cell r="D1167">
            <v>72.616600000000005</v>
          </cell>
        </row>
        <row r="1168">
          <cell r="A1168" t="str">
            <v>001.17.07600</v>
          </cell>
          <cell r="B1168" t="str">
            <v>Fornecimento e instalação de luminária a prova de tempo, gases, vapores com corpo e rede de proteção em alumínio com difusor em vidro boro silicato rosqueado ao corpo, e lâmpada de 1x250w/220v - mista</v>
          </cell>
          <cell r="C1168" t="str">
            <v>CJ</v>
          </cell>
          <cell r="D1168">
            <v>77.626599999999996</v>
          </cell>
        </row>
        <row r="1169">
          <cell r="A1169" t="str">
            <v>001.17.07620</v>
          </cell>
          <cell r="B1169" t="str">
            <v>Fornecimento e instalação de luminária a prova de tempo, gases, vapores com corpo e rede de proteção em alumínio com difusor em vidro boro silicato rosqueado ao corpo, e lâmpada de 1x250w/220v - com vapor de mercúrio e reator</v>
          </cell>
          <cell r="C1169" t="str">
            <v>CJ</v>
          </cell>
          <cell r="D1169">
            <v>135.20330000000001</v>
          </cell>
        </row>
        <row r="1170">
          <cell r="A1170" t="str">
            <v>001.17.07640</v>
          </cell>
          <cell r="B1170" t="str">
            <v>Fornecimento e instalação de luminária a prova de tempo gase vapores pos tipo aramoela com corpo e rede prote em alumínio com difusor de vidro boro silicato rosqueado ao corpo e com lâmpada  de 1x100w/127v incand</v>
          </cell>
          <cell r="C1170" t="str">
            <v>CJ</v>
          </cell>
          <cell r="D1170">
            <v>90.836600000000004</v>
          </cell>
        </row>
        <row r="1171">
          <cell r="A1171" t="str">
            <v>001.17.07660</v>
          </cell>
          <cell r="B1171" t="str">
            <v>Fornecimento e instalação de luminária a prova de tempo gase vapores pos tipo aramoela com corpo e rede prote em alumínio com difusor de vidro boro silicato rosqueado ao corpo e com lâmpada  de 1x160w/220v mista</v>
          </cell>
          <cell r="C1171" t="str">
            <v>CJ</v>
          </cell>
          <cell r="D1171">
            <v>98.166600000000003</v>
          </cell>
        </row>
        <row r="1172">
          <cell r="A1172" t="str">
            <v>001.17.07680</v>
          </cell>
          <cell r="B1172" t="str">
            <v>Fornecimento e instalação de luminária a prova de tempo gase vapores pos tipo aramoela com corpo e rede prote em alumínio com difusor de vidro boro silicato rosqueado ao corpo e com lâmpada  de 1x250w/220v mista</v>
          </cell>
          <cell r="C1172" t="str">
            <v>CJ</v>
          </cell>
          <cell r="D1172">
            <v>103.17659999999999</v>
          </cell>
        </row>
        <row r="1173">
          <cell r="A1173" t="str">
            <v>001.17.07700</v>
          </cell>
          <cell r="B1173" t="str">
            <v>Fornecimento e instalação de luminária a prova de tempo gase vapores pos tipo aramoela com corpo e rede prote em alumínio com difusor de vidro boro silicato rosqueado ao corpo e com lâmpada  de 1x250w/220v vapor de mercúrio com reator</v>
          </cell>
          <cell r="C1173" t="str">
            <v>CJ</v>
          </cell>
          <cell r="D1173">
            <v>160.7533</v>
          </cell>
        </row>
        <row r="1174">
          <cell r="A1174" t="str">
            <v>001.17.07720</v>
          </cell>
          <cell r="B1174" t="str">
            <v>Fornecimento e instalação de conjunto de iluminação para quadra de esportes formado por 03 projetores hermeticamente fechados para uso ao tempo fixados em cantoneira metálica de 63.5x63.5x6.4x140 mm inclusive abraçadeira, mão francesa montado em poste c</v>
          </cell>
          <cell r="C1174" t="str">
            <v>CJ</v>
          </cell>
          <cell r="D1174">
            <v>998.64179999999999</v>
          </cell>
        </row>
        <row r="1175">
          <cell r="A1175" t="str">
            <v>001.17.07740</v>
          </cell>
          <cell r="B1175" t="str">
            <v>Fornecimento e instalação de proj. ext. retangular c/ 01 lâmpada vapor de sódio inclusive reator e ingnitor</v>
          </cell>
          <cell r="C1175" t="str">
            <v>CJ</v>
          </cell>
          <cell r="D1175">
            <v>22.203299999999999</v>
          </cell>
        </row>
        <row r="1176">
          <cell r="A1176" t="str">
            <v>001.17.07760</v>
          </cell>
          <cell r="B1176" t="str">
            <v>Fornecimento e instalação de luminária - ref. monitallo - ar - 0910-01 verde delta c/ lampadas incandescente até 100w-127v-demais acessórios</v>
          </cell>
          <cell r="C1176" t="str">
            <v>CJ</v>
          </cell>
          <cell r="D1176">
            <v>9.3193000000000001</v>
          </cell>
        </row>
        <row r="1177">
          <cell r="A1177" t="str">
            <v>001.17.07780</v>
          </cell>
          <cell r="B1177" t="str">
            <v>Fornecimento e instalação de luminária tipo plafonier de embutir na laje c/ 1 lampada incandescente de 100w/120v c/proteção de fero e vidro inquebrável</v>
          </cell>
          <cell r="C1177" t="str">
            <v>CJ</v>
          </cell>
          <cell r="D1177">
            <v>11.4993</v>
          </cell>
        </row>
        <row r="1178">
          <cell r="A1178" t="str">
            <v>001.17.07800</v>
          </cell>
          <cell r="B1178" t="str">
            <v>Fornecimento e instalação de luminária mod. aw-10 da alpha equip. elet. ltda ou similar  para uma lâmpada inc. de 100 w</v>
          </cell>
          <cell r="C1178" t="str">
            <v>UN</v>
          </cell>
          <cell r="D1178">
            <v>27.569299999999998</v>
          </cell>
        </row>
        <row r="1179">
          <cell r="A1179" t="str">
            <v>001.17.07820</v>
          </cell>
          <cell r="B1179" t="str">
            <v>Fornecimento e instalação de luminária fluorescente tubolit caramelo duas lampadas de 20w c/ 01 reator duplo de 20w-127v-60hz de afp e pr demais acessórios</v>
          </cell>
          <cell r="C1179" t="str">
            <v>CJ</v>
          </cell>
          <cell r="D1179">
            <v>49.704000000000001</v>
          </cell>
        </row>
        <row r="1180">
          <cell r="A1180" t="str">
            <v>001.17.07840</v>
          </cell>
          <cell r="B1180" t="str">
            <v>Fornecimento e instalação de luminária tubular fina sistema contínuo c/ 01 lâmpada fluorescente e reator eletrônico afp/pr inclusive conexões (uniões, curvas, etc.), 1x40 w</v>
          </cell>
          <cell r="C1180" t="str">
            <v>UN</v>
          </cell>
          <cell r="D1180">
            <v>65.836600000000004</v>
          </cell>
        </row>
        <row r="1181">
          <cell r="A1181" t="str">
            <v>001.17.07860</v>
          </cell>
          <cell r="B1181" t="str">
            <v>Fornecimento e instalação de luminária denom. cris de 15w/127v ref. 11014 c/ lâmpada 15w-127v</v>
          </cell>
          <cell r="C1181" t="str">
            <v>CJ</v>
          </cell>
          <cell r="D1181">
            <v>26.189299999999999</v>
          </cell>
        </row>
        <row r="1182">
          <cell r="A1182" t="str">
            <v>001.17.07880</v>
          </cell>
          <cell r="B1182" t="str">
            <v>Fornecimento e instalação de conjunto iluminação pública formado por 02 luminárias fechadas (02 pétalas) mod. hrc 612 philips ou similar com suporte zxp 613, lâmpada de vapor de mercúrio 250 w e reator afp, montado em poste de altura 10 m fixado em base</v>
          </cell>
          <cell r="C1182" t="str">
            <v>CJ</v>
          </cell>
          <cell r="D1182">
            <v>989.04909999999995</v>
          </cell>
        </row>
        <row r="1183">
          <cell r="A1183" t="str">
            <v>001.17.07900</v>
          </cell>
          <cell r="B1183" t="str">
            <v>Fornecimento e instalaçãod e luminária incandescente de embutir 1x60w, marca claro ou similar</v>
          </cell>
          <cell r="C1183" t="str">
            <v>UN</v>
          </cell>
          <cell r="D1183">
            <v>12.109299999999999</v>
          </cell>
        </row>
        <row r="1184">
          <cell r="A1184" t="str">
            <v>001.17.07920</v>
          </cell>
          <cell r="B1184" t="str">
            <v>Fornecimento e instalação de luminária tipo spot 1x60w, marca clarão ou similar</v>
          </cell>
          <cell r="C1184" t="str">
            <v>UN</v>
          </cell>
          <cell r="D1184">
            <v>15.8393</v>
          </cell>
        </row>
        <row r="1185">
          <cell r="A1185" t="str">
            <v>001.17.07940</v>
          </cell>
          <cell r="B1185" t="str">
            <v>Fornecimento e instalação de luminária bloco autônomo de iluminação de emergência com 2 projetores</v>
          </cell>
          <cell r="C1185" t="str">
            <v>UN</v>
          </cell>
          <cell r="D1185">
            <v>153.61840000000001</v>
          </cell>
        </row>
        <row r="1186">
          <cell r="A1186" t="str">
            <v>001.17.07960</v>
          </cell>
          <cell r="B1186" t="str">
            <v>Fornecimento e instalação de fio para telefone 2x22 awg</v>
          </cell>
          <cell r="C1186" t="str">
            <v>M</v>
          </cell>
          <cell r="D1186">
            <v>0.79790000000000005</v>
          </cell>
        </row>
        <row r="1187">
          <cell r="A1187" t="str">
            <v>001.17.07980</v>
          </cell>
          <cell r="B1187" t="str">
            <v>Fornecimento e instalação de cabo tipo utp , categoria 5 24 awg - 4 pares</v>
          </cell>
          <cell r="C1187" t="str">
            <v>M</v>
          </cell>
          <cell r="D1187">
            <v>2.024</v>
          </cell>
        </row>
        <row r="1188">
          <cell r="A1188" t="str">
            <v>001.17.08000</v>
          </cell>
          <cell r="B1188" t="str">
            <v>Fornecimento e instalação de fio bicolor 2x14 awg ( 12.00 x 1.500 mm2 )</v>
          </cell>
          <cell r="C1188" t="str">
            <v>ML</v>
          </cell>
          <cell r="D1188">
            <v>1.7163999999999999</v>
          </cell>
        </row>
        <row r="1189">
          <cell r="A1189" t="str">
            <v>001.17.08020</v>
          </cell>
          <cell r="B1189" t="str">
            <v>Fornecimento e instalação de terminal rj-45</v>
          </cell>
          <cell r="C1189" t="str">
            <v>UN</v>
          </cell>
          <cell r="D1189">
            <v>2.8473999999999999</v>
          </cell>
        </row>
        <row r="1190">
          <cell r="A1190" t="str">
            <v>001.17.08040</v>
          </cell>
          <cell r="B1190" t="str">
            <v>Fornecimento e instalação de tomada tipo rj45</v>
          </cell>
          <cell r="C1190" t="str">
            <v>UN</v>
          </cell>
          <cell r="D1190">
            <v>11.171099999999999</v>
          </cell>
        </row>
        <row r="1191">
          <cell r="A1191" t="str">
            <v>001.17.08060</v>
          </cell>
          <cell r="B1191" t="str">
            <v>Fornecimento e instalação de tomada de lógica (2tomadas rj45) em caixa de alumíinio 4""""x4"""" para piso</v>
          </cell>
          <cell r="C1191" t="str">
            <v>UN</v>
          </cell>
          <cell r="D1191">
            <v>50.912100000000002</v>
          </cell>
        </row>
        <row r="1192">
          <cell r="A1192" t="str">
            <v>001.17.08080</v>
          </cell>
          <cell r="B1192" t="str">
            <v>Fornecimento e instalação de tomada de lógica (2tomadas rj45) em caixa de alumínio 4""""x4"""" embutida na parede</v>
          </cell>
          <cell r="C1192" t="str">
            <v>UN</v>
          </cell>
          <cell r="D1192">
            <v>50.912100000000002</v>
          </cell>
        </row>
        <row r="1193">
          <cell r="A1193" t="str">
            <v>001.17.08100</v>
          </cell>
          <cell r="B1193" t="str">
            <v>Fornecimento e instalação de tomada para telefone padrao telebras, 4 polos em caixa condulete d=3/4""""</v>
          </cell>
          <cell r="C1193" t="str">
            <v>CJ</v>
          </cell>
          <cell r="D1193">
            <v>16.5915</v>
          </cell>
        </row>
        <row r="1194">
          <cell r="A1194" t="str">
            <v>001.17.08120</v>
          </cell>
          <cell r="B1194" t="str">
            <v>Fornecimento e instalação de tomada especial para informatica 2p+t  p/15a - 250 v em caixa condulete - d=3/4""""</v>
          </cell>
          <cell r="C1194" t="str">
            <v>CJ</v>
          </cell>
          <cell r="D1194">
            <v>17.891500000000001</v>
          </cell>
        </row>
        <row r="1195">
          <cell r="A1195" t="str">
            <v>001.17.08140</v>
          </cell>
          <cell r="B1195" t="str">
            <v>Fornecimento e instalação de caixa metálica p/ telefone n.1 10.00x10.00x5.00 cm</v>
          </cell>
          <cell r="C1195" t="str">
            <v>UN</v>
          </cell>
          <cell r="D1195">
            <v>1.7353000000000001</v>
          </cell>
        </row>
        <row r="1196">
          <cell r="A1196" t="str">
            <v>001.17.08160</v>
          </cell>
          <cell r="B1196" t="str">
            <v>Fornecimento e instalação de caixa metálica p/ telefone n.2 20.00x20.00x12.00 cm</v>
          </cell>
          <cell r="C1196" t="str">
            <v>UN</v>
          </cell>
          <cell r="D1196">
            <v>32.165900000000001</v>
          </cell>
        </row>
        <row r="1197">
          <cell r="A1197" t="str">
            <v>001.17.08180</v>
          </cell>
          <cell r="B1197" t="str">
            <v>Fornecimento e instalação de caixa metálica p/ telefone n.3 40.00x40.00x12.00 cm</v>
          </cell>
          <cell r="C1197" t="str">
            <v>UN</v>
          </cell>
          <cell r="D1197">
            <v>65.503299999999996</v>
          </cell>
        </row>
        <row r="1198">
          <cell r="A1198" t="str">
            <v>001.17.08200</v>
          </cell>
          <cell r="B1198" t="str">
            <v>Fornecimento e instalação de caixa metálica p/ telefone n.4 60.00x60.00x12.00 cm</v>
          </cell>
          <cell r="C1198" t="str">
            <v>UN</v>
          </cell>
          <cell r="D1198">
            <v>113.4517</v>
          </cell>
        </row>
        <row r="1199">
          <cell r="A1199" t="str">
            <v>001.17.08220</v>
          </cell>
          <cell r="B1199" t="str">
            <v>Fornecimento e instalação de caixa metálica p/ telefone n.5 80.00x80.00x12.00 cm</v>
          </cell>
          <cell r="C1199" t="str">
            <v>UN</v>
          </cell>
          <cell r="D1199">
            <v>187.33840000000001</v>
          </cell>
        </row>
        <row r="1200">
          <cell r="A1200" t="str">
            <v>001.17.08240</v>
          </cell>
          <cell r="B1200" t="str">
            <v>Fornecimento e instalação de caixa metálica p/ telefone n.6 120.00x120.00x12.00 cm</v>
          </cell>
          <cell r="C1200" t="str">
            <v>UN</v>
          </cell>
          <cell r="D1200">
            <v>400.15660000000003</v>
          </cell>
        </row>
        <row r="1201">
          <cell r="A1201" t="str">
            <v>001.17.08260</v>
          </cell>
          <cell r="B1201" t="str">
            <v>Execução de caixa de entrada em alvenaria c/ tampa metálica conf. padrão telemat r1 (60x35x50)cm</v>
          </cell>
          <cell r="C1201" t="str">
            <v>UN</v>
          </cell>
          <cell r="D1201">
            <v>0</v>
          </cell>
        </row>
        <row r="1202">
          <cell r="A1202" t="str">
            <v>001.17.08280</v>
          </cell>
          <cell r="B1202" t="str">
            <v>Execução de caixa de entrada em alvenaria c/ tampa metálica conf. padrão telemat r2 (107x52x50) cm</v>
          </cell>
          <cell r="C1202" t="str">
            <v>UN</v>
          </cell>
          <cell r="D1202">
            <v>0</v>
          </cell>
        </row>
        <row r="1203">
          <cell r="A1203" t="str">
            <v>001.17.08300</v>
          </cell>
          <cell r="B1203" t="str">
            <v>Fio de cobre nú seção 6.00 mm 2</v>
          </cell>
          <cell r="C1203" t="str">
            <v>ML</v>
          </cell>
          <cell r="D1203">
            <v>2.0632000000000001</v>
          </cell>
        </row>
        <row r="1204">
          <cell r="A1204" t="str">
            <v>001.17.08320</v>
          </cell>
          <cell r="B1204" t="str">
            <v>Fio de cobre nú seção 10.00 mm 2</v>
          </cell>
          <cell r="C1204" t="str">
            <v>ML</v>
          </cell>
          <cell r="D1204">
            <v>2.8902999999999999</v>
          </cell>
        </row>
        <row r="1205">
          <cell r="A1205" t="str">
            <v>001.17.08340</v>
          </cell>
          <cell r="B1205" t="str">
            <v>Fio de cobre nú seção 16.00 mm 2</v>
          </cell>
          <cell r="C1205" t="str">
            <v>ML</v>
          </cell>
          <cell r="D1205">
            <v>5.9539999999999997</v>
          </cell>
        </row>
        <row r="1206">
          <cell r="A1206" t="str">
            <v>001.17.08360</v>
          </cell>
          <cell r="B1206" t="str">
            <v>Cabo de cobre nú seção 3/0</v>
          </cell>
          <cell r="C1206" t="str">
            <v>ML</v>
          </cell>
          <cell r="D1206">
            <v>17.632999999999999</v>
          </cell>
        </row>
        <row r="1207">
          <cell r="A1207" t="str">
            <v>001.17.08380</v>
          </cell>
          <cell r="B1207" t="str">
            <v>Cabo de cobre nú seção 4/0</v>
          </cell>
          <cell r="C1207" t="str">
            <v>ML</v>
          </cell>
          <cell r="D1207">
            <v>22.450299999999999</v>
          </cell>
        </row>
        <row r="1208">
          <cell r="A1208" t="str">
            <v>001.17.08400</v>
          </cell>
          <cell r="B1208" t="str">
            <v>Cabo de cobre nú seção 10.00 mm2</v>
          </cell>
          <cell r="C1208" t="str">
            <v>ML</v>
          </cell>
          <cell r="D1208">
            <v>5.9744000000000002</v>
          </cell>
        </row>
        <row r="1209">
          <cell r="A1209" t="str">
            <v>001.17.08420</v>
          </cell>
          <cell r="B1209" t="str">
            <v>Cabo de cobre nú seção 16.00 mm2</v>
          </cell>
          <cell r="C1209" t="str">
            <v>ML</v>
          </cell>
          <cell r="D1209">
            <v>7.3196000000000003</v>
          </cell>
        </row>
        <row r="1210">
          <cell r="A1210" t="str">
            <v>001.17.08440</v>
          </cell>
          <cell r="B1210" t="str">
            <v>Cabo de cobre nú seção 25.00 mm2</v>
          </cell>
          <cell r="C1210" t="str">
            <v>ML</v>
          </cell>
          <cell r="D1210">
            <v>0</v>
          </cell>
        </row>
        <row r="1211">
          <cell r="A1211" t="str">
            <v>001.17.08460</v>
          </cell>
          <cell r="B1211" t="str">
            <v>Fornecimento e instalação de cordoalha de cobre nú equivalente ao cabo de  16.00 mm2</v>
          </cell>
          <cell r="C1211" t="str">
            <v>M</v>
          </cell>
          <cell r="D1211">
            <v>3.9853999999999998</v>
          </cell>
        </row>
        <row r="1212">
          <cell r="A1212" t="str">
            <v>001.17.08480</v>
          </cell>
          <cell r="B1212" t="str">
            <v>Conector de pressão com rabicho</v>
          </cell>
          <cell r="C1212" t="str">
            <v>UN</v>
          </cell>
          <cell r="D1212">
            <v>4.1474000000000002</v>
          </cell>
        </row>
        <row r="1213">
          <cell r="A1213" t="str">
            <v>001.17.08500</v>
          </cell>
          <cell r="B1213" t="str">
            <v>Conector de bi para medição</v>
          </cell>
          <cell r="C1213" t="str">
            <v>UN</v>
          </cell>
          <cell r="D1213">
            <v>13.916600000000001</v>
          </cell>
        </row>
        <row r="1214">
          <cell r="A1214" t="str">
            <v>001.17.08520</v>
          </cell>
          <cell r="B1214" t="str">
            <v>Parafuso olhal galvanizado 1/2"""" de 20 a 30 cm</v>
          </cell>
          <cell r="C1214" t="str">
            <v>UN</v>
          </cell>
          <cell r="D1214">
            <v>7.0236999999999998</v>
          </cell>
        </row>
        <row r="1215">
          <cell r="A1215" t="str">
            <v>001.17.08540</v>
          </cell>
          <cell r="B1215" t="str">
            <v>Manilha de ligação galvanizada de 3/8""""</v>
          </cell>
          <cell r="C1215" t="str">
            <v>UN</v>
          </cell>
          <cell r="D1215">
            <v>1.7737000000000001</v>
          </cell>
        </row>
        <row r="1216">
          <cell r="A1216" t="str">
            <v>001.17.08560</v>
          </cell>
          <cell r="B1216" t="str">
            <v>Manilha de barro vidrado de diâm. 12"""" x 0.60m</v>
          </cell>
          <cell r="C1216" t="str">
            <v>UN</v>
          </cell>
          <cell r="D1216">
            <v>19.278400000000001</v>
          </cell>
        </row>
        <row r="1217">
          <cell r="A1217" t="str">
            <v>001.17.08580</v>
          </cell>
          <cell r="B1217" t="str">
            <v>Sapatilha galvanizada 1/4""""</v>
          </cell>
          <cell r="C1217" t="str">
            <v>UN</v>
          </cell>
          <cell r="D1217">
            <v>1.2246999999999999</v>
          </cell>
        </row>
        <row r="1218">
          <cell r="A1218" t="str">
            <v>001.17.08600</v>
          </cell>
          <cell r="B1218" t="str">
            <v>Presilha galvanizada para cabo de aço galvanizado 1/4""""</v>
          </cell>
          <cell r="C1218" t="str">
            <v>UN</v>
          </cell>
          <cell r="D1218">
            <v>3.9737</v>
          </cell>
        </row>
        <row r="1219">
          <cell r="A1219" t="str">
            <v>001.17.08620</v>
          </cell>
          <cell r="B1219" t="str">
            <v>Abraçadeira para tubo de brasilit de diâm. 2"""" tipo para solda</v>
          </cell>
          <cell r="C1219" t="str">
            <v>UN</v>
          </cell>
          <cell r="D1219">
            <v>4.6653000000000002</v>
          </cell>
        </row>
        <row r="1220">
          <cell r="A1220" t="str">
            <v>001.17.08640</v>
          </cell>
          <cell r="B1220" t="str">
            <v>Abraçadeira para tubo de brasilit de diâm. 2"""" com rosca mecânica e porca</v>
          </cell>
          <cell r="C1220" t="str">
            <v>UN</v>
          </cell>
          <cell r="D1220">
            <v>5.5674000000000001</v>
          </cell>
        </row>
        <row r="1221">
          <cell r="A1221" t="str">
            <v>001.17.08660</v>
          </cell>
          <cell r="B1221" t="str">
            <v>Abraçadeira para tubo de brasilit de diâm. 2"""" para chumbar na parede</v>
          </cell>
          <cell r="C1221" t="str">
            <v>UN</v>
          </cell>
          <cell r="D1221">
            <v>4.8574000000000002</v>
          </cell>
        </row>
        <row r="1222">
          <cell r="A1222" t="str">
            <v>001.17.08680</v>
          </cell>
          <cell r="B1222" t="str">
            <v>Abraçadeira para tubo de brasilit de diâm. 2' com rosca soberba</v>
          </cell>
          <cell r="C1222" t="str">
            <v>UN</v>
          </cell>
          <cell r="D1222">
            <v>4.1536999999999997</v>
          </cell>
        </row>
        <row r="1223">
          <cell r="A1223" t="str">
            <v>001.17.08700</v>
          </cell>
          <cell r="B1223" t="str">
            <v>Braçadeira tipo simples para descida de cabo de cobre nú com roldana de porcelana para cabo 3/0 e 4/0 para mastro de diâm. 2"""" com 1 roldana</v>
          </cell>
          <cell r="C1223" t="str">
            <v>UN</v>
          </cell>
          <cell r="D1223">
            <v>5.8136999999999999</v>
          </cell>
        </row>
        <row r="1224">
          <cell r="A1224" t="str">
            <v>001.17.08720</v>
          </cell>
          <cell r="B1224" t="str">
            <v>Braçadeira tipo simples para descida de cabo de cobre nú com roldana de porcelana para cabo 3/0 e 4/0 para mastro de diâm. 2"""" com 2 roldana</v>
          </cell>
          <cell r="C1224" t="str">
            <v>UN</v>
          </cell>
          <cell r="D1224">
            <v>7.6237000000000004</v>
          </cell>
        </row>
        <row r="1225">
          <cell r="A1225" t="str">
            <v>001.17.08740</v>
          </cell>
          <cell r="B1225" t="str">
            <v>Braçadeira tipo simples para descida de cabo de cobre nú com roldana de porcelana para cabo 3/0 e 4/0 para mastro de diâm. 3"""" com 1 roldana</v>
          </cell>
          <cell r="C1225" t="str">
            <v>UN</v>
          </cell>
          <cell r="D1225">
            <v>9.0236999999999998</v>
          </cell>
        </row>
        <row r="1226">
          <cell r="A1226" t="str">
            <v>001.17.08760</v>
          </cell>
          <cell r="B1226" t="str">
            <v>Braçadeira tipo simples para descida de cabo de cobre nú com roldana de porcelana para cabo 3/0 e 4/0 para mastro de diâm. 3""""com 2 roldana</v>
          </cell>
          <cell r="C1226" t="str">
            <v>UN</v>
          </cell>
          <cell r="D1226">
            <v>11.0237</v>
          </cell>
        </row>
        <row r="1227">
          <cell r="A1227" t="str">
            <v>001.17.08780</v>
          </cell>
          <cell r="B1227" t="str">
            <v>Braçadeira tipo reforçada para descida de cabo de cobre nú com roldana de porcelana para cabo 3/0 e 4/0 para mastro de diâm. 2""""com 1 roldana</v>
          </cell>
          <cell r="C1227" t="str">
            <v>UN</v>
          </cell>
          <cell r="D1227">
            <v>6.4553000000000003</v>
          </cell>
        </row>
        <row r="1228">
          <cell r="A1228" t="str">
            <v>001.17.08800</v>
          </cell>
          <cell r="B1228" t="str">
            <v>Braçadeira tipo reforçada para descida de cabo de cobre nú com roldana de porcelana para cabo 3/0 e 4/0 para mastro de diâm. 2'com 2 roldana</v>
          </cell>
          <cell r="C1228" t="str">
            <v>UN</v>
          </cell>
          <cell r="D1228">
            <v>9.3253000000000004</v>
          </cell>
        </row>
        <row r="1229">
          <cell r="A1229" t="str">
            <v>001.17.08820</v>
          </cell>
          <cell r="B1229" t="str">
            <v>Braçadeira tipo reforçada para descida de cabo de cobre nú com roldana de porcelana para cabo 3/0 e 4/0 para mastro de diâm. 3"""" com 1 roldana</v>
          </cell>
          <cell r="C1229" t="str">
            <v>UN</v>
          </cell>
          <cell r="D1229">
            <v>9.5352999999999994</v>
          </cell>
        </row>
        <row r="1230">
          <cell r="A1230" t="str">
            <v>001.17.08840</v>
          </cell>
          <cell r="B1230" t="str">
            <v>Braçadeira tipo reforçada para descida de cabo de cobre nú com roldana de porcelana para cabo 3/0 e 4/0 para mastro de diâm. 3"""" com 2 roldana</v>
          </cell>
          <cell r="C1230" t="str">
            <v>UN</v>
          </cell>
          <cell r="D1230">
            <v>11.535299999999999</v>
          </cell>
        </row>
        <row r="1231">
          <cell r="A1231" t="str">
            <v>001.17.08860</v>
          </cell>
          <cell r="B1231" t="str">
            <v>Fornecimento e instalação de braçadeira de pvc com parafusos para fixação do cabo de aterramento</v>
          </cell>
          <cell r="C1231" t="str">
            <v>CJ</v>
          </cell>
          <cell r="D1231">
            <v>3.8210999999999999</v>
          </cell>
        </row>
        <row r="1232">
          <cell r="A1232" t="str">
            <v>001.17.08880</v>
          </cell>
          <cell r="B1232" t="str">
            <v>Braçadeira p/ 3 estais</v>
          </cell>
          <cell r="C1232" t="str">
            <v>CJ</v>
          </cell>
          <cell r="D1232">
            <v>89.138400000000004</v>
          </cell>
        </row>
        <row r="1233">
          <cell r="A1233" t="str">
            <v>001.17.08900</v>
          </cell>
          <cell r="B1233" t="str">
            <v>Suporte tipo simples para descida de cabo de cobre nú com roldana de porcelana com furo para cabo 3/0 e 4/0 liso para solda</v>
          </cell>
          <cell r="C1233" t="str">
            <v>UN</v>
          </cell>
          <cell r="D1233">
            <v>4.1913999999999998</v>
          </cell>
        </row>
        <row r="1234">
          <cell r="A1234" t="str">
            <v>001.17.08920</v>
          </cell>
          <cell r="B1234" t="str">
            <v>Suporte tipo simples para descida de cabo de cobre nú com roldana de porcelana com furo para cabo 3/0 e 4/0 com rosca meânica e porca</v>
          </cell>
          <cell r="C1234" t="str">
            <v>UN</v>
          </cell>
          <cell r="D1234">
            <v>5.5674000000000001</v>
          </cell>
        </row>
        <row r="1235">
          <cell r="A1235" t="str">
            <v>001.17.08940</v>
          </cell>
          <cell r="B1235" t="str">
            <v>Suporte tipo simples para descida de cabo de cobre nú com roldana de porcelana com furo para cabo 3/0 e 4/0 para chumbar na parede</v>
          </cell>
          <cell r="C1235" t="str">
            <v>UN</v>
          </cell>
          <cell r="D1235">
            <v>4.8574000000000002</v>
          </cell>
        </row>
        <row r="1236">
          <cell r="A1236" t="str">
            <v>001.17.08960</v>
          </cell>
          <cell r="B1236" t="str">
            <v>Suporte tipo simples para descida de cabo de cobre nú com roldana de porcelana com furo para cabo 3/0 e 4/0 com rosca soberba para madeira</v>
          </cell>
          <cell r="C1236" t="str">
            <v>UN</v>
          </cell>
          <cell r="D1236">
            <v>3.6674000000000002</v>
          </cell>
        </row>
        <row r="1237">
          <cell r="A1237" t="str">
            <v>001.17.08980</v>
          </cell>
          <cell r="B1237" t="str">
            <v>Suporte tipo simples para descida de cabo de cobre nú com roldana de porcelana com furo para cabo 3/0 e 4/0 para estrutura de telhado</v>
          </cell>
          <cell r="C1237" t="str">
            <v>UN</v>
          </cell>
          <cell r="D1237">
            <v>5.5473999999999997</v>
          </cell>
        </row>
        <row r="1238">
          <cell r="A1238" t="str">
            <v>001.17.09000</v>
          </cell>
          <cell r="B1238" t="str">
            <v>Suporte tipo reforçado para descida de cabo de cobre nú com roldana de porcelana com furo para cabo 3/0 e 4/0 liso para solda</v>
          </cell>
          <cell r="C1238" t="str">
            <v>UN</v>
          </cell>
          <cell r="D1238">
            <v>7.0385</v>
          </cell>
        </row>
        <row r="1239">
          <cell r="A1239" t="str">
            <v>001.17.09020</v>
          </cell>
          <cell r="B1239" t="str">
            <v>Suporte tipo reforçado para descida de cabo de cobre nú com roldana de porcelana com furo para cabo 3/0 e 4/0 com rosca meânica e porca</v>
          </cell>
          <cell r="C1239" t="str">
            <v>UN</v>
          </cell>
          <cell r="D1239">
            <v>6.8045</v>
          </cell>
        </row>
        <row r="1240">
          <cell r="A1240" t="str">
            <v>001.17.09040</v>
          </cell>
          <cell r="B1240" t="str">
            <v>Suporte tipo reforçado para descida de cabo de cobre nú com roldana de porcelana com furo para cabo 3/0 e 4/0 para chumbar na parede</v>
          </cell>
          <cell r="C1240" t="str">
            <v>UN</v>
          </cell>
          <cell r="D1240">
            <v>6.4645000000000001</v>
          </cell>
        </row>
        <row r="1241">
          <cell r="A1241" t="str">
            <v>001.17.09060</v>
          </cell>
          <cell r="B1241" t="str">
            <v>Suporte tipo reforçado para descida de cabo de cobre nú com roldana de porcelana com furo para cabo 3/0 e 4/0 com rosca soberba para madeira</v>
          </cell>
          <cell r="C1241" t="str">
            <v>UN</v>
          </cell>
          <cell r="D1241">
            <v>7.2244999999999999</v>
          </cell>
        </row>
        <row r="1242">
          <cell r="A1242" t="str">
            <v>001.17.09080</v>
          </cell>
          <cell r="B1242" t="str">
            <v>Suporte tipo reforçado para descida de cabo de cobre nú com roldana de porcelana com furo para cabo 3/0 e 4/0 para estrutura de telhado</v>
          </cell>
          <cell r="C1242" t="str">
            <v>UN</v>
          </cell>
          <cell r="D1242">
            <v>7.5945</v>
          </cell>
        </row>
        <row r="1243">
          <cell r="A1243" t="str">
            <v>001.17.09100</v>
          </cell>
          <cell r="B1243" t="str">
            <v>Suporte para fixação de para-raios em ferro cantoneira l 1 1/2""""x 1/2""""x 3/16"""" com comprimento de 2.00 m</v>
          </cell>
          <cell r="C1243" t="str">
            <v>PC</v>
          </cell>
          <cell r="D1243">
            <v>270.23660000000001</v>
          </cell>
        </row>
        <row r="1244">
          <cell r="A1244" t="str">
            <v>001.17.09120</v>
          </cell>
          <cell r="B1244" t="str">
            <v>Suporte para fixação de isoladores de pedestal em chapa de ferro</v>
          </cell>
          <cell r="C1244" t="str">
            <v>PC</v>
          </cell>
          <cell r="D1244">
            <v>62.236600000000003</v>
          </cell>
        </row>
        <row r="1245">
          <cell r="A1245" t="str">
            <v>001.17.09140</v>
          </cell>
          <cell r="B1245" t="str">
            <v>Suporte para fixacao de tc e tp em ferro cantoneira l de 1 1/2"""" x 1 1/2"""" x 3/16"""" soldados entre si (conf. det. da cemat)</v>
          </cell>
          <cell r="C1245" t="str">
            <v>PC</v>
          </cell>
          <cell r="D1245">
            <v>270.23660000000001</v>
          </cell>
        </row>
        <row r="1246">
          <cell r="A1246" t="str">
            <v>001.17.09160</v>
          </cell>
          <cell r="B1246" t="str">
            <v>Conjunto de bracadeira com quatro apoios e suportes fixos em cano galvanizado diâm. 1 pol inclusive pintura</v>
          </cell>
          <cell r="C1246" t="str">
            <v>CJ</v>
          </cell>
          <cell r="D1246">
            <v>116.8599</v>
          </cell>
        </row>
        <row r="1247">
          <cell r="A1247" t="str">
            <v>001.17.09180</v>
          </cell>
          <cell r="B1247" t="str">
            <v>Conector de cobre para haste de 5/8"""" ou 3/4"""" para cabo de cobre nú 3/0 e 4/0</v>
          </cell>
          <cell r="C1247" t="str">
            <v>UN</v>
          </cell>
          <cell r="D1247">
            <v>4.5137</v>
          </cell>
        </row>
        <row r="1248">
          <cell r="A1248" t="str">
            <v>001.17.09200</v>
          </cell>
          <cell r="B1248" t="str">
            <v>Conector bimetálico de um parafuso p/ cabo alumínio n. 2awg e cobre 16 mm2</v>
          </cell>
          <cell r="C1248" t="str">
            <v>PC</v>
          </cell>
          <cell r="D1248">
            <v>2.1036999999999999</v>
          </cell>
        </row>
        <row r="1249">
          <cell r="A1249" t="str">
            <v>001.17.09220</v>
          </cell>
          <cell r="B1249" t="str">
            <v>Conector tipo chapa-cabo</v>
          </cell>
          <cell r="C1249" t="str">
            <v>PC</v>
          </cell>
          <cell r="D1249">
            <v>2.2237</v>
          </cell>
        </row>
        <row r="1250">
          <cell r="A1250" t="str">
            <v>001.17.09240</v>
          </cell>
          <cell r="B1250" t="str">
            <v>Conector de ferro fundido tipo ccc para cabo numero 3/0 e 4/0</v>
          </cell>
          <cell r="C1250" t="str">
            <v>UN</v>
          </cell>
          <cell r="D1250">
            <v>4.5137</v>
          </cell>
        </row>
        <row r="1251">
          <cell r="A1251" t="str">
            <v>001.17.09260</v>
          </cell>
          <cell r="B1251" t="str">
            <v>Conetor para eletrodo de terra copperweld</v>
          </cell>
          <cell r="C1251" t="str">
            <v>UN</v>
          </cell>
          <cell r="D1251">
            <v>2.3136999999999999</v>
          </cell>
        </row>
        <row r="1252">
          <cell r="A1252" t="str">
            <v>001.17.09280</v>
          </cell>
          <cell r="B1252" t="str">
            <v>Eletrodos de terra completo</v>
          </cell>
          <cell r="C1252" t="str">
            <v>UN</v>
          </cell>
          <cell r="D1252">
            <v>134.54329999999999</v>
          </cell>
        </row>
        <row r="1253">
          <cell r="A1253" t="str">
            <v>001.17.09300</v>
          </cell>
          <cell r="B1253" t="str">
            <v>Eletrodo de terra copperweld 5/8"""" x 3 m</v>
          </cell>
          <cell r="C1253" t="str">
            <v>UN</v>
          </cell>
          <cell r="D1253">
            <v>17.278400000000001</v>
          </cell>
        </row>
        <row r="1254">
          <cell r="A1254" t="str">
            <v>001.17.09320</v>
          </cell>
          <cell r="B1254" t="str">
            <v>Haste de ferro galvanizado com suporte de fixacao pintura em tinta alumínio 3/4 pol x 3 m</v>
          </cell>
          <cell r="C1254" t="str">
            <v>UN</v>
          </cell>
          <cell r="D1254">
            <v>66.151499999999999</v>
          </cell>
        </row>
        <row r="1255">
          <cell r="A1255" t="str">
            <v>001.17.09340</v>
          </cell>
          <cell r="B1255" t="str">
            <v>Haste de cobre alta camada - 5/8"""" x 3,0 m</v>
          </cell>
          <cell r="C1255" t="str">
            <v>UN</v>
          </cell>
          <cell r="D1255">
            <v>21.118400000000001</v>
          </cell>
        </row>
        <row r="1256">
          <cell r="A1256" t="str">
            <v>001.17.09360</v>
          </cell>
          <cell r="B1256" t="str">
            <v>Fornecimento e instalação de haste terra seção em l de 2 40 m com conector e parafuso</v>
          </cell>
          <cell r="C1256" t="str">
            <v>UN</v>
          </cell>
          <cell r="D1256">
            <v>30.828399999999998</v>
          </cell>
        </row>
        <row r="1257">
          <cell r="A1257" t="str">
            <v>001.17.09380</v>
          </cell>
          <cell r="B1257" t="str">
            <v>Fornecimento e instalação de haste de ancira de 2.400 mm</v>
          </cell>
          <cell r="C1257" t="str">
            <v>UN</v>
          </cell>
          <cell r="D1257">
            <v>14.718400000000001</v>
          </cell>
        </row>
        <row r="1258">
          <cell r="A1258" t="str">
            <v>001.17.09400</v>
          </cell>
          <cell r="B1258" t="str">
            <v>Captor franklim c/ 4 pontas c/ h=350 mm em latão cromado</v>
          </cell>
          <cell r="C1258" t="str">
            <v>UN</v>
          </cell>
          <cell r="D1258">
            <v>32.186599999999999</v>
          </cell>
        </row>
        <row r="1259">
          <cell r="A1259" t="str">
            <v>001.17.09420</v>
          </cell>
          <cell r="B1259" t="str">
            <v>Captor franklim c/ 4 pontas c/ h=350 mm em aço inox</v>
          </cell>
          <cell r="C1259" t="str">
            <v>UN</v>
          </cell>
          <cell r="D1259">
            <v>32.186599999999999</v>
          </cell>
        </row>
        <row r="1260">
          <cell r="A1260" t="str">
            <v>001.17.09440</v>
          </cell>
          <cell r="B1260" t="str">
            <v>Terminal aéreo (gaiola faraday)</v>
          </cell>
          <cell r="C1260" t="str">
            <v>UN</v>
          </cell>
          <cell r="D1260">
            <v>14.1266</v>
          </cell>
        </row>
        <row r="1261">
          <cell r="A1261" t="str">
            <v>001.17.09460</v>
          </cell>
          <cell r="B1261" t="str">
            <v>Base p/ mastro de aço galvanizado com diâm. 2""""</v>
          </cell>
          <cell r="C1261" t="str">
            <v>UN</v>
          </cell>
          <cell r="D1261">
            <v>30.276599999999998</v>
          </cell>
        </row>
        <row r="1262">
          <cell r="A1262" t="str">
            <v>001.17.09480</v>
          </cell>
          <cell r="B1262" t="str">
            <v>Relee fotoelétrico da iluminatic rm 74 n para comando automático de iluminação</v>
          </cell>
          <cell r="C1262" t="str">
            <v>UN</v>
          </cell>
          <cell r="D1262">
            <v>20.698399999999999</v>
          </cell>
        </row>
        <row r="1263">
          <cell r="A1263" t="str">
            <v>001.17.09500</v>
          </cell>
          <cell r="B1263" t="str">
            <v>Aparelho simples luz obstáculo para sinalização corpo em alumínio fundido incorrosível globo de vidro cristal neutro térmico extra temperado pigmentado  em vermelho com uma lâmpada de 60 w/127v com rele fotoelétrico, haste em</v>
          </cell>
          <cell r="C1263" t="str">
            <v>CJ</v>
          </cell>
          <cell r="D1263">
            <v>110.3092</v>
          </cell>
        </row>
        <row r="1264">
          <cell r="A1264" t="str">
            <v>001.17.09520</v>
          </cell>
          <cell r="B1264" t="str">
            <v>Aparelho duplo de luz  obstáculo para sinalização corpo em alumínio fundido incorrosível corpo de vidro cristal neutro térmico extra temperado pigmentado em vermelho com duas lâmpadas de 60w127v com rele foto-elétrico, haste</v>
          </cell>
          <cell r="C1264" t="str">
            <v>CJ</v>
          </cell>
          <cell r="D1264">
            <v>110.3092</v>
          </cell>
        </row>
        <row r="1265">
          <cell r="A1265" t="str">
            <v>001.17.09540</v>
          </cell>
          <cell r="B1265" t="str">
            <v>Mastro simples em aço galv. de diam. 2"""" c/ luva de red.para 3/4 polcom 3 metros</v>
          </cell>
          <cell r="C1265" t="str">
            <v>CJ</v>
          </cell>
          <cell r="D1265">
            <v>80.1066</v>
          </cell>
        </row>
        <row r="1266">
          <cell r="A1266" t="str">
            <v>001.17.09560</v>
          </cell>
          <cell r="B1266" t="str">
            <v>Mastro simples em aço galv. de diam. 2"""" c/ luva de red.para 3/4 pol com 6 metros</v>
          </cell>
          <cell r="C1266" t="str">
            <v>CJ</v>
          </cell>
          <cell r="D1266">
            <v>155.11510000000001</v>
          </cell>
        </row>
        <row r="1267">
          <cell r="A1267" t="str">
            <v>001.17.09580</v>
          </cell>
          <cell r="B1267" t="str">
            <v>Execução de caixa de concreto 40x40x60cm com tampa de concreto armado</v>
          </cell>
          <cell r="C1267" t="str">
            <v>UN</v>
          </cell>
          <cell r="D1267">
            <v>49.1768</v>
          </cell>
        </row>
        <row r="1268">
          <cell r="A1268" t="str">
            <v>001.17.09600</v>
          </cell>
          <cell r="B1268" t="str">
            <v>Execução de solda exotermica para cordoalha de cobre ou cabo de cobre - 35.00 mm2</v>
          </cell>
          <cell r="C1268" t="str">
            <v>UN</v>
          </cell>
          <cell r="D1268">
            <v>8.6564999999999994</v>
          </cell>
        </row>
        <row r="1269">
          <cell r="A1269" t="str">
            <v>001.17.09620</v>
          </cell>
          <cell r="B1269" t="str">
            <v>Fornecimento e instalação de extintor de incendio de co2 - 6 kg</v>
          </cell>
          <cell r="C1269" t="str">
            <v>UN</v>
          </cell>
          <cell r="D1269">
            <v>178</v>
          </cell>
        </row>
        <row r="1270">
          <cell r="A1270" t="str">
            <v>001.17.09640</v>
          </cell>
          <cell r="B1270" t="str">
            <v>Conjunto motor bomba centrífuga trifásica 50 a 60 hz para sucção até 6m pot. 1/2 hp</v>
          </cell>
          <cell r="C1270" t="str">
            <v>CJ</v>
          </cell>
          <cell r="D1270">
            <v>288.87720000000002</v>
          </cell>
        </row>
        <row r="1271">
          <cell r="A1271" t="str">
            <v>001.17.09660</v>
          </cell>
          <cell r="B1271" t="str">
            <v>Conjunto motor bomba centrífuga trifásica 50 a 60 hz para sucção até 6m pot. 3/4 hp</v>
          </cell>
          <cell r="C1271" t="str">
            <v>CJ</v>
          </cell>
          <cell r="D1271">
            <v>299.87720000000002</v>
          </cell>
        </row>
        <row r="1272">
          <cell r="A1272" t="str">
            <v>001.17.09680</v>
          </cell>
          <cell r="B1272" t="str">
            <v>Conjunto motor bomba centrífuga trifásica 50 a 60 hz para sucção até 6m pot. 1 hp</v>
          </cell>
          <cell r="C1272" t="str">
            <v>CJ</v>
          </cell>
          <cell r="D1272">
            <v>389.79700000000003</v>
          </cell>
        </row>
        <row r="1273">
          <cell r="A1273" t="str">
            <v>001.17.09700</v>
          </cell>
          <cell r="B1273" t="str">
            <v>Conjunto motor bomba centrífuga trifásica 50 a 60 hz para sucção até 6m pot. 1 1/2"""" hp</v>
          </cell>
          <cell r="C1273" t="str">
            <v>CJ</v>
          </cell>
          <cell r="D1273">
            <v>466.79700000000003</v>
          </cell>
        </row>
        <row r="1274">
          <cell r="A1274" t="str">
            <v>001.17.09720</v>
          </cell>
          <cell r="B1274" t="str">
            <v>Conjunto motor bomba centrífuga trifásica 50 a 60 hz para sucção até 6m pot. 2"""" hp</v>
          </cell>
          <cell r="C1274" t="str">
            <v>CJ</v>
          </cell>
          <cell r="D1274">
            <v>499.7165</v>
          </cell>
        </row>
        <row r="1275">
          <cell r="A1275" t="str">
            <v>001.17.09740</v>
          </cell>
          <cell r="B1275" t="str">
            <v>Conjunto motor bomba centrifuga monoestagio com bocais flangeados - cf-7 mark ou similar - 03 cv</v>
          </cell>
          <cell r="C1275" t="str">
            <v>UN</v>
          </cell>
          <cell r="D1275">
            <v>276.7165</v>
          </cell>
        </row>
        <row r="1276">
          <cell r="A1276" t="str">
            <v>001.17.09760</v>
          </cell>
          <cell r="B1276" t="str">
            <v>Execução de caixa de passagem de concreto de 5 cm espessura e tampa de concreto impermeabilizada de 30.00 x 30.00 x 30.00 cm</v>
          </cell>
          <cell r="C1276" t="str">
            <v>CJ</v>
          </cell>
          <cell r="D1276">
            <v>29.3004</v>
          </cell>
        </row>
        <row r="1277">
          <cell r="A1277" t="str">
            <v>001.17.09780</v>
          </cell>
          <cell r="B1277" t="str">
            <v>Execução de caixa de passagem de concreto de 5 cm espessura e tampa de concreto impermeabilizada de 30.00 x 30.00 x 40.00 cm</v>
          </cell>
          <cell r="C1277" t="str">
            <v>CJ</v>
          </cell>
          <cell r="D1277">
            <v>33.349299999999999</v>
          </cell>
        </row>
        <row r="1278">
          <cell r="A1278" t="str">
            <v>001.17.09800</v>
          </cell>
          <cell r="B1278" t="str">
            <v>Execução de caixa de passagem de concreto de 5 cm espessura e tampa de concreto impermeabilizada de 40.00 x 40.00 x 40.00 cm</v>
          </cell>
          <cell r="C1278" t="str">
            <v>CJ</v>
          </cell>
          <cell r="D1278">
            <v>49.288800000000002</v>
          </cell>
        </row>
        <row r="1279">
          <cell r="A1279" t="str">
            <v>001.17.09820</v>
          </cell>
          <cell r="B1279" t="str">
            <v>Execução de caixa de passagem de concreto de 5 cm espessura e tampa de concreto impermeabilizada de 40.00 x 40.00 x 50.00 cm</v>
          </cell>
          <cell r="C1279" t="str">
            <v>CJ</v>
          </cell>
          <cell r="D1279">
            <v>56.219700000000003</v>
          </cell>
        </row>
        <row r="1280">
          <cell r="A1280" t="str">
            <v>001.17.09840</v>
          </cell>
          <cell r="B1280" t="str">
            <v>Execução de caixa de passagem de concreto de 5 cm espessura e tampa de concreto impermeabilizada de 50.00 x 50.00 x 50.00 cm</v>
          </cell>
          <cell r="C1280" t="str">
            <v>CJ</v>
          </cell>
          <cell r="D1280">
            <v>74.485900000000001</v>
          </cell>
        </row>
        <row r="1281">
          <cell r="A1281" t="str">
            <v>001.17.09860</v>
          </cell>
          <cell r="B1281" t="str">
            <v>Execução de caixa de passagem de concreto de 5 cm espessura e tampa de concreto impermeabilizada de 50.00 x 50.00 x 60.00 cm</v>
          </cell>
          <cell r="C1281" t="str">
            <v>CJ</v>
          </cell>
          <cell r="D1281">
            <v>83.245699999999999</v>
          </cell>
        </row>
        <row r="1282">
          <cell r="A1282" t="str">
            <v>001.17.09880</v>
          </cell>
          <cell r="B1282" t="str">
            <v>Execução de caixa de passagem de concreto de 5 cm espessura e tampa de concreto impermeabilizada de 60.00 x 60.00 x 60.00 cm</v>
          </cell>
          <cell r="C1282" t="str">
            <v>CJ</v>
          </cell>
          <cell r="D1282">
            <v>105.46429999999999</v>
          </cell>
        </row>
        <row r="1283">
          <cell r="A1283" t="str">
            <v>001.17.09900</v>
          </cell>
          <cell r="B1283" t="str">
            <v>Execução de caixa de passagem de concreto de 5 cm espessura e tampa de concreto impermeabilizada de 80.00 x 80.00 x 80.00 cm</v>
          </cell>
          <cell r="C1283" t="str">
            <v>CJ</v>
          </cell>
          <cell r="D1283">
            <v>184.3571</v>
          </cell>
        </row>
        <row r="1284">
          <cell r="A1284" t="str">
            <v>001.17.09920</v>
          </cell>
          <cell r="B1284" t="str">
            <v>Execução de caixa de passagem de concreto de 5 cm espessura e tampa de concreto impermeabilizada de 80.00 x 80.00 x 100.00 cm</v>
          </cell>
          <cell r="C1284" t="str">
            <v>CJ</v>
          </cell>
          <cell r="D1284">
            <v>213.93610000000001</v>
          </cell>
        </row>
        <row r="1285">
          <cell r="A1285" t="str">
            <v>001.17.09940</v>
          </cell>
          <cell r="B1285" t="str">
            <v>Execução de caixa de passagem de alvenaria de 1/2 vez c/ tampa de concreto impermeabilizada 30.00 x 30.00 x 30.00 cm</v>
          </cell>
          <cell r="C1285" t="str">
            <v>CJ</v>
          </cell>
          <cell r="D1285">
            <v>41.578899999999997</v>
          </cell>
        </row>
        <row r="1286">
          <cell r="A1286" t="str">
            <v>001.17.09960</v>
          </cell>
          <cell r="B1286" t="str">
            <v>Execução de caixa de passagem de alvenaria de 1/2 vez c/ tampa de concreto impermeabilizada 30.00 x 30.00 x 40.00 cm</v>
          </cell>
          <cell r="C1286" t="str">
            <v>CJ</v>
          </cell>
          <cell r="D1286">
            <v>48.521999999999998</v>
          </cell>
        </row>
        <row r="1287">
          <cell r="A1287" t="str">
            <v>001.17.09980</v>
          </cell>
          <cell r="B1287" t="str">
            <v>Execução de caixa de passagem de alvenaria de 1/2 vez c/ tampa de concreto impermeabilizada 40.00 x 40.00 x 40.00 cm</v>
          </cell>
          <cell r="C1287" t="str">
            <v>CJ</v>
          </cell>
          <cell r="D1287">
            <v>60.3523</v>
          </cell>
        </row>
        <row r="1288">
          <cell r="A1288" t="str">
            <v>001.17.10000</v>
          </cell>
          <cell r="B1288" t="str">
            <v>Execução de caixa de passagem de alvenaria de 1/2 vez c/ tampa de concreto impermeabilizada 40.00 x 40.00 x 50.00 cm</v>
          </cell>
          <cell r="C1288" t="str">
            <v>CJ</v>
          </cell>
          <cell r="D1288">
            <v>71.249200000000002</v>
          </cell>
        </row>
        <row r="1289">
          <cell r="A1289" t="str">
            <v>001.17.10020</v>
          </cell>
          <cell r="B1289" t="str">
            <v>Execução de caixa de passagem de alvenaria de 1/2 vez c/ tampa de concreto impermeabiliada 50.00 x 50.00 x 50.00 cm</v>
          </cell>
          <cell r="C1289" t="str">
            <v>CJ</v>
          </cell>
          <cell r="D1289">
            <v>88.053899999999999</v>
          </cell>
        </row>
        <row r="1290">
          <cell r="A1290" t="str">
            <v>001.17.10040</v>
          </cell>
          <cell r="B1290" t="str">
            <v>Exeucução de caixa de passagem de alvenaria de 1/2 vez c/ tampa de concreto impermeabilizada 50.00 x 50.00 x 60.0 cm</v>
          </cell>
          <cell r="C1290" t="str">
            <v>CJ</v>
          </cell>
          <cell r="D1290">
            <v>98.055300000000003</v>
          </cell>
        </row>
        <row r="1291">
          <cell r="A1291" t="str">
            <v>001.17.10060</v>
          </cell>
          <cell r="B1291" t="str">
            <v>Execuçãoo de caixa de passagem de alvenaria de 1/2 vez c/ tampa de concreto impermeabilizada 60.00 x 60.00 x 60.00 cm</v>
          </cell>
          <cell r="C1291" t="str">
            <v>CJ</v>
          </cell>
          <cell r="D1291">
            <v>119.91970000000001</v>
          </cell>
        </row>
        <row r="1292">
          <cell r="A1292" t="str">
            <v>001.17.10080</v>
          </cell>
          <cell r="B1292" t="str">
            <v>Execução de caixa de passagem de alvenaria de 1/2 vez c/ tampa de concreto impermeabilizada 80.00 x 80.00 x 80.00 cm</v>
          </cell>
          <cell r="C1292" t="str">
            <v>CJ</v>
          </cell>
          <cell r="D1292">
            <v>197.34119999999999</v>
          </cell>
        </row>
        <row r="1293">
          <cell r="A1293" t="str">
            <v>001.17.10100</v>
          </cell>
          <cell r="B1293" t="str">
            <v>Execução de caixa de passagem de alvenaria de 1/2 vez c/ tampa de concreto impermeabilizada 80.00 x 80.00 x 100.00 cm</v>
          </cell>
          <cell r="C1293" t="str">
            <v>CJ</v>
          </cell>
          <cell r="D1293">
            <v>231.9402</v>
          </cell>
        </row>
        <row r="1294">
          <cell r="A1294" t="str">
            <v>001.17.10120</v>
          </cell>
          <cell r="B1294" t="str">
            <v>Fornecimento e instalação de placa de advertência com os dizeres """"perigo de morte alta tensão""""</v>
          </cell>
          <cell r="C1294" t="str">
            <v>PC</v>
          </cell>
          <cell r="D1294">
            <v>36.118400000000001</v>
          </cell>
        </row>
        <row r="1295">
          <cell r="A1295" t="str">
            <v>001.17.10140</v>
          </cell>
          <cell r="B1295" t="str">
            <v>Fornecimento e instalação de arame de aço galvanizado nº 12bwg (48g/m)</v>
          </cell>
          <cell r="C1295" t="str">
            <v>KG</v>
          </cell>
          <cell r="D1295">
            <v>6.7171000000000003</v>
          </cell>
        </row>
        <row r="1296">
          <cell r="A1296" t="str">
            <v>001.17.10160</v>
          </cell>
          <cell r="B1296" t="str">
            <v>Fornecimento e instalação de arame de aço galvanizado nº 14bwg (27 2g/m)</v>
          </cell>
          <cell r="C1296" t="str">
            <v>KG</v>
          </cell>
          <cell r="D1296">
            <v>8.3536000000000001</v>
          </cell>
        </row>
        <row r="1297">
          <cell r="A1297" t="str">
            <v>001.17.10180</v>
          </cell>
          <cell r="B1297" t="str">
            <v>Fornecimento e instalação de arame de aço galvanizado nº 16bwg (16 8g/m)</v>
          </cell>
          <cell r="C1297" t="str">
            <v>KG</v>
          </cell>
          <cell r="D1297">
            <v>6.6536</v>
          </cell>
        </row>
        <row r="1298">
          <cell r="A1298" t="str">
            <v>001.17.10200</v>
          </cell>
          <cell r="B1298" t="str">
            <v>Fornecimento e instalação de fio de alumínio recozido para amarração nº. 6 awg</v>
          </cell>
          <cell r="C1298" t="str">
            <v>KG</v>
          </cell>
          <cell r="D1298">
            <v>27.3766</v>
          </cell>
        </row>
        <row r="1299">
          <cell r="A1299" t="str">
            <v>001.17.10220</v>
          </cell>
          <cell r="B1299" t="str">
            <v>Fornecimento e instalação de fio de alumínio recozido para amarração nº. 4 awg</v>
          </cell>
          <cell r="C1299" t="str">
            <v>KG</v>
          </cell>
          <cell r="D1299">
            <v>24.319299999999998</v>
          </cell>
        </row>
        <row r="1300">
          <cell r="A1300" t="str">
            <v>001.17.10240</v>
          </cell>
          <cell r="B1300" t="str">
            <v>Fornecimento e instalação de cabo de alumínio nú classe 15 kv m 4 awg - ca</v>
          </cell>
          <cell r="C1300" t="str">
            <v>ML</v>
          </cell>
          <cell r="D1300">
            <v>2.0459999999999998</v>
          </cell>
        </row>
        <row r="1301">
          <cell r="A1301" t="str">
            <v>001.17.10260</v>
          </cell>
          <cell r="B1301" t="str">
            <v>Fornecimento e instalação de cabo de alumínio nú classe 15 kv nº. 2 caa</v>
          </cell>
          <cell r="C1301" t="str">
            <v>KG</v>
          </cell>
          <cell r="D1301">
            <v>16.633400000000002</v>
          </cell>
        </row>
        <row r="1302">
          <cell r="A1302" t="str">
            <v>001.17.10280</v>
          </cell>
          <cell r="B1302" t="str">
            <v>Fornecimento e instalação de cabo de alumínio nú classe 15 kv nº. 2 ca</v>
          </cell>
          <cell r="C1302" t="str">
            <v>KG</v>
          </cell>
          <cell r="D1302">
            <v>12.877599999999999</v>
          </cell>
        </row>
        <row r="1303">
          <cell r="A1303" t="str">
            <v>001.17.10300</v>
          </cell>
          <cell r="B1303" t="str">
            <v>Fornecimento e instalação de cabo de alumínio nú classe 15 kv nº. 1/0 ca</v>
          </cell>
          <cell r="C1303" t="str">
            <v>KG</v>
          </cell>
          <cell r="D1303">
            <v>13.0825</v>
          </cell>
        </row>
        <row r="1304">
          <cell r="A1304" t="str">
            <v>001.17.10320</v>
          </cell>
          <cell r="B1304" t="str">
            <v>Cabo de aço galvanizado 1/4""""</v>
          </cell>
          <cell r="C1304" t="str">
            <v>ML</v>
          </cell>
          <cell r="D1304">
            <v>0.80220000000000002</v>
          </cell>
        </row>
        <row r="1305">
          <cell r="A1305" t="str">
            <v>001.17.10340</v>
          </cell>
          <cell r="B1305" t="str">
            <v>Fornecimento e instalação de cabo de aço 6.4mm 1/4""""</v>
          </cell>
          <cell r="C1305" t="str">
            <v>ML</v>
          </cell>
          <cell r="D1305">
            <v>3.1667999999999998</v>
          </cell>
        </row>
        <row r="1306">
          <cell r="A1306" t="str">
            <v>001.17.10360</v>
          </cell>
          <cell r="B1306" t="str">
            <v>Esticador galvanizado de diâm. 1/2""""</v>
          </cell>
          <cell r="C1306" t="str">
            <v>UN</v>
          </cell>
          <cell r="D1306">
            <v>13.035299999999999</v>
          </cell>
        </row>
        <row r="1307">
          <cell r="A1307" t="str">
            <v>001.17.10380</v>
          </cell>
          <cell r="B1307" t="str">
            <v>Fornecimento e instalação de fita de alumínio para proteção de 1 x 10 mm</v>
          </cell>
          <cell r="C1307" t="str">
            <v>KG</v>
          </cell>
          <cell r="D1307">
            <v>34.315100000000001</v>
          </cell>
        </row>
        <row r="1308">
          <cell r="A1308" t="str">
            <v>001.17.10400</v>
          </cell>
          <cell r="B1308" t="str">
            <v>Fornecimento e instalação de chave blindada tripolar 250v 30 amp/250v</v>
          </cell>
          <cell r="C1308" t="str">
            <v>UN</v>
          </cell>
          <cell r="D1308">
            <v>79.3245</v>
          </cell>
        </row>
        <row r="1309">
          <cell r="A1309" t="str">
            <v>001.17.10420</v>
          </cell>
          <cell r="B1309" t="str">
            <v>Fornecimento e instalação de chave blindada tripolar 60 amp/250v</v>
          </cell>
          <cell r="C1309" t="str">
            <v>UN</v>
          </cell>
          <cell r="D1309">
            <v>168.46209999999999</v>
          </cell>
        </row>
        <row r="1310">
          <cell r="A1310" t="str">
            <v>001.17.10440</v>
          </cell>
          <cell r="B1310" t="str">
            <v>Fornecimento e instalação de chave blindada tripolar 100 amp/250v</v>
          </cell>
          <cell r="C1310" t="str">
            <v>UN</v>
          </cell>
          <cell r="D1310">
            <v>238.1893</v>
          </cell>
        </row>
        <row r="1311">
          <cell r="A1311" t="str">
            <v>001.17.10460</v>
          </cell>
          <cell r="B1311" t="str">
            <v>Fornecimento e instalação de chave magnética trifásica blindada para fixar em poste 90a/600v</v>
          </cell>
          <cell r="C1311" t="str">
            <v>UN</v>
          </cell>
          <cell r="D1311">
            <v>495.35509999999999</v>
          </cell>
        </row>
        <row r="1312">
          <cell r="A1312" t="str">
            <v>001.17.10480</v>
          </cell>
          <cell r="B1312" t="str">
            <v>Fornecimento e instalação de chave blindada tripolar 400amp/500v p/ unidade</v>
          </cell>
          <cell r="C1312" t="str">
            <v>UN</v>
          </cell>
          <cell r="D1312">
            <v>778.28399999999999</v>
          </cell>
        </row>
        <row r="1313">
          <cell r="A1313" t="str">
            <v>001.17.10500</v>
          </cell>
          <cell r="B1313" t="str">
            <v>Fornecimento e instalação de chave blindada tripolar 600amp/500v p/ unidade</v>
          </cell>
          <cell r="C1313" t="str">
            <v>UN</v>
          </cell>
          <cell r="D1313">
            <v>1188.8212000000001</v>
          </cell>
        </row>
        <row r="1314">
          <cell r="A1314" t="str">
            <v>001.17.10520</v>
          </cell>
          <cell r="B1314" t="str">
            <v>Fornecimento e instalação de chave blindada tripolar 60a/500v p/ unidade</v>
          </cell>
          <cell r="C1314" t="str">
            <v>UN</v>
          </cell>
          <cell r="D1314">
            <v>74.516599999999997</v>
          </cell>
        </row>
        <row r="1315">
          <cell r="A1315" t="str">
            <v>001.17.10540</v>
          </cell>
          <cell r="B1315" t="str">
            <v>Fornecimento e instalação de chave blindada triplar 125amp/500v p/ unidade</v>
          </cell>
          <cell r="C1315" t="str">
            <v>CJ</v>
          </cell>
          <cell r="D1315">
            <v>373.57929999999999</v>
          </cell>
        </row>
        <row r="1316">
          <cell r="A1316" t="str">
            <v>001.17.10560</v>
          </cell>
          <cell r="B1316" t="str">
            <v>Fornecimento e instalação de chave magnética guarda motor tripolar s/ botoeira 60hz/220v de 10a</v>
          </cell>
          <cell r="C1316" t="str">
            <v>UN</v>
          </cell>
          <cell r="D1316">
            <v>90.398399999999995</v>
          </cell>
        </row>
        <row r="1317">
          <cell r="A1317" t="str">
            <v>001.17.10580</v>
          </cell>
          <cell r="B1317" t="str">
            <v>Fornecimento e instalação de chave magnética guarda motor tripolar s/ botoeira 60hz/220v de 16 a</v>
          </cell>
          <cell r="C1317" t="str">
            <v>UN</v>
          </cell>
          <cell r="D1317">
            <v>141.55840000000001</v>
          </cell>
        </row>
        <row r="1318">
          <cell r="A1318" t="str">
            <v>001.17.10600</v>
          </cell>
          <cell r="B1318" t="str">
            <v>Fornecimento e instalação de chave magnética guarda motor tripolar s/ botoeira 60hz/220v de 32 a</v>
          </cell>
          <cell r="C1318" t="str">
            <v>UN</v>
          </cell>
          <cell r="D1318">
            <v>226.83840000000001</v>
          </cell>
        </row>
        <row r="1319">
          <cell r="A1319" t="str">
            <v>001.17.10620</v>
          </cell>
          <cell r="B1319" t="str">
            <v>Fornecimento e instalação de chave de reversão 30 amp/250v 60 hz com 3 pólos de entrada e 6 pólos de saída</v>
          </cell>
          <cell r="C1319" t="str">
            <v>UN</v>
          </cell>
          <cell r="D1319">
            <v>24.7684</v>
          </cell>
        </row>
        <row r="1320">
          <cell r="A1320" t="str">
            <v>001.17.10640</v>
          </cell>
          <cell r="B1320" t="str">
            <v>Fornecimento e instalação de chave bóia automática unipolar</v>
          </cell>
          <cell r="C1320" t="str">
            <v>UN</v>
          </cell>
          <cell r="D1320">
            <v>28.236599999999999</v>
          </cell>
        </row>
        <row r="1321">
          <cell r="A1321" t="str">
            <v>001.17.10660</v>
          </cell>
          <cell r="B1321" t="str">
            <v>Fornecimento e instalação de chave bóia automática bipolar</v>
          </cell>
          <cell r="C1321" t="str">
            <v>UN</v>
          </cell>
          <cell r="D1321">
            <v>40.3551</v>
          </cell>
        </row>
        <row r="1322">
          <cell r="A1322" t="str">
            <v>001.17.10680</v>
          </cell>
          <cell r="B1322" t="str">
            <v>Fornecimento e instalação de chave faca unipolar com acessórios de fixação 200amp/15kv</v>
          </cell>
          <cell r="C1322" t="str">
            <v>UN</v>
          </cell>
          <cell r="D1322">
            <v>223.0711</v>
          </cell>
        </row>
        <row r="1323">
          <cell r="A1323" t="str">
            <v>001.17.10700</v>
          </cell>
          <cell r="B1323" t="str">
            <v>Fornecimento e instalação de chave faca unipolar com acessórios de fixação 400amp/15kv</v>
          </cell>
          <cell r="C1323" t="str">
            <v>UN</v>
          </cell>
          <cell r="D1323">
            <v>115.11839999999999</v>
          </cell>
        </row>
        <row r="1324">
          <cell r="A1324" t="str">
            <v>001.17.10720</v>
          </cell>
          <cell r="B1324" t="str">
            <v>Fornecimento e instalação de chave corta circuito irup 1200 amp da porter p/ peça 50amp/15kv</v>
          </cell>
          <cell r="C1324" t="str">
            <v>UN</v>
          </cell>
          <cell r="D1324">
            <v>97.165599999999998</v>
          </cell>
        </row>
        <row r="1325">
          <cell r="A1325" t="str">
            <v>001.17.10740</v>
          </cell>
          <cell r="B1325" t="str">
            <v>Fornecimento e instalação de chave fusível indicador 100 a / 15 kv c/ elo 54</v>
          </cell>
          <cell r="C1325" t="str">
            <v>UN</v>
          </cell>
          <cell r="D1325">
            <v>97.165599999999998</v>
          </cell>
        </row>
        <row r="1326">
          <cell r="A1326" t="str">
            <v>001.17.10760</v>
          </cell>
          <cell r="B1326" t="str">
            <v>Fornecimento e instalação de chave fusivel distr. 10.000 a - 15 kv tipo xs c/ ferragens</v>
          </cell>
          <cell r="C1326" t="str">
            <v>CJ</v>
          </cell>
          <cell r="D1326">
            <v>167.7833</v>
          </cell>
        </row>
        <row r="1327">
          <cell r="A1327" t="str">
            <v>001.17.10780</v>
          </cell>
          <cell r="B1327" t="str">
            <v>Fornecimento e instalação de chave tipo faca com fusível base de ardosia 250v 3x30amp</v>
          </cell>
          <cell r="C1327" t="str">
            <v>UN</v>
          </cell>
          <cell r="D1327">
            <v>47.234499999999997</v>
          </cell>
        </row>
        <row r="1328">
          <cell r="A1328" t="str">
            <v>001.17.10800</v>
          </cell>
          <cell r="B1328" t="str">
            <v>Fornecimento e instalação de chave tipo faca com fusível base de ardósia 250v 3x60amp</v>
          </cell>
          <cell r="C1328" t="str">
            <v>UN</v>
          </cell>
          <cell r="D1328">
            <v>48.112099999999998</v>
          </cell>
        </row>
        <row r="1329">
          <cell r="A1329" t="str">
            <v>001.17.10820</v>
          </cell>
          <cell r="B1329" t="str">
            <v>Fornecimento e instalação de chave tipo faca com fusível base de ardósia 250v 3x100amp</v>
          </cell>
          <cell r="C1329" t="str">
            <v>UN</v>
          </cell>
          <cell r="D1329">
            <v>56.4893</v>
          </cell>
        </row>
        <row r="1330">
          <cell r="A1330" t="str">
            <v>001.17.10840</v>
          </cell>
          <cell r="B1330" t="str">
            <v>Fornecimento e instalação de chave tipo faca com fusível base de ardósia 250v 3x200amp</v>
          </cell>
          <cell r="C1330" t="str">
            <v>UN</v>
          </cell>
          <cell r="D1330">
            <v>70.146600000000007</v>
          </cell>
        </row>
        <row r="1331">
          <cell r="A1331" t="str">
            <v>001.17.10860</v>
          </cell>
          <cell r="B1331" t="str">
            <v>Fornecimento e instalação de chave fusível - 15 kv de 3 x 300 a</v>
          </cell>
          <cell r="C1331" t="str">
            <v>UN</v>
          </cell>
          <cell r="D1331">
            <v>89.236599999999996</v>
          </cell>
        </row>
        <row r="1332">
          <cell r="A1332" t="str">
            <v>001.17.10880</v>
          </cell>
          <cell r="B1332" t="str">
            <v>Fornecimento e instalação de chave chave seccionadora tripolar comando simultâneo aberto, abertura em carga, tensão nominal de 500 v, corrente nominal 200a/600v</v>
          </cell>
          <cell r="C1332" t="str">
            <v>UN</v>
          </cell>
          <cell r="D1332">
            <v>600.23659999999995</v>
          </cell>
        </row>
        <row r="1333">
          <cell r="A1333" t="str">
            <v>001.17.10900</v>
          </cell>
          <cell r="B1333" t="str">
            <v>Fornecimento e instalação de chave de comando de proteção para iluminação 2x60 w</v>
          </cell>
          <cell r="C1333" t="str">
            <v>UN</v>
          </cell>
          <cell r="D1333">
            <v>390.11840000000001</v>
          </cell>
        </row>
        <row r="1334">
          <cell r="A1334" t="str">
            <v>001.17.10920</v>
          </cell>
          <cell r="B1334" t="str">
            <v>Fornecimento e instalação de chave seccionadora tripolar classe 15kv nbc 95kv, ação simultanêa nas três fases com alavanca de manobra com suporte metálico para montagem e fixação</v>
          </cell>
          <cell r="C1334" t="str">
            <v>CJ</v>
          </cell>
          <cell r="D1334">
            <v>520.16560000000004</v>
          </cell>
        </row>
        <row r="1335">
          <cell r="A1335" t="str">
            <v>001.17.10940</v>
          </cell>
          <cell r="B1335" t="str">
            <v>Fornecimento e instalação de fusível nh 63amp</v>
          </cell>
          <cell r="C1335" t="str">
            <v>UN</v>
          </cell>
          <cell r="D1335">
            <v>14.733700000000001</v>
          </cell>
        </row>
        <row r="1336">
          <cell r="A1336" t="str">
            <v>001.17.10960</v>
          </cell>
          <cell r="B1336" t="str">
            <v>Fornecimento e instalação de fusível nh 100amp</v>
          </cell>
          <cell r="C1336" t="str">
            <v>UN</v>
          </cell>
          <cell r="D1336">
            <v>14.733700000000001</v>
          </cell>
        </row>
        <row r="1337">
          <cell r="A1337" t="str">
            <v>001.17.10980</v>
          </cell>
          <cell r="B1337" t="str">
            <v>Fornecimento e instalação de fusível nh 160amp</v>
          </cell>
          <cell r="C1337" t="str">
            <v>UN</v>
          </cell>
          <cell r="D1337">
            <v>14.733700000000001</v>
          </cell>
        </row>
        <row r="1338">
          <cell r="A1338" t="str">
            <v>001.17.11000</v>
          </cell>
          <cell r="B1338" t="str">
            <v>Fornecimento e instalação de fusível nh 200amp</v>
          </cell>
          <cell r="C1338" t="str">
            <v>UN</v>
          </cell>
          <cell r="D1338">
            <v>31.2453</v>
          </cell>
        </row>
        <row r="1339">
          <cell r="A1339" t="str">
            <v>001.17.11020</v>
          </cell>
          <cell r="B1339" t="str">
            <v>Fornecimento e instalação de fusível nh 315amp</v>
          </cell>
          <cell r="C1339" t="str">
            <v>UN</v>
          </cell>
          <cell r="D1339">
            <v>45.935299999999998</v>
          </cell>
        </row>
        <row r="1340">
          <cell r="A1340" t="str">
            <v>001.17.11040</v>
          </cell>
          <cell r="B1340" t="str">
            <v>Fornecimento e instalação de fusível nh 400amp</v>
          </cell>
          <cell r="C1340" t="str">
            <v>UN</v>
          </cell>
          <cell r="D1340">
            <v>20.805299999999999</v>
          </cell>
        </row>
        <row r="1341">
          <cell r="A1341" t="str">
            <v>001.17.11060</v>
          </cell>
          <cell r="B1341" t="str">
            <v>Fornecimento e instalação de fusível nh 630amp</v>
          </cell>
          <cell r="C1341" t="str">
            <v>UN</v>
          </cell>
          <cell r="D1341">
            <v>29.9453</v>
          </cell>
        </row>
        <row r="1342">
          <cell r="A1342" t="str">
            <v>001.17.11080</v>
          </cell>
          <cell r="B1342" t="str">
            <v>Fornecimento e instalação de fusível tipo """"nh"""", corrente de 200a, capacidade de ruptura 100ka 500v tamanho 2 retardado</v>
          </cell>
          <cell r="C1342" t="str">
            <v>UN</v>
          </cell>
          <cell r="D1342">
            <v>24.1553</v>
          </cell>
        </row>
        <row r="1343">
          <cell r="A1343" t="str">
            <v>001.17.11100</v>
          </cell>
          <cell r="B1343" t="str">
            <v>Fornecimento e instalação de fusível cartucho de 30amp</v>
          </cell>
          <cell r="C1343" t="str">
            <v>UN</v>
          </cell>
          <cell r="D1343">
            <v>3.5236999999999998</v>
          </cell>
        </row>
        <row r="1344">
          <cell r="A1344" t="str">
            <v>001.17.11120</v>
          </cell>
          <cell r="B1344" t="str">
            <v>Fornecimento e instalação de fusível cartucho de 60amp</v>
          </cell>
          <cell r="C1344" t="str">
            <v>UN</v>
          </cell>
          <cell r="D1344">
            <v>2.9737</v>
          </cell>
        </row>
        <row r="1345">
          <cell r="A1345" t="str">
            <v>001.17.11140</v>
          </cell>
          <cell r="B1345" t="str">
            <v>Fornecimento e instalação de fusível faca de 100amp</v>
          </cell>
          <cell r="C1345" t="str">
            <v>UN</v>
          </cell>
          <cell r="D1345">
            <v>5.0837000000000003</v>
          </cell>
        </row>
        <row r="1346">
          <cell r="A1346" t="str">
            <v>001.17.11160</v>
          </cell>
          <cell r="B1346" t="str">
            <v>Fornecimento e instalação de fusível faca de 200amp</v>
          </cell>
          <cell r="C1346" t="str">
            <v>UN</v>
          </cell>
          <cell r="D1346">
            <v>8.9536999999999995</v>
          </cell>
        </row>
        <row r="1347">
          <cell r="A1347" t="str">
            <v>001.17.11180</v>
          </cell>
          <cell r="B1347" t="str">
            <v>Fornecimento e instalação de fusível faca de 400amp</v>
          </cell>
          <cell r="C1347" t="str">
            <v>UN</v>
          </cell>
          <cell r="D1347">
            <v>21.6753</v>
          </cell>
        </row>
        <row r="1348">
          <cell r="A1348" t="str">
            <v>001.17.11200</v>
          </cell>
          <cell r="B1348" t="str">
            <v>Fornecimento e instalação de fusível faca de 600amp</v>
          </cell>
          <cell r="C1348" t="str">
            <v>UN</v>
          </cell>
          <cell r="D1348">
            <v>24.535299999999999</v>
          </cell>
        </row>
        <row r="1349">
          <cell r="A1349" t="str">
            <v>001.17.11220</v>
          </cell>
          <cell r="B1349" t="str">
            <v>Forneicimento e instalação de fusível diazed de 30 a 60 amp</v>
          </cell>
          <cell r="C1349" t="str">
            <v>UN</v>
          </cell>
          <cell r="D1349">
            <v>3.3637000000000001</v>
          </cell>
        </row>
        <row r="1350">
          <cell r="A1350" t="str">
            <v>001.17.11240</v>
          </cell>
          <cell r="B1350" t="str">
            <v>Fornecimento e instalação de fusível diazed de 10 amp.,inclusive base, anel e tampa</v>
          </cell>
          <cell r="C1350" t="str">
            <v>CJ</v>
          </cell>
          <cell r="D1350">
            <v>20.5792</v>
          </cell>
        </row>
        <row r="1351">
          <cell r="A1351" t="str">
            <v>001.17.11260</v>
          </cell>
          <cell r="B1351" t="str">
            <v>Fornecimento e instalação de elo fusível de alta tensão 1h</v>
          </cell>
          <cell r="C1351" t="str">
            <v>UN</v>
          </cell>
          <cell r="D1351">
            <v>3.1474000000000002</v>
          </cell>
        </row>
        <row r="1352">
          <cell r="A1352" t="str">
            <v>001.17.11280</v>
          </cell>
          <cell r="B1352" t="str">
            <v>Fornecimento e instalação de elo fusível de alta tensão 2h</v>
          </cell>
          <cell r="C1352" t="str">
            <v>UN</v>
          </cell>
          <cell r="D1352">
            <v>3.2473999999999998</v>
          </cell>
        </row>
        <row r="1353">
          <cell r="A1353" t="str">
            <v>001.17.11300</v>
          </cell>
          <cell r="B1353" t="str">
            <v>Fornecimento e instalação de elo fusível de alta tensão 3h</v>
          </cell>
          <cell r="C1353" t="str">
            <v>UN</v>
          </cell>
          <cell r="D1353">
            <v>3.0573999999999999</v>
          </cell>
        </row>
        <row r="1354">
          <cell r="A1354" t="str">
            <v>001.17.11320</v>
          </cell>
          <cell r="B1354" t="str">
            <v>Fornecimento e instalação de elo fusível de alta tensão 5h</v>
          </cell>
          <cell r="C1354" t="str">
            <v>UN</v>
          </cell>
          <cell r="D1354">
            <v>3.2473999999999998</v>
          </cell>
        </row>
        <row r="1355">
          <cell r="A1355" t="str">
            <v>001.17.11340</v>
          </cell>
          <cell r="B1355" t="str">
            <v>Fornecimento e instalação de elo fusível de alta tensão 6k</v>
          </cell>
          <cell r="C1355" t="str">
            <v>UN</v>
          </cell>
          <cell r="D1355">
            <v>3.2473999999999998</v>
          </cell>
        </row>
        <row r="1356">
          <cell r="A1356" t="str">
            <v>001.17.11360</v>
          </cell>
          <cell r="B1356" t="str">
            <v>Fornecimento e instalação de elo fusível de alta tensão 15k</v>
          </cell>
          <cell r="C1356" t="str">
            <v>UN</v>
          </cell>
          <cell r="D1356">
            <v>3.2473999999999998</v>
          </cell>
        </row>
        <row r="1357">
          <cell r="A1357" t="str">
            <v>001.17.11380</v>
          </cell>
          <cell r="B1357" t="str">
            <v>Fornecimento e instalação de elo fusível de alta tensão 25k</v>
          </cell>
          <cell r="C1357" t="str">
            <v>UN</v>
          </cell>
          <cell r="D1357">
            <v>3.3473999999999999</v>
          </cell>
        </row>
        <row r="1358">
          <cell r="A1358" t="str">
            <v>001.17.11400</v>
          </cell>
          <cell r="B1358" t="str">
            <v>Fornecimento e instalação de elo fusível 10 k - 15 kv</v>
          </cell>
          <cell r="C1358" t="str">
            <v>UN</v>
          </cell>
          <cell r="D1358">
            <v>1.7937000000000001</v>
          </cell>
        </row>
        <row r="1359">
          <cell r="A1359" t="str">
            <v>001.17.11420</v>
          </cell>
          <cell r="B1359" t="str">
            <v>Fornecimento e instalação de parafuso de máquina dim 16.00mmx500.00mm</v>
          </cell>
          <cell r="C1359" t="str">
            <v>UN</v>
          </cell>
          <cell r="D1359">
            <v>3.7237</v>
          </cell>
        </row>
        <row r="1360">
          <cell r="A1360" t="str">
            <v>001.17.11440</v>
          </cell>
          <cell r="B1360" t="str">
            <v>Fornecimento e instalação de parafuso de máquina dim 16.00mmx450.00mm</v>
          </cell>
          <cell r="C1360" t="str">
            <v>UN</v>
          </cell>
          <cell r="D1360">
            <v>5.2037000000000004</v>
          </cell>
        </row>
        <row r="1361">
          <cell r="A1361" t="str">
            <v>001.17.11460</v>
          </cell>
          <cell r="B1361" t="str">
            <v>Fornecimento e instalação de parafuso de máquina dim 16.00mmx400.00mm</v>
          </cell>
          <cell r="C1361" t="str">
            <v>UN</v>
          </cell>
          <cell r="D1361">
            <v>4.8236999999999997</v>
          </cell>
        </row>
        <row r="1362">
          <cell r="A1362" t="str">
            <v>001.17.11480</v>
          </cell>
          <cell r="B1362" t="str">
            <v>Fornecimento e instalação de parafuso de máquina dim 16.00mmx350.00mm</v>
          </cell>
          <cell r="C1362" t="str">
            <v>UN</v>
          </cell>
          <cell r="D1362">
            <v>3.1236999999999999</v>
          </cell>
        </row>
        <row r="1363">
          <cell r="A1363" t="str">
            <v>001.17.11500</v>
          </cell>
          <cell r="B1363" t="str">
            <v>Fornecimento e instalação de parafuso de máquina dim 5/8"""" x 300 mm</v>
          </cell>
          <cell r="C1363" t="str">
            <v>UN</v>
          </cell>
          <cell r="D1363">
            <v>5.4036999999999997</v>
          </cell>
        </row>
        <row r="1364">
          <cell r="A1364" t="str">
            <v>001.17.11520</v>
          </cell>
          <cell r="B1364" t="str">
            <v>Fornecimento e instalação de parafuso de máquina dim.5/8"""" x 250 mm</v>
          </cell>
          <cell r="C1364" t="str">
            <v>UN</v>
          </cell>
          <cell r="D1364">
            <v>2.8237000000000001</v>
          </cell>
        </row>
        <row r="1365">
          <cell r="A1365" t="str">
            <v>001.17.11540</v>
          </cell>
          <cell r="B1365" t="str">
            <v>Forneicmento e instalação de parafuso de máquina dim.5/8"""" x 200 mm</v>
          </cell>
          <cell r="C1365" t="str">
            <v>UN</v>
          </cell>
          <cell r="D1365">
            <v>4.1936999999999998</v>
          </cell>
        </row>
        <row r="1366">
          <cell r="A1366" t="str">
            <v>001.17.11560</v>
          </cell>
          <cell r="B1366" t="str">
            <v>Fornecimento e instalação de parafuso de máquina de diâm. de 5/8x6 pol</v>
          </cell>
          <cell r="C1366" t="str">
            <v>UN</v>
          </cell>
          <cell r="D1366">
            <v>3.9474</v>
          </cell>
        </row>
        <row r="1367">
          <cell r="A1367" t="str">
            <v>001.17.11580</v>
          </cell>
          <cell r="B1367" t="str">
            <v>Fornecimento e instalação de parafuso de máquina dim.1/2"""" x 125 mm</v>
          </cell>
          <cell r="C1367" t="str">
            <v>UN</v>
          </cell>
          <cell r="D1367">
            <v>3.0236999999999998</v>
          </cell>
        </row>
        <row r="1368">
          <cell r="A1368" t="str">
            <v>001.17.11600</v>
          </cell>
          <cell r="B1368" t="str">
            <v>Fornecimento e instalação de parafuso rosca dupla (passant) diâm 16.00mmx550.00mm</v>
          </cell>
          <cell r="C1368" t="str">
            <v>UN</v>
          </cell>
          <cell r="D1368">
            <v>8.9974000000000007</v>
          </cell>
        </row>
        <row r="1369">
          <cell r="A1369" t="str">
            <v>001.17.11620</v>
          </cell>
          <cell r="B1369" t="str">
            <v>Fornecimento e instalação de parafuso rosca dupla (passant) diâm 16.00mmx500.00mm</v>
          </cell>
          <cell r="C1369" t="str">
            <v>UN</v>
          </cell>
          <cell r="D1369">
            <v>8.5074000000000005</v>
          </cell>
        </row>
        <row r="1370">
          <cell r="A1370" t="str">
            <v>001.17.11640</v>
          </cell>
          <cell r="B1370" t="str">
            <v>Fornecimento e instalação de parafuso rosca dupla (passant) diâm 16.00mmx450.00mm</v>
          </cell>
          <cell r="C1370" t="str">
            <v>UN</v>
          </cell>
          <cell r="D1370">
            <v>7.6574</v>
          </cell>
        </row>
        <row r="1371">
          <cell r="A1371" t="str">
            <v>001.17.11660</v>
          </cell>
          <cell r="B1371" t="str">
            <v>Fornecimento e instalação de parafuso rosca dupla (passant) diâm 16.00mmx400.00mm</v>
          </cell>
          <cell r="C1371" t="str">
            <v>UN</v>
          </cell>
          <cell r="D1371">
            <v>5.0473999999999997</v>
          </cell>
        </row>
        <row r="1372">
          <cell r="A1372" t="str">
            <v>001.17.11680</v>
          </cell>
          <cell r="B1372" t="str">
            <v>Fornecimento e instalação de parafuso rosca dupla (passant) diâm 16.00mmx350.00mm</v>
          </cell>
          <cell r="C1372" t="str">
            <v>UN</v>
          </cell>
          <cell r="D1372">
            <v>4.7473999999999998</v>
          </cell>
        </row>
        <row r="1373">
          <cell r="A1373" t="str">
            <v>001.17.11700</v>
          </cell>
          <cell r="B1373" t="str">
            <v>Fornecimento e instalação de parafuso de rosca soberba12.7mm1/2 polx100mm 4 pol</v>
          </cell>
          <cell r="C1373" t="str">
            <v>UN</v>
          </cell>
          <cell r="D1373">
            <v>1.9237</v>
          </cell>
        </row>
        <row r="1374">
          <cell r="A1374" t="str">
            <v>001.17.11720</v>
          </cell>
          <cell r="B1374" t="str">
            <v>Fornecimento e instalação de parafuso esticador diametro 1/2 pol</v>
          </cell>
          <cell r="C1374" t="str">
            <v>UN</v>
          </cell>
          <cell r="D1374">
            <v>3.2673999999999999</v>
          </cell>
        </row>
        <row r="1375">
          <cell r="A1375" t="str">
            <v>001.17.11740</v>
          </cell>
          <cell r="B1375" t="str">
            <v>Fornecimento e instalação de parafuso francês 9.50mm 3/8""""x115mm 4-1/2 pol</v>
          </cell>
          <cell r="C1375" t="str">
            <v>UN</v>
          </cell>
          <cell r="D1375">
            <v>1.9237</v>
          </cell>
        </row>
        <row r="1376">
          <cell r="A1376" t="str">
            <v>001.17.11760</v>
          </cell>
          <cell r="B1376" t="str">
            <v>Fornecimento e instalação de parafuso francês 16.00mm 5/8""""x45mm 1-3/4 pol</v>
          </cell>
          <cell r="C1376" t="str">
            <v>UN</v>
          </cell>
          <cell r="D1376">
            <v>1.9737</v>
          </cell>
        </row>
        <row r="1377">
          <cell r="A1377" t="str">
            <v>001.17.11780</v>
          </cell>
          <cell r="B1377" t="str">
            <v>Fornecimento e instalação de parafuso francês 16.00mm 5/8""""x150mm 6 pol</v>
          </cell>
          <cell r="C1377" t="str">
            <v>UN</v>
          </cell>
          <cell r="D1377">
            <v>2.2237</v>
          </cell>
        </row>
        <row r="1378">
          <cell r="A1378" t="str">
            <v>001.17.11800</v>
          </cell>
          <cell r="B1378" t="str">
            <v>Fornecimento e instalação de parafuso de aço 16 mm com rosca m 16x2 sem cabeca com 210 mm  de comprimento com 60 mm de rosca tipo chumbador</v>
          </cell>
          <cell r="C1378" t="str">
            <v>PC</v>
          </cell>
          <cell r="D1378">
            <v>7.4111000000000002</v>
          </cell>
        </row>
        <row r="1379">
          <cell r="A1379" t="str">
            <v>001.17.11820</v>
          </cell>
          <cell r="B1379" t="str">
            <v>Fornecimento e instalação de parafuso de aço  16mm com rosca m 16x2 sem cabeca de 200 mm</v>
          </cell>
          <cell r="C1379" t="str">
            <v>PC</v>
          </cell>
          <cell r="D1379">
            <v>2.0474000000000001</v>
          </cell>
        </row>
        <row r="1380">
          <cell r="A1380" t="str">
            <v>001.17.11840</v>
          </cell>
          <cell r="B1380" t="str">
            <v>Fornecimento e instalação de arruela quadrada de 38.00mm com furo de 18.00mm</v>
          </cell>
          <cell r="C1380" t="str">
            <v>UN</v>
          </cell>
          <cell r="D1380">
            <v>0.94179999999999997</v>
          </cell>
        </row>
        <row r="1381">
          <cell r="A1381" t="str">
            <v>001.17.11860</v>
          </cell>
          <cell r="B1381" t="str">
            <v>Fornecimento e instalação de arruela quadrada de 55.00mm com furo de 18.00mm</v>
          </cell>
          <cell r="C1381" t="str">
            <v>UN</v>
          </cell>
          <cell r="D1381">
            <v>0.71179999999999999</v>
          </cell>
        </row>
        <row r="1382">
          <cell r="A1382" t="str">
            <v>001.17.11880</v>
          </cell>
          <cell r="B1382" t="str">
            <v>Fornecimento e instalação de arruela redonda para parafuso diâm. 9.50mm 3/8""""</v>
          </cell>
          <cell r="C1382" t="str">
            <v>UN</v>
          </cell>
          <cell r="D1382">
            <v>0.68179999999999996</v>
          </cell>
        </row>
        <row r="1383">
          <cell r="A1383" t="str">
            <v>001.17.11900</v>
          </cell>
          <cell r="B1383" t="str">
            <v>Fornecimento e instalação de arruela redonda para parafuso diâm. 11.00mm 7/16""""</v>
          </cell>
          <cell r="C1383" t="str">
            <v>UN</v>
          </cell>
          <cell r="D1383">
            <v>0.69179999999999997</v>
          </cell>
        </row>
        <row r="1384">
          <cell r="A1384" t="str">
            <v>001.17.11920</v>
          </cell>
          <cell r="B1384" t="str">
            <v>Fornecimento e instalação de arruela redonda para parafuso diam. 16.00mm 5/8""""</v>
          </cell>
          <cell r="C1384" t="str">
            <v>UN</v>
          </cell>
          <cell r="D1384">
            <v>0.71179999999999999</v>
          </cell>
        </row>
        <row r="1385">
          <cell r="A1385" t="str">
            <v>001.17.11940</v>
          </cell>
          <cell r="B1385" t="str">
            <v>Fornecimento e instalação de porca quadrada para parafuso diâmetro 16.00mm</v>
          </cell>
          <cell r="C1385" t="str">
            <v>UN</v>
          </cell>
          <cell r="D1385">
            <v>1.2237</v>
          </cell>
        </row>
        <row r="1386">
          <cell r="A1386" t="str">
            <v>001.17.11960</v>
          </cell>
          <cell r="B1386" t="str">
            <v>Fornecimento e instalação de afastador de armação secundária de 0.50m p/ unidade</v>
          </cell>
          <cell r="C1386" t="str">
            <v>UN</v>
          </cell>
          <cell r="D1386">
            <v>16.736599999999999</v>
          </cell>
        </row>
        <row r="1387">
          <cell r="A1387" t="str">
            <v>001.17.11980</v>
          </cell>
          <cell r="B1387" t="str">
            <v>Fornecimento e instalação de olhal para parafuso de 16mm 5/8 pol</v>
          </cell>
          <cell r="C1387" t="str">
            <v>UN</v>
          </cell>
          <cell r="D1387">
            <v>5.7237</v>
          </cell>
        </row>
        <row r="1388">
          <cell r="A1388" t="str">
            <v>001.17.12000</v>
          </cell>
          <cell r="B1388" t="str">
            <v>Fornecimento e instalação de isolador de disco de 150mm</v>
          </cell>
          <cell r="C1388" t="str">
            <v>UN</v>
          </cell>
          <cell r="D1388">
            <v>20.0474</v>
          </cell>
        </row>
        <row r="1389">
          <cell r="A1389" t="str">
            <v>001.17.12020</v>
          </cell>
          <cell r="B1389" t="str">
            <v>Fornecimento e instalação de Isolador de Pilar 34,50 KV NBI 150 KV - M16</v>
          </cell>
          <cell r="C1389" t="str">
            <v>UN</v>
          </cell>
          <cell r="D1389">
            <v>62.055100000000003</v>
          </cell>
        </row>
        <row r="1390">
          <cell r="A1390" t="str">
            <v>001.17.12040</v>
          </cell>
          <cell r="B1390" t="str">
            <v>Fornecimento e instalação de isolador roldana baixa tensao</v>
          </cell>
          <cell r="C1390" t="str">
            <v>UN</v>
          </cell>
          <cell r="D1390">
            <v>4.7973999999999997</v>
          </cell>
        </row>
        <row r="1391">
          <cell r="A1391" t="str">
            <v>001.17.12060</v>
          </cell>
          <cell r="B1391" t="str">
            <v>Fornecimento e instalação de isolador de passagem tipo externo - interno classe 15kv</v>
          </cell>
          <cell r="C1391" t="str">
            <v>UN</v>
          </cell>
          <cell r="D1391">
            <v>109.0566</v>
          </cell>
        </row>
        <row r="1392">
          <cell r="A1392" t="str">
            <v>001.17.12080</v>
          </cell>
          <cell r="B1392" t="str">
            <v>Fornecimento e instalação de isolador de passagem tipo interno-interno classe 15 kv</v>
          </cell>
          <cell r="C1392" t="str">
            <v>UN</v>
          </cell>
          <cell r="D1392">
            <v>50.236600000000003</v>
          </cell>
        </row>
        <row r="1393">
          <cell r="A1393" t="str">
            <v>001.17.12100</v>
          </cell>
          <cell r="B1393" t="str">
            <v>Fornecimento e instalação de isolador de pedestal 15kv</v>
          </cell>
          <cell r="C1393" t="str">
            <v>PC</v>
          </cell>
          <cell r="D1393">
            <v>31.896599999999999</v>
          </cell>
        </row>
        <row r="1394">
          <cell r="A1394" t="str">
            <v>001.17.12120</v>
          </cell>
          <cell r="B1394" t="str">
            <v>Fornecimento e instalação de chapa suporte para isoladores de passagem dim. 14.50x500.00mm</v>
          </cell>
          <cell r="C1394" t="str">
            <v>PC</v>
          </cell>
          <cell r="D1394">
            <v>215.11840000000001</v>
          </cell>
        </row>
        <row r="1395">
          <cell r="A1395" t="str">
            <v>001.17.12140</v>
          </cell>
          <cell r="B1395" t="str">
            <v>Fornecimento e instalação de chapa para fixacao de estais 76x11x130 mm</v>
          </cell>
          <cell r="C1395" t="str">
            <v>UN</v>
          </cell>
          <cell r="D1395">
            <v>7.2011000000000003</v>
          </cell>
        </row>
        <row r="1396">
          <cell r="A1396" t="str">
            <v>001.17.12160</v>
          </cell>
          <cell r="B1396" t="str">
            <v>Fornecimento e instalação de grampo de cerca</v>
          </cell>
          <cell r="C1396" t="str">
            <v>KG</v>
          </cell>
          <cell r="D1396">
            <v>23.6433</v>
          </cell>
        </row>
        <row r="1397">
          <cell r="A1397" t="str">
            <v>001.17.12180</v>
          </cell>
          <cell r="B1397" t="str">
            <v>Fornecimento e instalação de grampo de linha viva</v>
          </cell>
          <cell r="C1397" t="str">
            <v>UN</v>
          </cell>
          <cell r="D1397">
            <v>8.5710999999999995</v>
          </cell>
        </row>
        <row r="1398">
          <cell r="A1398" t="str">
            <v>001.17.12200</v>
          </cell>
          <cell r="B1398" t="str">
            <v>Fornecimento e instalação de armação secundária com haste de 16mmx350mm 02 estribos</v>
          </cell>
          <cell r="C1398" t="str">
            <v>UN</v>
          </cell>
          <cell r="D1398">
            <v>22.886600000000001</v>
          </cell>
        </row>
        <row r="1399">
          <cell r="A1399" t="str">
            <v>001.17.12220</v>
          </cell>
          <cell r="B1399" t="str">
            <v>Fornecimento e instalação de armação secundária com haste de 16mmx350mm 03 estribos</v>
          </cell>
          <cell r="C1399" t="str">
            <v>UN</v>
          </cell>
          <cell r="D1399">
            <v>17.584</v>
          </cell>
        </row>
        <row r="1400">
          <cell r="A1400" t="str">
            <v>001.17.12240</v>
          </cell>
          <cell r="B1400" t="str">
            <v>Fornecimento e instalação de pino para isolador de 15kv</v>
          </cell>
          <cell r="C1400" t="str">
            <v>UN</v>
          </cell>
          <cell r="D1400">
            <v>3.2237</v>
          </cell>
        </row>
        <row r="1401">
          <cell r="A1401" t="str">
            <v>001.17.12260</v>
          </cell>
          <cell r="B1401" t="str">
            <v>Fornecimento e Instalação de Pino Auto Travante 5/8"""" x 250 mm 15/34.5 KV</v>
          </cell>
          <cell r="C1401" t="str">
            <v>UN</v>
          </cell>
          <cell r="D1401">
            <v>9.5183999999999997</v>
          </cell>
        </row>
        <row r="1402">
          <cell r="A1402" t="str">
            <v>001.17.12280</v>
          </cell>
          <cell r="B1402" t="str">
            <v>Fornecimento e instalação de gancho suspensão</v>
          </cell>
          <cell r="C1402" t="str">
            <v>UN</v>
          </cell>
          <cell r="D1402">
            <v>8.0473999999999997</v>
          </cell>
        </row>
        <row r="1403">
          <cell r="A1403" t="str">
            <v>001.17.12300</v>
          </cell>
          <cell r="B1403" t="str">
            <v>Fornecimento e instalação de granpo de tensão</v>
          </cell>
          <cell r="C1403" t="str">
            <v>UN</v>
          </cell>
          <cell r="D1403">
            <v>4.6474000000000002</v>
          </cell>
        </row>
        <row r="1404">
          <cell r="A1404" t="str">
            <v>001.17.12320</v>
          </cell>
          <cell r="B1404" t="str">
            <v>Fornecimento e instalação de manilha de aço maleável 11500 kgf</v>
          </cell>
          <cell r="C1404" t="str">
            <v>UN</v>
          </cell>
          <cell r="D1404">
            <v>4.9237000000000002</v>
          </cell>
        </row>
        <row r="1405">
          <cell r="A1405" t="str">
            <v>001.17.12340</v>
          </cell>
          <cell r="B1405" t="str">
            <v>Fornecimento e instalação de manilha sapatilha para cabo ate 3/8 pol</v>
          </cell>
          <cell r="C1405" t="str">
            <v>UN</v>
          </cell>
          <cell r="D1405">
            <v>7.0037000000000003</v>
          </cell>
        </row>
        <row r="1406">
          <cell r="A1406" t="str">
            <v>001.17.12360</v>
          </cell>
          <cell r="B1406" t="str">
            <v>Fornecimento e instalação de sapatilha para cabo de aço ate 3/8</v>
          </cell>
          <cell r="C1406" t="str">
            <v>UN</v>
          </cell>
          <cell r="D1406">
            <v>1.5737000000000001</v>
          </cell>
        </row>
        <row r="1407">
          <cell r="A1407" t="str">
            <v>001.17.12380</v>
          </cell>
          <cell r="B1407" t="str">
            <v>Fornecimento e Instalação de Laço de Topo 34.5 KV Cabo 2</v>
          </cell>
          <cell r="C1407" t="str">
            <v>UN</v>
          </cell>
          <cell r="D1407">
            <v>5.0591999999999997</v>
          </cell>
        </row>
        <row r="1408">
          <cell r="A1408" t="str">
            <v>001.17.12390</v>
          </cell>
          <cell r="B1408" t="str">
            <v>Fornecimento e Instalação de Alça Pré-Formada Cabo 2 AWG</v>
          </cell>
          <cell r="C1408" t="str">
            <v>un</v>
          </cell>
          <cell r="D1408">
            <v>3.0434000000000001</v>
          </cell>
        </row>
        <row r="1409">
          <cell r="A1409" t="str">
            <v>001.17.12400</v>
          </cell>
          <cell r="B1409" t="str">
            <v>Fornecimento e instalação de alça reformada para estais de contra poste wgl-1.100</v>
          </cell>
          <cell r="C1409" t="str">
            <v>UN</v>
          </cell>
          <cell r="D1409">
            <v>5.2836999999999996</v>
          </cell>
        </row>
        <row r="1410">
          <cell r="A1410" t="str">
            <v>001.17.12420</v>
          </cell>
          <cell r="B1410" t="str">
            <v>Fornecimento e instalação de alça reformada para estais de contra poste wgl-1.103</v>
          </cell>
          <cell r="C1410" t="str">
            <v>UN</v>
          </cell>
          <cell r="D1410">
            <v>5.2836999999999996</v>
          </cell>
        </row>
        <row r="1411">
          <cell r="A1411" t="str">
            <v>001.17.12440</v>
          </cell>
          <cell r="B1411" t="str">
            <v>Fornecimento e instalação de alça pré-formada de distribuição dg-4542</v>
          </cell>
          <cell r="C1411" t="str">
            <v>UN</v>
          </cell>
          <cell r="D1411">
            <v>2.8687</v>
          </cell>
        </row>
        <row r="1412">
          <cell r="A1412" t="str">
            <v>001.17.12460</v>
          </cell>
          <cell r="B1412" t="str">
            <v>Fornecimento e instalação de alça pré-formada de distribuição dg-4544</v>
          </cell>
          <cell r="C1412" t="str">
            <v>UN</v>
          </cell>
          <cell r="D1412">
            <v>2.8437000000000001</v>
          </cell>
        </row>
        <row r="1413">
          <cell r="A1413" t="str">
            <v>001.17.12480</v>
          </cell>
          <cell r="B1413" t="str">
            <v>Forneicmento e instalação de alça pré-formada de distribuição dg-4547</v>
          </cell>
          <cell r="C1413" t="str">
            <v>UN</v>
          </cell>
          <cell r="D1413">
            <v>14.0237</v>
          </cell>
        </row>
        <row r="1414">
          <cell r="A1414" t="str">
            <v>001.17.12500</v>
          </cell>
          <cell r="B1414" t="str">
            <v>Fornecimento e instalação de emenda pré formada ls-0118</v>
          </cell>
          <cell r="C1414" t="str">
            <v>UN</v>
          </cell>
          <cell r="D1414">
            <v>8.0236999999999998</v>
          </cell>
        </row>
        <row r="1415">
          <cell r="A1415" t="str">
            <v>001.17.12520</v>
          </cell>
          <cell r="B1415" t="str">
            <v>Fornecimento e instalação de emenda pré formada ls-0120</v>
          </cell>
          <cell r="C1415" t="str">
            <v>UN</v>
          </cell>
          <cell r="D1415">
            <v>6.0236999999999998</v>
          </cell>
        </row>
        <row r="1416">
          <cell r="A1416" t="str">
            <v>001.17.12540</v>
          </cell>
          <cell r="B1416" t="str">
            <v>Fornecimento e instalação de emenda pré-formada ls-0124</v>
          </cell>
          <cell r="C1416" t="str">
            <v>UN</v>
          </cell>
          <cell r="D1416">
            <v>14.0237</v>
          </cell>
        </row>
        <row r="1417">
          <cell r="A1417" t="str">
            <v>001.17.12560</v>
          </cell>
          <cell r="B1417" t="str">
            <v>Fornecimento e instalação de seccionador pré-formado para cerca</v>
          </cell>
          <cell r="C1417" t="str">
            <v>UN</v>
          </cell>
          <cell r="D1417">
            <v>11.6866</v>
          </cell>
        </row>
        <row r="1418">
          <cell r="A1418" t="str">
            <v>001.17.12580</v>
          </cell>
          <cell r="B1418" t="str">
            <v>Fornecimento e instalação de terminal de pressão seção 6.00 mm2 reforçado para condutor</v>
          </cell>
          <cell r="C1418" t="str">
            <v>UN</v>
          </cell>
          <cell r="D1418">
            <v>1.3237000000000001</v>
          </cell>
        </row>
        <row r="1419">
          <cell r="A1419" t="str">
            <v>001.17.12600</v>
          </cell>
          <cell r="B1419" t="str">
            <v>Fornecimento e instalação de terminal de pressão seção 10.00 mm2 reforçado para condutor</v>
          </cell>
          <cell r="C1419" t="str">
            <v>UN</v>
          </cell>
          <cell r="D1419">
            <v>1.5137</v>
          </cell>
        </row>
        <row r="1420">
          <cell r="A1420" t="str">
            <v>001.17.12620</v>
          </cell>
          <cell r="B1420" t="str">
            <v>Fornecimento e instalação de terminal de pressão seção 16.00 mm2 reforçado para condutor</v>
          </cell>
          <cell r="C1420" t="str">
            <v>UN</v>
          </cell>
          <cell r="D1420">
            <v>2.3953000000000002</v>
          </cell>
        </row>
        <row r="1421">
          <cell r="A1421" t="str">
            <v>001.17.12640</v>
          </cell>
          <cell r="B1421" t="str">
            <v>Fornecimento e instalação de terminal de pressão seção 25.00 mm2 reforçado para condutor</v>
          </cell>
          <cell r="C1421" t="str">
            <v>UN</v>
          </cell>
          <cell r="D1421">
            <v>3.0973999999999999</v>
          </cell>
        </row>
        <row r="1422">
          <cell r="A1422" t="str">
            <v>001.17.12660</v>
          </cell>
          <cell r="B1422" t="str">
            <v>Fornecimento e instalação de terminal de pressão seção 35.00 mm2 reforçado para condutor</v>
          </cell>
          <cell r="C1422" t="str">
            <v>UN</v>
          </cell>
          <cell r="D1422">
            <v>3.6192000000000002</v>
          </cell>
        </row>
        <row r="1423">
          <cell r="A1423" t="str">
            <v>001.17.12680</v>
          </cell>
          <cell r="B1423" t="str">
            <v>Fornecimento e instalação de terminal de pressão seção 50.00 mm2 reforçado para condutor</v>
          </cell>
          <cell r="C1423" t="str">
            <v>UN</v>
          </cell>
          <cell r="D1423">
            <v>5.1211000000000002</v>
          </cell>
        </row>
        <row r="1424">
          <cell r="A1424" t="str">
            <v>001.17.12700</v>
          </cell>
          <cell r="B1424" t="str">
            <v>Fornecimento e instalação de terminal de pressão seção 70.00 mm2 reforçado para condutor</v>
          </cell>
          <cell r="C1424" t="str">
            <v>UN</v>
          </cell>
          <cell r="D1424">
            <v>5.8529</v>
          </cell>
        </row>
        <row r="1425">
          <cell r="A1425" t="str">
            <v>001.17.12720</v>
          </cell>
          <cell r="B1425" t="str">
            <v>Fornecimento e instalação de terminal de pressão seção 95.00 mm2 reforçado para condutor</v>
          </cell>
          <cell r="C1425" t="str">
            <v>UN</v>
          </cell>
          <cell r="D1425">
            <v>5.5845000000000002</v>
          </cell>
        </row>
        <row r="1426">
          <cell r="A1426" t="str">
            <v>001.17.12740</v>
          </cell>
          <cell r="B1426" t="str">
            <v>Fornecimento e instalação de terminal de pressão seção 120.00 mm2 reforçado para condutor</v>
          </cell>
          <cell r="C1426" t="str">
            <v>UN</v>
          </cell>
          <cell r="D1426">
            <v>6.3064</v>
          </cell>
        </row>
        <row r="1427">
          <cell r="A1427" t="str">
            <v>001.17.12760</v>
          </cell>
          <cell r="B1427" t="str">
            <v>Fornecimento e instalação de terminal de pressão seção 150.00 mm2 reforçado para condutor</v>
          </cell>
          <cell r="C1427" t="str">
            <v>UN</v>
          </cell>
          <cell r="D1427">
            <v>7.4683999999999999</v>
          </cell>
        </row>
        <row r="1428">
          <cell r="A1428" t="str">
            <v>001.17.12780</v>
          </cell>
          <cell r="B1428" t="str">
            <v>Fornecimento e instalação de terminal de pressão seção 185.00 mm2 reforçado para condutor</v>
          </cell>
          <cell r="C1428" t="str">
            <v>UN</v>
          </cell>
          <cell r="D1428">
            <v>10.722099999999999</v>
          </cell>
        </row>
        <row r="1429">
          <cell r="A1429" t="str">
            <v>001.17.12800</v>
          </cell>
          <cell r="B1429" t="str">
            <v>Fornecimento e instalação de terminal de pressão seção 240 mm2 reforçado para condutor</v>
          </cell>
          <cell r="C1429" t="str">
            <v>UN</v>
          </cell>
          <cell r="D1429">
            <v>13.0556</v>
          </cell>
        </row>
        <row r="1430">
          <cell r="A1430" t="str">
            <v>001.17.12820</v>
          </cell>
          <cell r="B1430" t="str">
            <v>Fornecimento e instalação de terminal de pressão seção 6.00 mm2 simples para condutor</v>
          </cell>
          <cell r="C1430" t="str">
            <v>UN</v>
          </cell>
          <cell r="D1430">
            <v>1.3237000000000001</v>
          </cell>
        </row>
        <row r="1431">
          <cell r="A1431" t="str">
            <v>001.17.12840</v>
          </cell>
          <cell r="B1431" t="str">
            <v>Fornecimento e instalação de terminal de pressão seção 10.00 mm2 simples para condutor</v>
          </cell>
          <cell r="C1431" t="str">
            <v>UN</v>
          </cell>
          <cell r="D1431">
            <v>1.7937000000000001</v>
          </cell>
        </row>
        <row r="1432">
          <cell r="A1432" t="str">
            <v>001.17.12860</v>
          </cell>
          <cell r="B1432" t="str">
            <v>Fornecimento e instalação de terminal de pressão seção 16.00 mm2 simples para condutor seção</v>
          </cell>
          <cell r="C1432" t="str">
            <v>UN</v>
          </cell>
          <cell r="D1432">
            <v>2.3353000000000002</v>
          </cell>
        </row>
        <row r="1433">
          <cell r="A1433" t="str">
            <v>001.17.12880</v>
          </cell>
          <cell r="B1433" t="str">
            <v>Fornecimento e instalação de terminal de pressão seção 25.00 mm2 simples para condutor</v>
          </cell>
          <cell r="C1433" t="str">
            <v>UN</v>
          </cell>
          <cell r="D1433">
            <v>2.9773999999999998</v>
          </cell>
        </row>
        <row r="1434">
          <cell r="A1434" t="str">
            <v>001.17.12900</v>
          </cell>
          <cell r="B1434" t="str">
            <v>Fornecimento e instalação de terminal de pressão seção 35.00 mm2 simples para condutor</v>
          </cell>
          <cell r="C1434" t="str">
            <v>UN</v>
          </cell>
          <cell r="D1434">
            <v>3.5091999999999999</v>
          </cell>
        </row>
        <row r="1435">
          <cell r="A1435" t="str">
            <v>001.17.12920</v>
          </cell>
          <cell r="B1435" t="str">
            <v>Fornecimento e instalação de terminal de pressão seção 50 mm2 simples para condutor</v>
          </cell>
          <cell r="C1435" t="str">
            <v>UN</v>
          </cell>
          <cell r="D1435">
            <v>4.2610999999999999</v>
          </cell>
        </row>
        <row r="1436">
          <cell r="A1436" t="str">
            <v>001.17.12940</v>
          </cell>
          <cell r="B1436" t="str">
            <v>Fornecimento e instalação de terminal de pressão seção 70.00 mm2 simples para condutor</v>
          </cell>
          <cell r="C1436" t="str">
            <v>UN</v>
          </cell>
          <cell r="D1436">
            <v>4.8929</v>
          </cell>
        </row>
        <row r="1437">
          <cell r="A1437" t="str">
            <v>001.17.12960</v>
          </cell>
          <cell r="B1437" t="str">
            <v>Fornecimento e instalação de terminal de pressão seção 95.00 mm2 simples para condutor</v>
          </cell>
          <cell r="C1437" t="str">
            <v>UN</v>
          </cell>
          <cell r="D1437">
            <v>6.4145000000000003</v>
          </cell>
        </row>
        <row r="1438">
          <cell r="A1438" t="str">
            <v>001.17.12980</v>
          </cell>
          <cell r="B1438" t="str">
            <v>Fornecimento e instalação de terminal de pressão seção 120.00 mm2 simples para condutor</v>
          </cell>
          <cell r="C1438" t="str">
            <v>UN</v>
          </cell>
          <cell r="D1438">
            <v>7.7363999999999997</v>
          </cell>
        </row>
        <row r="1439">
          <cell r="A1439" t="str">
            <v>001.17.13000</v>
          </cell>
          <cell r="B1439" t="str">
            <v>Fornecimento e instalação de terminal de pressão seção 150.00 mm2 simples para condutor</v>
          </cell>
          <cell r="C1439" t="str">
            <v>UN</v>
          </cell>
          <cell r="D1439">
            <v>8.3084000000000007</v>
          </cell>
        </row>
        <row r="1440">
          <cell r="A1440" t="str">
            <v>001.17.13020</v>
          </cell>
          <cell r="B1440" t="str">
            <v>Fornecimento e instalação de terminal de pressão seção 185.00 mm2 simples para condutor</v>
          </cell>
          <cell r="C1440" t="str">
            <v>UN</v>
          </cell>
          <cell r="D1440">
            <v>10.412100000000001</v>
          </cell>
        </row>
        <row r="1441">
          <cell r="A1441" t="str">
            <v>001.17.13040</v>
          </cell>
          <cell r="B1441" t="str">
            <v>Fornecimento e instalação de terminal de pressão seção 240.00 mm2 simples para condutor</v>
          </cell>
          <cell r="C1441" t="str">
            <v>UN</v>
          </cell>
          <cell r="D1441">
            <v>12.025600000000001</v>
          </cell>
        </row>
        <row r="1442">
          <cell r="A1442" t="str">
            <v>001.17.13060</v>
          </cell>
          <cell r="B1442" t="str">
            <v>Fornecimento e instalação de conector split bolt para condutor seção 6.00 mm2</v>
          </cell>
          <cell r="C1442" t="str">
            <v>UN</v>
          </cell>
          <cell r="D1442">
            <v>1.7837000000000001</v>
          </cell>
        </row>
        <row r="1443">
          <cell r="A1443" t="str">
            <v>001.17.13080</v>
          </cell>
          <cell r="B1443" t="str">
            <v>Fornecimento e instalação de conector split bolt para condutor  seção 10.00 mm2</v>
          </cell>
          <cell r="C1443" t="str">
            <v>UN</v>
          </cell>
          <cell r="D1443">
            <v>1.7837000000000001</v>
          </cell>
        </row>
        <row r="1444">
          <cell r="A1444" t="str">
            <v>001.17.13100</v>
          </cell>
          <cell r="B1444" t="str">
            <v>Fornecimento e instalação de conector split bolt para condutor  seção 16.00 mm2</v>
          </cell>
          <cell r="C1444" t="str">
            <v>UN</v>
          </cell>
          <cell r="D1444">
            <v>2.5952999999999999</v>
          </cell>
        </row>
        <row r="1445">
          <cell r="A1445" t="str">
            <v>001.17.13120</v>
          </cell>
          <cell r="B1445" t="str">
            <v>Fornecimento e instalação de conector split bolt para condutor  seção 25.00 mm2</v>
          </cell>
          <cell r="C1445" t="str">
            <v>UN</v>
          </cell>
          <cell r="D1445">
            <v>3.3473999999999999</v>
          </cell>
        </row>
        <row r="1446">
          <cell r="A1446" t="str">
            <v>001.17.13140</v>
          </cell>
          <cell r="B1446" t="str">
            <v>Fornecimento e instalação de conector split bolt para condutor  seção 35.00 mm2</v>
          </cell>
          <cell r="C1446" t="str">
            <v>UN</v>
          </cell>
          <cell r="D1446">
            <v>3.9291999999999998</v>
          </cell>
        </row>
        <row r="1447">
          <cell r="A1447" t="str">
            <v>001.17.13160</v>
          </cell>
          <cell r="B1447" t="str">
            <v>Fornecimento e instalação de conector split bolt para condutor  seção 50.00 mm2</v>
          </cell>
          <cell r="C1447" t="str">
            <v>UN</v>
          </cell>
          <cell r="D1447">
            <v>4.7411000000000003</v>
          </cell>
        </row>
        <row r="1448">
          <cell r="A1448" t="str">
            <v>001.17.13180</v>
          </cell>
          <cell r="B1448" t="str">
            <v>Fornecimento e instalação de conector split bolt para condutor  seção 70.00 mm2</v>
          </cell>
          <cell r="C1448" t="str">
            <v>UN</v>
          </cell>
          <cell r="D1448">
            <v>5.8829000000000002</v>
          </cell>
        </row>
        <row r="1449">
          <cell r="A1449" t="str">
            <v>001.17.13200</v>
          </cell>
          <cell r="B1449" t="str">
            <v>Fornecimento e instalação de conector split bolt para condutor  seção 95.00 mm2</v>
          </cell>
          <cell r="C1449" t="str">
            <v>UN</v>
          </cell>
          <cell r="D1449">
            <v>7.5845000000000002</v>
          </cell>
        </row>
        <row r="1450">
          <cell r="A1450" t="str">
            <v>001.17.13220</v>
          </cell>
          <cell r="B1450" t="str">
            <v>Fornecimento e instalação de conector split bolt para condutor  seção 120.00 mm2</v>
          </cell>
          <cell r="C1450" t="str">
            <v>UN</v>
          </cell>
          <cell r="D1450">
            <v>8.2864000000000004</v>
          </cell>
        </row>
        <row r="1451">
          <cell r="A1451" t="str">
            <v>001.17.13240</v>
          </cell>
          <cell r="B1451" t="str">
            <v>Fornecimento e instalação de conector split bolt para condutor  seção 150.00 mm2</v>
          </cell>
          <cell r="C1451" t="str">
            <v>UN</v>
          </cell>
          <cell r="D1451">
            <v>9.2883999999999993</v>
          </cell>
        </row>
        <row r="1452">
          <cell r="A1452" t="str">
            <v>001.17.13260</v>
          </cell>
          <cell r="B1452" t="str">
            <v>Fornecimento e instalação de conector split bolt para condutor  seção 185.00 mm2</v>
          </cell>
          <cell r="C1452" t="str">
            <v>UN</v>
          </cell>
          <cell r="D1452">
            <v>12.3421</v>
          </cell>
        </row>
        <row r="1453">
          <cell r="A1453" t="str">
            <v>001.17.13280</v>
          </cell>
          <cell r="B1453" t="str">
            <v>Fornecimento e instalação de conector split bolt para condutor  seção 240.00 mm2</v>
          </cell>
          <cell r="C1453" t="str">
            <v>UN</v>
          </cell>
          <cell r="D1453">
            <v>15.4556</v>
          </cell>
        </row>
        <row r="1454">
          <cell r="A1454" t="str">
            <v>001.17.13300</v>
          </cell>
          <cell r="B1454" t="str">
            <v>Fornecimento e instalação de prensa-fio com 03 parafusos</v>
          </cell>
          <cell r="C1454" t="str">
            <v>UN</v>
          </cell>
          <cell r="D1454">
            <v>29.165600000000001</v>
          </cell>
        </row>
        <row r="1455">
          <cell r="A1455" t="str">
            <v>001.17.13320</v>
          </cell>
          <cell r="B1455" t="str">
            <v>Fornecimento e instalação de conector tipo anel, forquilha ou pino p/fio de 2.50  mm, co termina pré-isolado</v>
          </cell>
          <cell r="C1455" t="str">
            <v>UN</v>
          </cell>
          <cell r="D1455">
            <v>1.4806999999999999</v>
          </cell>
        </row>
        <row r="1456">
          <cell r="A1456" t="str">
            <v>001.17.13340</v>
          </cell>
          <cell r="B1456" t="str">
            <v>Fornecimento e instalação de conector terra tipo out-1066</v>
          </cell>
          <cell r="C1456" t="str">
            <v>UN</v>
          </cell>
          <cell r="D1456">
            <v>2.5236999999999998</v>
          </cell>
        </row>
        <row r="1457">
          <cell r="A1457" t="str">
            <v>001.17.13360</v>
          </cell>
          <cell r="B1457" t="str">
            <v>Fornecimento e instalação de conector cunha principal p/cabo al nº 4 awg, derivação al-4 awg</v>
          </cell>
          <cell r="C1457" t="str">
            <v>UN</v>
          </cell>
          <cell r="D1457">
            <v>9.8474000000000004</v>
          </cell>
        </row>
        <row r="1458">
          <cell r="A1458" t="str">
            <v>001.17.13380</v>
          </cell>
          <cell r="B1458" t="str">
            <v>Fornecimento e instalação de conector derivação cunha tipo estribo normal p/cabo de al nº 2awg</v>
          </cell>
          <cell r="C1458" t="str">
            <v>UN</v>
          </cell>
          <cell r="D1458">
            <v>11.737399999999999</v>
          </cell>
        </row>
        <row r="1459">
          <cell r="A1459" t="str">
            <v>001.17.13400</v>
          </cell>
          <cell r="B1459" t="str">
            <v>Fornecimento e instalação de conector derivação a pressão tipo estribo p/cabo ca e caa nº 2awg</v>
          </cell>
          <cell r="C1459" t="str">
            <v>UN</v>
          </cell>
          <cell r="D1459">
            <v>9.8474000000000004</v>
          </cell>
        </row>
        <row r="1460">
          <cell r="A1460" t="str">
            <v>001.17.13420</v>
          </cell>
          <cell r="B1460" t="str">
            <v>Forneciemnto e instalação de conector derivação p/linha viva</v>
          </cell>
          <cell r="C1460" t="str">
            <v>UN</v>
          </cell>
          <cell r="D1460">
            <v>10.9474</v>
          </cell>
        </row>
        <row r="1461">
          <cell r="A1461" t="str">
            <v>001.17.13440</v>
          </cell>
          <cell r="B1461" t="str">
            <v>Fornecimento e instalação de conector de terra tipo cabo-haste</v>
          </cell>
          <cell r="C1461" t="str">
            <v>UN</v>
          </cell>
          <cell r="D1461">
            <v>4.7473999999999998</v>
          </cell>
        </row>
        <row r="1462">
          <cell r="A1462" t="str">
            <v>001.17.13460</v>
          </cell>
          <cell r="B1462" t="str">
            <v>Fornecimento e instalação de cinta de aço galvanizado com parafoso seção 65.00mm</v>
          </cell>
          <cell r="C1462" t="str">
            <v>UN</v>
          </cell>
          <cell r="D1462">
            <v>6.0473999999999997</v>
          </cell>
        </row>
        <row r="1463">
          <cell r="A1463" t="str">
            <v>001.17.13480</v>
          </cell>
          <cell r="B1463" t="str">
            <v>Fornecimento e instalação de cinta de aço galvanizado com parafoso seção 110.00mm</v>
          </cell>
          <cell r="C1463" t="str">
            <v>UN</v>
          </cell>
          <cell r="D1463">
            <v>6.3474000000000004</v>
          </cell>
        </row>
        <row r="1464">
          <cell r="A1464" t="str">
            <v>001.17.13500</v>
          </cell>
          <cell r="B1464" t="str">
            <v>Fornecimento e instalação de cinta de aço galvanizado com parafoso seção 140.00mm</v>
          </cell>
          <cell r="C1464" t="str">
            <v>UN</v>
          </cell>
          <cell r="D1464">
            <v>7.0591999999999997</v>
          </cell>
        </row>
        <row r="1465">
          <cell r="A1465" t="str">
            <v>001.17.13520</v>
          </cell>
          <cell r="B1465" t="str">
            <v>Fornecimento e instalação de cinta de aço galvanizado com parafoso seção 150.00mm</v>
          </cell>
          <cell r="C1465" t="str">
            <v>UN</v>
          </cell>
          <cell r="D1465">
            <v>7.0591999999999997</v>
          </cell>
        </row>
        <row r="1466">
          <cell r="A1466" t="str">
            <v>001.17.13540</v>
          </cell>
          <cell r="B1466" t="str">
            <v>Fornecimento e instalação de cinta de aço galvanizado com parafoso seção 160.00mm</v>
          </cell>
          <cell r="C1466" t="str">
            <v>UN</v>
          </cell>
          <cell r="D1466">
            <v>15.071099999999999</v>
          </cell>
        </row>
        <row r="1467">
          <cell r="A1467" t="str">
            <v>001.17.13560</v>
          </cell>
          <cell r="B1467" t="str">
            <v>Fornecimento e instalação de cinta de aço galvanizado com parafoso seção 170.00mm</v>
          </cell>
          <cell r="C1467" t="str">
            <v>UN</v>
          </cell>
          <cell r="D1467">
            <v>15.071099999999999</v>
          </cell>
        </row>
        <row r="1468">
          <cell r="A1468" t="str">
            <v>001.17.13580</v>
          </cell>
          <cell r="B1468" t="str">
            <v>Fornecimento e instalação de cinta de aço galvanizado com parafoso seção 180.00mm</v>
          </cell>
          <cell r="C1468" t="str">
            <v>UN</v>
          </cell>
          <cell r="D1468">
            <v>16.082899999999999</v>
          </cell>
        </row>
        <row r="1469">
          <cell r="A1469" t="str">
            <v>001.17.13600</v>
          </cell>
          <cell r="B1469" t="str">
            <v>Fornecimento e instalação de cinta de aço galvanizado com parafoso seção 190.00mm</v>
          </cell>
          <cell r="C1469" t="str">
            <v>UN</v>
          </cell>
          <cell r="D1469">
            <v>16.582899999999999</v>
          </cell>
        </row>
        <row r="1470">
          <cell r="A1470" t="str">
            <v>001.17.13620</v>
          </cell>
          <cell r="B1470" t="str">
            <v>Fornecimento e instalação de cinta de aço galvanizado com parafoso seção 200.00mm</v>
          </cell>
          <cell r="C1470" t="str">
            <v>UN</v>
          </cell>
          <cell r="D1470">
            <v>17.0945</v>
          </cell>
        </row>
        <row r="1471">
          <cell r="A1471" t="str">
            <v>001.17.13640</v>
          </cell>
          <cell r="B1471" t="str">
            <v>Fornecimento e instalação de cinta de aço galvanizado com parafoso seção 210.00mm</v>
          </cell>
          <cell r="C1471" t="str">
            <v>UN</v>
          </cell>
          <cell r="D1471">
            <v>18.0945</v>
          </cell>
        </row>
        <row r="1472">
          <cell r="A1472" t="str">
            <v>001.17.13660</v>
          </cell>
          <cell r="B1472" t="str">
            <v>Fornecimento e instalação de cinta de aço galvanizado com parafoso seção 220.00mm</v>
          </cell>
          <cell r="C1472" t="str">
            <v>UN</v>
          </cell>
          <cell r="D1472">
            <v>19.006399999999999</v>
          </cell>
        </row>
        <row r="1473">
          <cell r="A1473" t="str">
            <v>001.17.13680</v>
          </cell>
          <cell r="B1473" t="str">
            <v>Fornecimento e instalação de cinta de aço galvanizado com parafoso seção 230.00mm</v>
          </cell>
          <cell r="C1473" t="str">
            <v>UN</v>
          </cell>
          <cell r="D1473">
            <v>19.406400000000001</v>
          </cell>
        </row>
        <row r="1474">
          <cell r="A1474" t="str">
            <v>001.17.13700</v>
          </cell>
          <cell r="B1474" t="str">
            <v>Fornecimento e instalação de cinta de aço galvanizado com parafoso seção 240.00mm</v>
          </cell>
          <cell r="C1474" t="str">
            <v>UN</v>
          </cell>
          <cell r="D1474">
            <v>20.118400000000001</v>
          </cell>
        </row>
        <row r="1475">
          <cell r="A1475" t="str">
            <v>001.17.13720</v>
          </cell>
          <cell r="B1475" t="str">
            <v>Fornecimento e instalação de cinta de aço galvanizado com parafoso seção 250.00mm</v>
          </cell>
          <cell r="C1475" t="str">
            <v>UN</v>
          </cell>
          <cell r="D1475">
            <v>20.118400000000001</v>
          </cell>
        </row>
        <row r="1476">
          <cell r="A1476" t="str">
            <v>001.17.13740</v>
          </cell>
          <cell r="B1476" t="str">
            <v>Fornecimento e instalação de cinta de aço galvanizado com parafoso seção 260.00mm</v>
          </cell>
          <cell r="C1476" t="str">
            <v>UN</v>
          </cell>
          <cell r="D1476">
            <v>21.630299999999998</v>
          </cell>
        </row>
        <row r="1477">
          <cell r="A1477" t="str">
            <v>001.17.13760</v>
          </cell>
          <cell r="B1477" t="str">
            <v>Fornecimento e instalação de cinta de aço galvanizado com parafoso seção 270.00mm</v>
          </cell>
          <cell r="C1477" t="str">
            <v>UN</v>
          </cell>
          <cell r="D1477">
            <v>21.630299999999998</v>
          </cell>
        </row>
        <row r="1478">
          <cell r="A1478" t="str">
            <v>001.17.13780</v>
          </cell>
          <cell r="B1478" t="str">
            <v>Fornecimento e instalação de cinta de aço galvanizado com parafoso seção 280.00mm</v>
          </cell>
          <cell r="C1478" t="str">
            <v>UN</v>
          </cell>
          <cell r="D1478">
            <v>23.142099999999999</v>
          </cell>
        </row>
        <row r="1479">
          <cell r="A1479" t="str">
            <v>001.17.13800</v>
          </cell>
          <cell r="B1479" t="str">
            <v>Fornecimento e instalação de cinta de aço galvanizado com parafoso seção 290.00mm</v>
          </cell>
          <cell r="C1479" t="str">
            <v>UN</v>
          </cell>
          <cell r="D1479">
            <v>23.142099999999999</v>
          </cell>
        </row>
        <row r="1480">
          <cell r="A1480" t="str">
            <v>001.17.13820</v>
          </cell>
          <cell r="B1480" t="str">
            <v>Fornecimento e instalação de sela p/ cruzeta</v>
          </cell>
          <cell r="C1480" t="str">
            <v>UN</v>
          </cell>
          <cell r="D1480">
            <v>7.3273999999999999</v>
          </cell>
        </row>
        <row r="1481">
          <cell r="A1481" t="str">
            <v>001.17.13840</v>
          </cell>
          <cell r="B1481" t="str">
            <v>Fornecimento e instalação de suporte p/ trafo 2 t</v>
          </cell>
          <cell r="C1481" t="str">
            <v>UN</v>
          </cell>
          <cell r="D1481">
            <v>39.255099999999999</v>
          </cell>
        </row>
        <row r="1482">
          <cell r="A1482" t="str">
            <v>001.17.13850</v>
          </cell>
          <cell r="B1482" t="str">
            <v>Fornecimento e instalação de Cruzeta de Concreto 90 x 90 x 200 cm</v>
          </cell>
          <cell r="C1482" t="str">
            <v>kg</v>
          </cell>
          <cell r="D1482">
            <v>65.236599999999996</v>
          </cell>
        </row>
        <row r="1483">
          <cell r="A1483" t="str">
            <v>001.17.13860</v>
          </cell>
          <cell r="B1483" t="str">
            <v>Fornecimento e instalação de cruzeta de madeira de lei (piúva) 2400.00mmx110.00mmx135.00mm</v>
          </cell>
          <cell r="C1483" t="str">
            <v>UN</v>
          </cell>
          <cell r="D1483">
            <v>29.236599999999999</v>
          </cell>
        </row>
        <row r="1484">
          <cell r="A1484" t="str">
            <v>001.17.13880</v>
          </cell>
          <cell r="B1484" t="str">
            <v>Fornecimento e instalação de cruzeta de madeira de lei (piúva) 2400.00mmx110.00mmx90.00mm</v>
          </cell>
          <cell r="C1484" t="str">
            <v>UN</v>
          </cell>
          <cell r="D1484">
            <v>29.136600000000001</v>
          </cell>
        </row>
        <row r="1485">
          <cell r="A1485" t="str">
            <v>001.17.13900</v>
          </cell>
          <cell r="B1485" t="str">
            <v>Fornecimento e instalação de cruzeta de madeira de lei (piúva) isolador de pino de 15kv</v>
          </cell>
          <cell r="C1485" t="str">
            <v>UN</v>
          </cell>
          <cell r="D1485">
            <v>24.3474</v>
          </cell>
        </row>
        <row r="1486">
          <cell r="A1486" t="str">
            <v>001.17.13920</v>
          </cell>
          <cell r="B1486" t="str">
            <v>Fornecimento e instalação de tora de madeira de 1m</v>
          </cell>
          <cell r="C1486" t="str">
            <v>UN</v>
          </cell>
          <cell r="D1486">
            <v>16.836600000000001</v>
          </cell>
        </row>
        <row r="1487">
          <cell r="A1487" t="str">
            <v>001.17.13940</v>
          </cell>
          <cell r="B1487" t="str">
            <v>Fornecimento e instalação de mão francesa normal de 710.00mm</v>
          </cell>
          <cell r="C1487" t="str">
            <v>UN</v>
          </cell>
          <cell r="D1487">
            <v>7.1184000000000003</v>
          </cell>
        </row>
        <row r="1488">
          <cell r="A1488" t="str">
            <v>001.17.13960</v>
          </cell>
          <cell r="B1488" t="str">
            <v>Fornecimento e instalação de suporte padronizado para transformador 220mm</v>
          </cell>
          <cell r="C1488" t="str">
            <v>UN</v>
          </cell>
          <cell r="D1488">
            <v>56.236600000000003</v>
          </cell>
        </row>
        <row r="1489">
          <cell r="A1489" t="str">
            <v>001.17.13980</v>
          </cell>
          <cell r="B1489" t="str">
            <v>Fornecimento e instalação de suporte padronizado para transformador 230mm</v>
          </cell>
          <cell r="C1489" t="str">
            <v>UN</v>
          </cell>
          <cell r="D1489">
            <v>60.0366</v>
          </cell>
        </row>
        <row r="1490">
          <cell r="A1490" t="str">
            <v>001.17.14000</v>
          </cell>
          <cell r="B1490" t="str">
            <v>Fornecimento e instalação de transformador Monofásico - MRT - Tensão Secundária 245/127 V 34.5 KV - 15 KVA</v>
          </cell>
          <cell r="C1490" t="str">
            <v>UN</v>
          </cell>
          <cell r="D1490">
            <v>2087.0992999999999</v>
          </cell>
        </row>
        <row r="1491">
          <cell r="A1491" t="str">
            <v>001.17.14020</v>
          </cell>
          <cell r="B1491" t="str">
            <v>Forneciemnto e instalação de transformador trifásico 13 8 13 2 6 6kv/220v primário em triângulo secundário em estrela 30 kva</v>
          </cell>
          <cell r="C1491" t="str">
            <v>UN</v>
          </cell>
          <cell r="D1491">
            <v>2971.8397</v>
          </cell>
        </row>
        <row r="1492">
          <cell r="A1492" t="str">
            <v>001.17.14040</v>
          </cell>
          <cell r="B1492" t="str">
            <v>Forneciemnto e instalação de transformador trifásico 13 8 13 2 6 6kv/220v primário em triângulo secundário em estrela 45 kva</v>
          </cell>
          <cell r="C1492" t="str">
            <v>UN</v>
          </cell>
          <cell r="D1492">
            <v>3682.7863000000002</v>
          </cell>
        </row>
        <row r="1493">
          <cell r="A1493" t="str">
            <v>001.17.14060</v>
          </cell>
          <cell r="B1493" t="str">
            <v>Forneciemnto e instalação de transformador trifásico 13 8 13 2 6 6kv/220v primário em triângulo secundário em estrela 75 kva</v>
          </cell>
          <cell r="C1493" t="str">
            <v>UN</v>
          </cell>
          <cell r="D1493">
            <v>5138.7327999999998</v>
          </cell>
        </row>
        <row r="1494">
          <cell r="A1494" t="str">
            <v>001.17.14080</v>
          </cell>
          <cell r="B1494" t="str">
            <v>Forneciemnto e instalação de transformador trifásico 13 8 13 2 6 6kv/220v primário em triângulo secundário em estrela 112.5 kva</v>
          </cell>
          <cell r="C1494" t="str">
            <v>UN</v>
          </cell>
          <cell r="D1494">
            <v>6569.0992999999999</v>
          </cell>
        </row>
        <row r="1495">
          <cell r="A1495" t="str">
            <v>001.17.14100</v>
          </cell>
          <cell r="B1495" t="str">
            <v>Fornecimento e instalação de transformador trifásico 13 8 13 2 6 6kv/220v primário em triângulo secundário em estrela 150 kva</v>
          </cell>
          <cell r="C1495" t="str">
            <v>UN</v>
          </cell>
          <cell r="D1495">
            <v>8225.4657000000007</v>
          </cell>
        </row>
        <row r="1496">
          <cell r="A1496" t="str">
            <v>001.17.14120</v>
          </cell>
          <cell r="B1496" t="str">
            <v>Fornecimento e instalação de transformador trifásico 13 8 13 2 6 6kv/220v primário em triângulo secundário em estrela 15 kva</v>
          </cell>
          <cell r="C1496" t="str">
            <v>UN</v>
          </cell>
          <cell r="D1496">
            <v>2261.8930999999998</v>
          </cell>
        </row>
        <row r="1497">
          <cell r="A1497" t="str">
            <v>001.17.14140</v>
          </cell>
          <cell r="B1497" t="str">
            <v>Fornecimento e instalação de transformador trifásico 13 8 13 2 6 6kv/220v primário em triângulo secundário em estrela 225 kva</v>
          </cell>
          <cell r="C1497" t="str">
            <v>UN</v>
          </cell>
          <cell r="D1497">
            <v>10663.366400000001</v>
          </cell>
        </row>
        <row r="1498">
          <cell r="A1498" t="str">
            <v>001.17.14160</v>
          </cell>
          <cell r="B1498" t="str">
            <v>Forneciemnto e instalação de transformador trifásico 13 8 13 2 6 6kv/220v primário em triângulo secundário em estrela 300 kva</v>
          </cell>
          <cell r="C1498" t="str">
            <v>UN</v>
          </cell>
          <cell r="D1498">
            <v>14055.1985</v>
          </cell>
        </row>
        <row r="1499">
          <cell r="A1499" t="str">
            <v>001.17.14180</v>
          </cell>
          <cell r="B1499" t="str">
            <v>Fornecimento e trasformação de trasformador de distribuição trifásico, com resfriamento em banho de óleo mineral, para uso interno, potência 500 kva - classe de tensão 15 kv, transprimários de 13.800, 13.200, 12.600 - ligação delta e 220-127v, ligação e</v>
          </cell>
          <cell r="C1499" t="str">
            <v>UN</v>
          </cell>
          <cell r="D1499">
            <v>13952.8321</v>
          </cell>
        </row>
        <row r="1500">
          <cell r="A1500" t="str">
            <v>001.17.14200</v>
          </cell>
          <cell r="B1500" t="str">
            <v>Fornecimento e instalação de braço em tubo de aço galvanizado a fogo para fixar em poste por meio de braçadeira diâm. ext. de 48 mm distância poste/luminária de1300 mm</v>
          </cell>
          <cell r="C1500" t="str">
            <v>UN</v>
          </cell>
          <cell r="D1500">
            <v>33.148400000000002</v>
          </cell>
        </row>
        <row r="1501">
          <cell r="A1501" t="str">
            <v>001.17.14220</v>
          </cell>
          <cell r="B1501" t="str">
            <v>Fornecimento e instalação de braço em tubo de aço galvanizado a fogo para fixar em poste por meio de braçadeira diâm. ext. de 48 mm distância poste/luminária de 1500 mm</v>
          </cell>
          <cell r="C1501" t="str">
            <v>UN</v>
          </cell>
          <cell r="D1501">
            <v>52.118400000000001</v>
          </cell>
        </row>
        <row r="1502">
          <cell r="A1502" t="str">
            <v>001.17.14240</v>
          </cell>
          <cell r="B1502" t="str">
            <v>Fornecimento e instalação de braço em tubo de aço galvanizado a fogo para fixar em poste por meio de braçadeira diâm. ext. de 48 mm distância poste/luminária de 2000 mm</v>
          </cell>
          <cell r="C1502" t="str">
            <v>UN</v>
          </cell>
          <cell r="D1502">
            <v>51.438400000000001</v>
          </cell>
        </row>
        <row r="1503">
          <cell r="A1503" t="str">
            <v>001.17.14260</v>
          </cell>
          <cell r="B1503" t="str">
            <v>Fornecimento e instalação de braço em tubo de aço galvanizado a fogo para fixar em poste por meio de braçadeira diâm. ext. de 48 mm distância poste/luminária de 2500 mm</v>
          </cell>
          <cell r="C1503" t="str">
            <v>UN</v>
          </cell>
          <cell r="D1503">
            <v>61.188400000000001</v>
          </cell>
        </row>
        <row r="1504">
          <cell r="A1504" t="str">
            <v>001.17.14280</v>
          </cell>
          <cell r="B1504" t="str">
            <v>Fornecimento e instalação de braçadeira em chapa de ferro galvanizado a fogo para fixação de braço em poste circular inclusive parafuso, diam 150.00 a 165.00mm</v>
          </cell>
          <cell r="C1504" t="str">
            <v>UN</v>
          </cell>
          <cell r="D1504">
            <v>11.308400000000001</v>
          </cell>
        </row>
        <row r="1505">
          <cell r="A1505" t="str">
            <v>001.17.14300</v>
          </cell>
          <cell r="B1505" t="str">
            <v>Fornecimento e instalação de braçadeira em chapa de ferro galvanizado a fogo para fixação de braço em poste circular inclusive parafuso, diam 165.00 a 180.00mm</v>
          </cell>
          <cell r="C1505" t="str">
            <v>UN</v>
          </cell>
          <cell r="D1505">
            <v>11.7384</v>
          </cell>
        </row>
        <row r="1506">
          <cell r="A1506" t="str">
            <v>001.17.14320</v>
          </cell>
          <cell r="B1506" t="str">
            <v>Fornecimento e instalação de braçadeira em chapa de ferro galvanizado a fogo para fixação de braço em poste circular inclusive parafuso, diam 180.00 a 200.00mm</v>
          </cell>
          <cell r="C1506" t="str">
            <v>UN</v>
          </cell>
          <cell r="D1506">
            <v>12.2384</v>
          </cell>
        </row>
        <row r="1507">
          <cell r="A1507" t="str">
            <v>001.17.14340</v>
          </cell>
          <cell r="B1507" t="str">
            <v>Fornecimento e instalação de poste de aço galvanizado altura 6 metros diâmetro 3 1/2""""</v>
          </cell>
          <cell r="C1507" t="str">
            <v>UN</v>
          </cell>
          <cell r="D1507">
            <v>108.997</v>
          </cell>
        </row>
        <row r="1508">
          <cell r="A1508" t="str">
            <v>001.17.14360</v>
          </cell>
          <cell r="B1508" t="str">
            <v>Fornecimento e instalação de poste de aço galvanizado altura 6 metros diâmetro 4""""</v>
          </cell>
          <cell r="C1508" t="str">
            <v>UN</v>
          </cell>
          <cell r="D1508">
            <v>143.4443</v>
          </cell>
        </row>
        <row r="1509">
          <cell r="A1509" t="str">
            <v>001.17.14380</v>
          </cell>
          <cell r="B1509" t="str">
            <v>Fornecimento e instalação de poste de aço galvanizado altura 3,00 m  diâmetro 4""""</v>
          </cell>
          <cell r="C1509" t="str">
            <v>PC</v>
          </cell>
          <cell r="D1509">
            <v>101.97329999999999</v>
          </cell>
        </row>
        <row r="1510">
          <cell r="A1510" t="str">
            <v>001.17.14400</v>
          </cell>
          <cell r="B1510" t="str">
            <v>Fornecimento e instalação de poste de aço galvanizado altura 3,00 m  diâmetro 3""""</v>
          </cell>
          <cell r="C1510" t="str">
            <v>PC</v>
          </cell>
          <cell r="D1510">
            <v>55.473300000000002</v>
          </cell>
        </row>
        <row r="1511">
          <cell r="A1511" t="str">
            <v>001.17.14420</v>
          </cell>
          <cell r="B1511" t="str">
            <v>Fornecimento e instalação de poste circular cônico para luminária externa em tubo de aço pintado com zarcão sem janela fixado em base de concreto diâm.da ext. 58mm tipo reto com altura e base de fixação de 3360mm / 800mm</v>
          </cell>
          <cell r="C1511" t="str">
            <v>UN</v>
          </cell>
          <cell r="D1511">
            <v>133.04400000000001</v>
          </cell>
        </row>
        <row r="1512">
          <cell r="A1512" t="str">
            <v>001.17.14440</v>
          </cell>
          <cell r="B1512" t="str">
            <v>Fornecimento e instalação de poste circular cônico para luminária externa em tubo de aço pintado com zarcão sem janela fixado em base de concreto diâm.da ext. 58mm tipo reto com altura e base de fixação de 5320mm / 1000mm</v>
          </cell>
          <cell r="C1512" t="str">
            <v>UN</v>
          </cell>
          <cell r="D1512">
            <v>207.0797</v>
          </cell>
        </row>
        <row r="1513">
          <cell r="A1513" t="str">
            <v>001.17.14460</v>
          </cell>
          <cell r="B1513" t="str">
            <v>Fornecimento e instalação de poste circular cônico para luminária externa em tubo de aço pintado com zarcão sem janela fixado em base de concreto diâm.da ext. 58mm tipo reto com altura e base de fixação de 6220mm / 1100mm</v>
          </cell>
          <cell r="C1513" t="str">
            <v>UN</v>
          </cell>
          <cell r="D1513">
            <v>257.51650000000001</v>
          </cell>
        </row>
        <row r="1514">
          <cell r="A1514" t="str">
            <v>001.17.14480</v>
          </cell>
          <cell r="B1514" t="str">
            <v>Fornecimento e instalação de poste circular cônico para luminária externa em tubo de aço pintado com zarcão sem janela fixado em base de concreto diâm.da ext. 58mm tipo reto com altura e base de fixação de 8180mm / 1300mm</v>
          </cell>
          <cell r="C1514" t="str">
            <v>UN</v>
          </cell>
          <cell r="D1514">
            <v>361.6173</v>
          </cell>
        </row>
        <row r="1515">
          <cell r="A1515" t="str">
            <v>001.17.14500</v>
          </cell>
          <cell r="B1515" t="str">
            <v>Fornecimento e instalação de poste circular cônico para luminária externa em tubo de aço pintado com zarcão sem janela fixado em base de concreto diâm.da ext. 58mm tipo reto com altura e base de fixação de 10140mm / 1500mm</v>
          </cell>
          <cell r="C1515" t="str">
            <v>UN</v>
          </cell>
          <cell r="D1515">
            <v>441.87880000000001</v>
          </cell>
        </row>
        <row r="1516">
          <cell r="A1516" t="str">
            <v>001.17.14520</v>
          </cell>
          <cell r="B1516" t="str">
            <v>Fornecimento e instalação de poste circular cônico para luminária externa em tubo de aço pintado com zarcão sem janela fixado em base de concreto diâm.da ext. 58mm tipo curvo com altura e base de fixação de 6220mm / 1250mm</v>
          </cell>
          <cell r="C1516" t="str">
            <v>UN</v>
          </cell>
          <cell r="D1516">
            <v>261.99930000000001</v>
          </cell>
        </row>
        <row r="1517">
          <cell r="A1517" t="str">
            <v>001.17.14540</v>
          </cell>
          <cell r="B1517" t="str">
            <v>Fornecimento e instalação de poste circular cônico para luminária externa em tubo de aço pintado com zarcão sem janela fixado em base de concreto diâm.da ext. 58mm tipo curvo com altura e base de fixação de 7280mm / 1350mm</v>
          </cell>
          <cell r="C1517" t="str">
            <v>UN</v>
          </cell>
          <cell r="D1517">
            <v>305.80919999999998</v>
          </cell>
        </row>
        <row r="1518">
          <cell r="A1518" t="str">
            <v>001.17.14560</v>
          </cell>
          <cell r="B1518" t="str">
            <v>Fornecimento e instalação de poste circular cônico para luminária externa em tubo de aço pintado com zarcão sem janela fixado em base de concreto diâm.da ext. 58mm tipo curvo com altura e base de fixação de 9240mm / 1550mm</v>
          </cell>
          <cell r="C1518" t="str">
            <v>UN</v>
          </cell>
          <cell r="D1518">
            <v>392.49349999999998</v>
          </cell>
        </row>
        <row r="1519">
          <cell r="A1519" t="str">
            <v>001.17.14580</v>
          </cell>
          <cell r="B1519" t="str">
            <v>Fornecimento e instalação de poste circular cônico para luminária externa em tubo de aço pintado com zarcão sem janela fixado em base de concreto diâm.da ext. 58mm tipo curvo com altura e base de fixação de 10140mm / 1650mm</v>
          </cell>
          <cell r="C1519" t="str">
            <v>UN</v>
          </cell>
          <cell r="D1519">
            <v>439.78539999999998</v>
          </cell>
        </row>
        <row r="1520">
          <cell r="A1520" t="str">
            <v>001.17.14600</v>
          </cell>
          <cell r="B1520" t="str">
            <v>Fornecimento e instalação de poste circular cônico para luminária externa em tubo de aço pintado com zarcão sem janela fixado em base de concreto diâm.da ext. 58mm tipo duplo curvo com parte superior desmont  c/ altura e base de fixação de 6220mm / 1250</v>
          </cell>
          <cell r="C1520" t="str">
            <v>UN</v>
          </cell>
          <cell r="D1520">
            <v>312.59640000000002</v>
          </cell>
        </row>
        <row r="1521">
          <cell r="A1521" t="str">
            <v>001.17.14620</v>
          </cell>
          <cell r="B1521" t="str">
            <v>Fornecimento e instalação de poste circular cônico para luminária externa em tubo de aço pintado com zarcão sem janela fixado em base de concreto diâm.da ext. 58mm tipo duplo curvro com parte superior desmont c/ altura e base de fixação de 7280mm / 1350</v>
          </cell>
          <cell r="C1521" t="str">
            <v>UN</v>
          </cell>
          <cell r="D1521">
            <v>355.2</v>
          </cell>
        </row>
        <row r="1522">
          <cell r="A1522" t="str">
            <v>001.17.14640</v>
          </cell>
          <cell r="B1522" t="str">
            <v>Fornecimento e instalação de poste circular cônico para luminária externa em tubo de aço pintado com zarcão sem janela fixado em base de concreto diâm.da ext. 58mm tipo duplo curvo c/ parte superior desmont. c/ altura e base de fixação de 9240mm / 1550m</v>
          </cell>
          <cell r="C1522" t="str">
            <v>UN</v>
          </cell>
          <cell r="D1522">
            <v>443.10430000000002</v>
          </cell>
        </row>
        <row r="1523">
          <cell r="A1523" t="str">
            <v>001.17.14660</v>
          </cell>
          <cell r="B1523" t="str">
            <v>Fornecimento e instalação de poste circular cônico para luminária externa em tubo de aço pintado com zarcão sem janela fixado em base de concreto diâm.da ext. 58mm tipo duplo curvo c/ parte superior desmont c/ altura  e base de fixação de 10140mm / 1650</v>
          </cell>
          <cell r="C1523" t="str">
            <v>UN</v>
          </cell>
          <cell r="D1523">
            <v>487.37630000000001</v>
          </cell>
        </row>
        <row r="1524">
          <cell r="A1524" t="str">
            <v>001.17.14680</v>
          </cell>
          <cell r="B1524" t="str">
            <v>Forneciemnto e instalação de poste circular de concreto 7m/200kg</v>
          </cell>
          <cell r="C1524" t="str">
            <v>UN</v>
          </cell>
          <cell r="D1524">
            <v>190.94659999999999</v>
          </cell>
        </row>
        <row r="1525">
          <cell r="A1525" t="str">
            <v>001.17.14700</v>
          </cell>
          <cell r="B1525" t="str">
            <v>Fornecimento e instalação de poste circular de concreto 7m/400kg</v>
          </cell>
          <cell r="C1525" t="str">
            <v>UN</v>
          </cell>
          <cell r="D1525">
            <v>308.94659999999999</v>
          </cell>
        </row>
        <row r="1526">
          <cell r="A1526" t="str">
            <v>001.17.14720</v>
          </cell>
          <cell r="B1526" t="str">
            <v>Fornecimento e instalação de poste circular de concreto 9m/150kg</v>
          </cell>
          <cell r="C1526" t="str">
            <v>UN</v>
          </cell>
          <cell r="D1526">
            <v>206.1832</v>
          </cell>
        </row>
        <row r="1527">
          <cell r="A1527" t="str">
            <v>001.17.14740</v>
          </cell>
          <cell r="B1527" t="str">
            <v>Fornecimento e instalação de poste circular de concreto 9m/400kg</v>
          </cell>
          <cell r="C1527" t="str">
            <v>UN</v>
          </cell>
          <cell r="D1527">
            <v>367.1832</v>
          </cell>
        </row>
        <row r="1528">
          <cell r="A1528" t="str">
            <v>001.17.14760</v>
          </cell>
          <cell r="B1528" t="str">
            <v>Fornecimento e instalação de poste circular de concreto 10m/150kg</v>
          </cell>
          <cell r="C1528" t="str">
            <v>UN</v>
          </cell>
          <cell r="D1528">
            <v>481.41989999999998</v>
          </cell>
        </row>
        <row r="1529">
          <cell r="A1529" t="str">
            <v>001.17.14780</v>
          </cell>
          <cell r="B1529" t="str">
            <v>Fornecimento e instalação de poste circular de concreto 10m/400kg</v>
          </cell>
          <cell r="C1529" t="str">
            <v>UN</v>
          </cell>
          <cell r="D1529">
            <v>555.56989999999996</v>
          </cell>
        </row>
        <row r="1530">
          <cell r="A1530" t="str">
            <v>001.17.14800</v>
          </cell>
          <cell r="B1530" t="str">
            <v>Fornecimento e instalação de poste circular de concreto 10m/600kg</v>
          </cell>
          <cell r="C1530" t="str">
            <v>UN</v>
          </cell>
          <cell r="D1530">
            <v>434.41989999999998</v>
          </cell>
        </row>
        <row r="1531">
          <cell r="A1531" t="str">
            <v>001.17.14820</v>
          </cell>
          <cell r="B1531" t="str">
            <v>Fornecimento e instalação de poste circular de concreto 10m/800kg</v>
          </cell>
          <cell r="C1531" t="str">
            <v>UN</v>
          </cell>
          <cell r="D1531">
            <v>451.41989999999998</v>
          </cell>
        </row>
        <row r="1532">
          <cell r="A1532" t="str">
            <v>001.17.14840</v>
          </cell>
          <cell r="B1532" t="str">
            <v>Fornecimento e instalação de poste circular de concreto 11m/200kg</v>
          </cell>
          <cell r="C1532" t="str">
            <v>UN</v>
          </cell>
          <cell r="D1532">
            <v>591.65650000000005</v>
          </cell>
        </row>
        <row r="1533">
          <cell r="A1533" t="str">
            <v>001.17.14860</v>
          </cell>
          <cell r="B1533" t="str">
            <v>Fornecimento e instalação de poste circular de concreto 11m/300kg</v>
          </cell>
          <cell r="C1533" t="str">
            <v>UN</v>
          </cell>
          <cell r="D1533">
            <v>708.65650000000005</v>
          </cell>
        </row>
        <row r="1534">
          <cell r="A1534" t="str">
            <v>001.17.14880</v>
          </cell>
          <cell r="B1534" t="str">
            <v>Fornecimento e instalação de poste circular de concreto 11m/400kg</v>
          </cell>
          <cell r="C1534" t="str">
            <v>UN</v>
          </cell>
          <cell r="D1534">
            <v>693.25649999999996</v>
          </cell>
        </row>
        <row r="1535">
          <cell r="A1535" t="str">
            <v>001.17.14900</v>
          </cell>
          <cell r="B1535" t="str">
            <v>Fornecimento e instalação de poste circular de concreto 11m/600kg</v>
          </cell>
          <cell r="C1535" t="str">
            <v>UN</v>
          </cell>
          <cell r="D1535">
            <v>971.8931</v>
          </cell>
        </row>
        <row r="1536">
          <cell r="A1536" t="str">
            <v>001.17.14920</v>
          </cell>
          <cell r="B1536" t="str">
            <v>Fornecimento e instalação de poste circular de concreto 11m/800kg</v>
          </cell>
          <cell r="C1536" t="str">
            <v>UN</v>
          </cell>
          <cell r="D1536">
            <v>1208.4530999999999</v>
          </cell>
        </row>
        <row r="1537">
          <cell r="A1537" t="str">
            <v>001.17.14940</v>
          </cell>
          <cell r="B1537" t="str">
            <v>Fornecimento e instalação de poste circular de concreto 11m/1000kg</v>
          </cell>
          <cell r="C1537" t="str">
            <v>UN</v>
          </cell>
          <cell r="D1537">
            <v>806.8931</v>
          </cell>
        </row>
        <row r="1538">
          <cell r="A1538" t="str">
            <v>001.17.14960</v>
          </cell>
          <cell r="B1538" t="str">
            <v>Fornecimento e instalação de poste circular de concreto 13 m / 200 kg</v>
          </cell>
          <cell r="C1538" t="str">
            <v>UN</v>
          </cell>
          <cell r="D1538">
            <v>525.32169999999996</v>
          </cell>
        </row>
        <row r="1539">
          <cell r="A1539" t="str">
            <v>001.17.14980</v>
          </cell>
          <cell r="B1539" t="str">
            <v>Fornecimento e instalação de poste circular de concreto 15 m / 200 kg</v>
          </cell>
          <cell r="C1539" t="str">
            <v>UN</v>
          </cell>
          <cell r="D1539">
            <v>699.76639999999998</v>
          </cell>
        </row>
        <row r="1540">
          <cell r="A1540" t="str">
            <v>001.17.15000</v>
          </cell>
          <cell r="B1540" t="str">
            <v>Fornecimento e instalação de poste de concreto duplo t 9 m / 150 kg</v>
          </cell>
          <cell r="C1540" t="str">
            <v>UN</v>
          </cell>
          <cell r="D1540">
            <v>233.10319999999999</v>
          </cell>
        </row>
        <row r="1541">
          <cell r="A1541" t="str">
            <v>001.17.15020</v>
          </cell>
          <cell r="B1541" t="str">
            <v>Fornecimento e instalação de poste de concreto duplo t 10 m / 150 kg</v>
          </cell>
          <cell r="C1541" t="str">
            <v>UN</v>
          </cell>
          <cell r="D1541">
            <v>271.36989999999997</v>
          </cell>
        </row>
        <row r="1542">
          <cell r="A1542" t="str">
            <v>001.17.15040</v>
          </cell>
          <cell r="B1542" t="str">
            <v>Fornecimento e instalação de poste de concreto duplo t 10 m / 300 kg</v>
          </cell>
          <cell r="C1542" t="str">
            <v>UN</v>
          </cell>
          <cell r="D1542">
            <v>382.67989999999998</v>
          </cell>
        </row>
        <row r="1543">
          <cell r="A1543" t="str">
            <v>001.17.15060</v>
          </cell>
          <cell r="B1543" t="str">
            <v>Fornecimento e instalação de poste de concreto duplo t 10 m / 400 kg</v>
          </cell>
          <cell r="C1543" t="str">
            <v>UN</v>
          </cell>
          <cell r="D1543">
            <v>485.41989999999998</v>
          </cell>
        </row>
        <row r="1544">
          <cell r="A1544" t="str">
            <v>001.17.15080</v>
          </cell>
          <cell r="B1544" t="str">
            <v>Fornecimento e instalação de poste de concreto duplo t 10 m / 800 kg</v>
          </cell>
          <cell r="C1544" t="str">
            <v>UN</v>
          </cell>
          <cell r="D1544">
            <v>624.41989999999998</v>
          </cell>
        </row>
        <row r="1545">
          <cell r="A1545" t="str">
            <v>001.17.15100</v>
          </cell>
          <cell r="B1545" t="str">
            <v>Fornecimento e instalação de poste de concreto duplo t 11 m / 300 kg</v>
          </cell>
          <cell r="C1545" t="str">
            <v>UN</v>
          </cell>
          <cell r="D1545">
            <v>523.85649999999998</v>
          </cell>
        </row>
        <row r="1546">
          <cell r="A1546" t="str">
            <v>001.17.15120</v>
          </cell>
          <cell r="B1546" t="str">
            <v>Fornecimento e instalação de poste de concreto duplo t 11 m / 600 kg</v>
          </cell>
          <cell r="C1546" t="str">
            <v>UN</v>
          </cell>
          <cell r="D1546">
            <v>677.75649999999996</v>
          </cell>
        </row>
        <row r="1547">
          <cell r="A1547" t="str">
            <v>001.17.15140</v>
          </cell>
          <cell r="B1547" t="str">
            <v>Fornecimento e instalação de poste de concreto duplo t 11 m / 800 kg</v>
          </cell>
          <cell r="C1547" t="str">
            <v>UN</v>
          </cell>
          <cell r="D1547">
            <v>836.65650000000005</v>
          </cell>
        </row>
        <row r="1548">
          <cell r="A1548" t="str">
            <v>001.17.15160</v>
          </cell>
          <cell r="B1548" t="str">
            <v>Fornecimento e instalação de poste de concreto duplo t 10 m / 600 kg</v>
          </cell>
          <cell r="C1548" t="str">
            <v>UN</v>
          </cell>
          <cell r="D1548">
            <v>527.65650000000005</v>
          </cell>
        </row>
        <row r="1549">
          <cell r="A1549" t="str">
            <v>001.17.15180</v>
          </cell>
          <cell r="B1549" t="str">
            <v>Para-raio cristal valve c/ centelhador e disparador classe 15 0kv</v>
          </cell>
          <cell r="C1549" t="str">
            <v>UN</v>
          </cell>
          <cell r="D1549">
            <v>121.3366</v>
          </cell>
        </row>
        <row r="1550">
          <cell r="A1550" t="str">
            <v>001.17.15200</v>
          </cell>
          <cell r="B1550" t="str">
            <v>Pára-raios cristal c/ centelhador e disparador classe 13,8 kv</v>
          </cell>
          <cell r="C1550" t="str">
            <v>UN</v>
          </cell>
          <cell r="D1550">
            <v>90.236599999999996</v>
          </cell>
        </row>
        <row r="1551">
          <cell r="A1551" t="str">
            <v>001.17.15220</v>
          </cell>
          <cell r="B1551" t="str">
            <v>Fornecimento e aplicação de pasta penetrox</v>
          </cell>
          <cell r="C1551" t="str">
            <v>KG</v>
          </cell>
          <cell r="D1551">
            <v>4</v>
          </cell>
        </row>
        <row r="1552">
          <cell r="A1552" t="str">
            <v>001.17.15240</v>
          </cell>
          <cell r="B1552" t="str">
            <v>Revisão em ponto de energia c/ reaperto e substituição de fita isolante</v>
          </cell>
          <cell r="C1552" t="str">
            <v>PT</v>
          </cell>
          <cell r="D1552">
            <v>4.4172000000000002</v>
          </cell>
        </row>
        <row r="1553">
          <cell r="A1553" t="str">
            <v>001.17.15260</v>
          </cell>
          <cell r="B1553" t="str">
            <v>Manutenção de aterramento de micro computadores</v>
          </cell>
          <cell r="C1553" t="str">
            <v>CJ</v>
          </cell>
          <cell r="D1553">
            <v>45.086399999999998</v>
          </cell>
        </row>
        <row r="1554">
          <cell r="A1554" t="str">
            <v>001.17.15280</v>
          </cell>
          <cell r="B1554" t="str">
            <v>Fornecimento e substituição de espelho (ou placa) p/ tomada e/ou interruptor 4""""x2""""</v>
          </cell>
          <cell r="C1554" t="str">
            <v>UN</v>
          </cell>
          <cell r="D1554">
            <v>1.575</v>
          </cell>
        </row>
        <row r="1555">
          <cell r="A1555" t="str">
            <v>001.17.15300</v>
          </cell>
          <cell r="B1555" t="str">
            <v>Fornecimento e substituição de espelho (ou placa) p/ tomada e/ou interruptor 4""""x4""""</v>
          </cell>
          <cell r="C1555" t="str">
            <v>UN</v>
          </cell>
          <cell r="D1555">
            <v>2.9049999999999998</v>
          </cell>
        </row>
        <row r="1556">
          <cell r="A1556" t="str">
            <v>001.17.15320</v>
          </cell>
          <cell r="B1556" t="str">
            <v>Fornecimento e substituição de tomada simples universal com espelho</v>
          </cell>
          <cell r="C1556" t="str">
            <v>UN</v>
          </cell>
          <cell r="D1556">
            <v>6.0086000000000004</v>
          </cell>
        </row>
        <row r="1557">
          <cell r="A1557" t="str">
            <v>001.17.15340</v>
          </cell>
          <cell r="B1557" t="str">
            <v>Fornecimento e substituição de interruptor c/ uma tecla simples c/ espelho</v>
          </cell>
          <cell r="C1557" t="str">
            <v>UN</v>
          </cell>
          <cell r="D1557">
            <v>6.4085999999999999</v>
          </cell>
        </row>
        <row r="1558">
          <cell r="A1558" t="str">
            <v>001.17.15360</v>
          </cell>
          <cell r="B1558" t="str">
            <v>Fornecimento e substituição de interruptor c/ duas teclas simples c/ espelho</v>
          </cell>
          <cell r="C1558" t="str">
            <v>UN</v>
          </cell>
          <cell r="D1558">
            <v>7.8613</v>
          </cell>
        </row>
        <row r="1559">
          <cell r="A1559" t="str">
            <v>001.17.15380</v>
          </cell>
          <cell r="B1559" t="str">
            <v>Forencimento e substituição de interruptor c/ tres teclas simples c/ espelho</v>
          </cell>
          <cell r="C1559" t="str">
            <v>UN</v>
          </cell>
          <cell r="D1559">
            <v>13.935700000000001</v>
          </cell>
        </row>
        <row r="1560">
          <cell r="A1560" t="str">
            <v>001.17.15400</v>
          </cell>
          <cell r="B1560" t="str">
            <v>Fornecimento e substituição de interruptor c/ uma tecla paralela e espelho</v>
          </cell>
          <cell r="C1560" t="str">
            <v>UN</v>
          </cell>
          <cell r="D1560">
            <v>13.676600000000001</v>
          </cell>
        </row>
        <row r="1561">
          <cell r="A1561" t="str">
            <v>001.17.15420</v>
          </cell>
          <cell r="B1561" t="str">
            <v>Fornecimento e substituição de reator simples a.f.p./p.r. - 1x20 w</v>
          </cell>
          <cell r="C1561" t="str">
            <v>UN</v>
          </cell>
          <cell r="D1561">
            <v>19.089300000000001</v>
          </cell>
        </row>
        <row r="1562">
          <cell r="A1562" t="str">
            <v>001.17.15440</v>
          </cell>
          <cell r="B1562" t="str">
            <v>Fornecimento e substituição de reator simples a.f.p./p.r. - 1x40 w</v>
          </cell>
          <cell r="C1562" t="str">
            <v>UN</v>
          </cell>
          <cell r="D1562">
            <v>42.519300000000001</v>
          </cell>
        </row>
        <row r="1563">
          <cell r="A1563" t="str">
            <v>001.17.15460</v>
          </cell>
          <cell r="B1563" t="str">
            <v>Fornecimento e substituição de reator duplo a.f.p./p.r. - 2x20 w</v>
          </cell>
          <cell r="C1563" t="str">
            <v>UN</v>
          </cell>
          <cell r="D1563">
            <v>27.742999999999999</v>
          </cell>
        </row>
        <row r="1564">
          <cell r="A1564" t="str">
            <v>001.17.15480</v>
          </cell>
          <cell r="B1564" t="str">
            <v>Fornecimento e substituição de reator duplo a.f.p./p.r. - 2x40 w</v>
          </cell>
          <cell r="C1564" t="str">
            <v>UN</v>
          </cell>
          <cell r="D1564">
            <v>40.893000000000001</v>
          </cell>
        </row>
        <row r="1565">
          <cell r="A1565" t="str">
            <v>001.17.15500</v>
          </cell>
          <cell r="B1565" t="str">
            <v>Fornecimento e substituição de lâmpada incandescente de 60 w</v>
          </cell>
          <cell r="C1565" t="str">
            <v>UN</v>
          </cell>
          <cell r="D1565">
            <v>2.0036999999999998</v>
          </cell>
        </row>
        <row r="1566">
          <cell r="A1566" t="str">
            <v>001.17.15520</v>
          </cell>
          <cell r="B1566" t="str">
            <v>Fornecimento e substituição de lâmpada incandescente de 100 w</v>
          </cell>
          <cell r="C1566" t="str">
            <v>UN</v>
          </cell>
          <cell r="D1566">
            <v>2.3237000000000001</v>
          </cell>
        </row>
        <row r="1567">
          <cell r="A1567" t="str">
            <v>001.17.15540</v>
          </cell>
          <cell r="B1567" t="str">
            <v>Fornecimento e substituição de lâmpada fluorescente de 20 w</v>
          </cell>
          <cell r="C1567" t="str">
            <v>UN</v>
          </cell>
          <cell r="D1567">
            <v>4.4036999999999997</v>
          </cell>
        </row>
        <row r="1568">
          <cell r="A1568" t="str">
            <v>001.17.15560</v>
          </cell>
          <cell r="B1568" t="str">
            <v>Fornecimento e substituição de lâmpada fluorescente de 40 w</v>
          </cell>
          <cell r="C1568" t="str">
            <v>UN</v>
          </cell>
          <cell r="D1568">
            <v>4.4036999999999997</v>
          </cell>
        </row>
        <row r="1569">
          <cell r="A1569" t="str">
            <v>001.17.15580</v>
          </cell>
          <cell r="B1569" t="str">
            <v>Fornecimento e substituição de disjuntor monopolar de 15 a</v>
          </cell>
          <cell r="C1569" t="str">
            <v>UN</v>
          </cell>
          <cell r="D1569">
            <v>8.6944999999999997</v>
          </cell>
        </row>
        <row r="1570">
          <cell r="A1570" t="str">
            <v>001.17.15600</v>
          </cell>
          <cell r="B1570" t="str">
            <v>Fornecimento e substituição de disjuntor monopolar de 20 a</v>
          </cell>
          <cell r="C1570" t="str">
            <v>UN</v>
          </cell>
          <cell r="D1570">
            <v>8.6944999999999997</v>
          </cell>
        </row>
        <row r="1571">
          <cell r="A1571" t="str">
            <v>001.17.15620</v>
          </cell>
          <cell r="B1571" t="str">
            <v>Fornecimento e substituição de disjuntor monopolar de 30 a</v>
          </cell>
          <cell r="C1571" t="str">
            <v>UN</v>
          </cell>
          <cell r="D1571">
            <v>8.6944999999999997</v>
          </cell>
        </row>
        <row r="1572">
          <cell r="A1572" t="str">
            <v>001.17.15640</v>
          </cell>
          <cell r="B1572" t="str">
            <v>Fornecimento e substituição de disjuntor monopolar de 40 a</v>
          </cell>
          <cell r="C1572" t="str">
            <v>UN</v>
          </cell>
          <cell r="D1572">
            <v>10.5945</v>
          </cell>
        </row>
        <row r="1573">
          <cell r="A1573" t="str">
            <v>001.17.15660</v>
          </cell>
          <cell r="B1573" t="str">
            <v>Fornecimento e substituição de disjuntor monopolar de 50 a</v>
          </cell>
          <cell r="C1573" t="str">
            <v>UN</v>
          </cell>
          <cell r="D1573">
            <v>10.5945</v>
          </cell>
        </row>
        <row r="1574">
          <cell r="A1574" t="str">
            <v>001.17.15680</v>
          </cell>
          <cell r="B1574" t="str">
            <v>Fornecimento e substituição de disjuntor bipolar de 15 a</v>
          </cell>
          <cell r="C1574" t="str">
            <v>UN</v>
          </cell>
          <cell r="D1574">
            <v>34.939300000000003</v>
          </cell>
        </row>
        <row r="1575">
          <cell r="A1575" t="str">
            <v>001.17.15700</v>
          </cell>
          <cell r="B1575" t="str">
            <v>Fornecimento e substituição de disjuntor bipolar de 20 a</v>
          </cell>
          <cell r="C1575" t="str">
            <v>UN</v>
          </cell>
          <cell r="D1575">
            <v>34.939300000000003</v>
          </cell>
        </row>
        <row r="1576">
          <cell r="A1576" t="str">
            <v>001.17.15720</v>
          </cell>
          <cell r="B1576" t="str">
            <v>Fornecimento e substituição de disjuntor bipolar de 30 a</v>
          </cell>
          <cell r="C1576" t="str">
            <v>UN</v>
          </cell>
          <cell r="D1576">
            <v>34.939300000000003</v>
          </cell>
        </row>
        <row r="1577">
          <cell r="A1577" t="str">
            <v>001.17.15740</v>
          </cell>
          <cell r="B1577" t="str">
            <v>Fornecimento e substituição de disjuntor bipolar de 40 a</v>
          </cell>
          <cell r="C1577" t="str">
            <v>UN</v>
          </cell>
          <cell r="D1577">
            <v>34.939300000000003</v>
          </cell>
        </row>
        <row r="1578">
          <cell r="A1578" t="str">
            <v>001.17.15760</v>
          </cell>
          <cell r="B1578" t="str">
            <v>Fornecimento e substituição de disjuntor bipolar de 50 a</v>
          </cell>
          <cell r="C1578" t="str">
            <v>UN</v>
          </cell>
          <cell r="D1578">
            <v>34.939300000000003</v>
          </cell>
        </row>
        <row r="1579">
          <cell r="A1579" t="str">
            <v>001.17.15780</v>
          </cell>
          <cell r="B1579" t="str">
            <v>Fornecimento e substituição de disjuntor tripolar de 15 a</v>
          </cell>
          <cell r="C1579" t="str">
            <v>UN</v>
          </cell>
          <cell r="D1579">
            <v>36.660299999999999</v>
          </cell>
        </row>
        <row r="1580">
          <cell r="A1580" t="str">
            <v>001.17.15800</v>
          </cell>
          <cell r="B1580" t="str">
            <v>Fornecimento e substituição de disjuntor tripolar de 20 a</v>
          </cell>
          <cell r="C1580" t="str">
            <v>UN</v>
          </cell>
          <cell r="D1580">
            <v>36.660299999999999</v>
          </cell>
        </row>
        <row r="1581">
          <cell r="A1581" t="str">
            <v>001.17.15820</v>
          </cell>
          <cell r="B1581" t="str">
            <v>Fornecimento e substituição de disjuntor tripolar de 30 a</v>
          </cell>
          <cell r="C1581" t="str">
            <v>UN</v>
          </cell>
          <cell r="D1581">
            <v>35.636600000000001</v>
          </cell>
        </row>
        <row r="1582">
          <cell r="A1582" t="str">
            <v>001.17.15840</v>
          </cell>
          <cell r="B1582" t="str">
            <v>Fornecimento e substituição de disjuntor tripolar de 40 a</v>
          </cell>
          <cell r="C1582" t="str">
            <v>UN</v>
          </cell>
          <cell r="D1582">
            <v>36.660299999999999</v>
          </cell>
        </row>
        <row r="1583">
          <cell r="A1583" t="str">
            <v>001.17.15860</v>
          </cell>
          <cell r="B1583" t="str">
            <v>Fornecimento e substituição de disjuntor tripolar de 50 a</v>
          </cell>
          <cell r="C1583" t="str">
            <v>UN</v>
          </cell>
          <cell r="D1583">
            <v>36.660299999999999</v>
          </cell>
        </row>
        <row r="1584">
          <cell r="A1584" t="str">
            <v>001.17.15880</v>
          </cell>
          <cell r="B1584" t="str">
            <v>Fornecimento e substituição de disjuntor tripolar de 70 a</v>
          </cell>
          <cell r="C1584" t="str">
            <v>UN</v>
          </cell>
          <cell r="D1584">
            <v>44.760300000000001</v>
          </cell>
        </row>
        <row r="1585">
          <cell r="A1585" t="str">
            <v>001.17.15900</v>
          </cell>
          <cell r="B1585" t="str">
            <v>Fornecimento e substituição de disjuntor tripolar de 90 a</v>
          </cell>
          <cell r="C1585" t="str">
            <v>UN</v>
          </cell>
          <cell r="D1585">
            <v>44.760300000000001</v>
          </cell>
        </row>
        <row r="1586">
          <cell r="A1586" t="str">
            <v>001.17.15920</v>
          </cell>
          <cell r="B1586" t="str">
            <v>Fornecimento e substituição de disjuntor tripolar de 100 a</v>
          </cell>
          <cell r="C1586" t="str">
            <v>UN</v>
          </cell>
          <cell r="D1586">
            <v>44.760300000000001</v>
          </cell>
        </row>
        <row r="1587">
          <cell r="A1587" t="str">
            <v>001.18</v>
          </cell>
          <cell r="B1587" t="str">
            <v>INSTALAÇÕES HIDRO-SANITÁRIAS E INCÊNDIO</v>
          </cell>
          <cell r="D1587">
            <v>93490.968800000002</v>
          </cell>
        </row>
        <row r="1588">
          <cell r="A1588" t="str">
            <v>001.18.00020</v>
          </cell>
          <cell r="B1588" t="str">
            <v>Abertura e enchimento de rasgos na alvenaria para passagem de canalização diâmetro 1/2 à 1 pol</v>
          </cell>
          <cell r="C1588" t="str">
            <v>ML</v>
          </cell>
          <cell r="D1588">
            <v>2.9782999999999999</v>
          </cell>
        </row>
        <row r="1589">
          <cell r="A1589" t="str">
            <v>001.18.00040</v>
          </cell>
          <cell r="B1589" t="str">
            <v>Abertura e enchimento de rasgos na alvenaria para passagem de canalização diâmetro 1 1/4 à 2 pol</v>
          </cell>
          <cell r="C1589" t="str">
            <v>ML</v>
          </cell>
          <cell r="D1589">
            <v>4.4509999999999996</v>
          </cell>
        </row>
        <row r="1590">
          <cell r="A1590" t="str">
            <v>001.18.00060</v>
          </cell>
          <cell r="B1590" t="str">
            <v>Abertura e enchimento de rasgos na alvenaria para passagem de canalização diâmetro 2.5 à 4 pol</v>
          </cell>
          <cell r="C1590" t="str">
            <v>ML</v>
          </cell>
          <cell r="D1590">
            <v>6.6715999999999998</v>
          </cell>
        </row>
        <row r="1591">
          <cell r="A1591" t="str">
            <v>001.18.00080</v>
          </cell>
          <cell r="B1591" t="str">
            <v>Abertura e enchimento de rasgos no concreto para passagem de canalização diâmetro de 1/2 à 1 pol</v>
          </cell>
          <cell r="C1591" t="str">
            <v>ML</v>
          </cell>
          <cell r="D1591">
            <v>5.7521000000000004</v>
          </cell>
        </row>
        <row r="1592">
          <cell r="A1592" t="str">
            <v>001.18.00100</v>
          </cell>
          <cell r="B1592" t="str">
            <v>Abertura e enchimento de rasgos no concreto para passagem de canalização diâmetro 1 1/4 à 2 pol</v>
          </cell>
          <cell r="C1592" t="str">
            <v>ML</v>
          </cell>
          <cell r="D1592">
            <v>8.6152999999999995</v>
          </cell>
        </row>
        <row r="1593">
          <cell r="A1593" t="str">
            <v>001.18.00120</v>
          </cell>
          <cell r="B1593" t="str">
            <v>Abertura e enchimento de rasgos no concreto para passagem de canalização diâmetro 2 1/2 à 4 pol</v>
          </cell>
          <cell r="C1593" t="str">
            <v>ML</v>
          </cell>
          <cell r="D1593">
            <v>13.463800000000001</v>
          </cell>
        </row>
        <row r="1594">
          <cell r="A1594" t="str">
            <v>001.18.00140</v>
          </cell>
          <cell r="B1594" t="str">
            <v>Fornecimento e instalação de entrada padrão de água através de cavalete completo em tubo de fºgº, padrão sanemat - 3/4""""""""</v>
          </cell>
          <cell r="C1594" t="str">
            <v>UN</v>
          </cell>
          <cell r="D1594">
            <v>34.5366</v>
          </cell>
        </row>
        <row r="1595">
          <cell r="A1595" t="str">
            <v>001.18.00160</v>
          </cell>
          <cell r="B1595" t="str">
            <v>Execução de caixa p/abrigar torneira ou registro conf.detalhe n.20 do dop</v>
          </cell>
          <cell r="C1595" t="str">
            <v>CJ</v>
          </cell>
          <cell r="D1595">
            <v>113.4735</v>
          </cell>
        </row>
        <row r="1596">
          <cell r="A1596" t="str">
            <v>001.18.00180</v>
          </cell>
          <cell r="B1596" t="str">
            <v>Fornecimento e colocação de caixa de água de pvc, incl tampa de 1000 litros</v>
          </cell>
          <cell r="C1596" t="str">
            <v>UN</v>
          </cell>
          <cell r="D1596">
            <v>238.58330000000001</v>
          </cell>
        </row>
        <row r="1597">
          <cell r="A1597" t="str">
            <v>001.18.00200</v>
          </cell>
          <cell r="B1597" t="str">
            <v>Fornecimento e colocação de caixa de água de pvc, incl tampa de 500 litros</v>
          </cell>
          <cell r="C1597" t="str">
            <v>UN</v>
          </cell>
          <cell r="D1597">
            <v>141.8151</v>
          </cell>
        </row>
        <row r="1598">
          <cell r="A1598" t="str">
            <v>001.18.00220</v>
          </cell>
          <cell r="B1598" t="str">
            <v>Fornecimento e colocação de caixa de água de pvc, incl tampa de 310 litros</v>
          </cell>
          <cell r="C1598" t="str">
            <v>UN</v>
          </cell>
          <cell r="D1598">
            <v>138.744</v>
          </cell>
        </row>
        <row r="1599">
          <cell r="A1599" t="str">
            <v>001.18.00240</v>
          </cell>
          <cell r="B1599" t="str">
            <v>Fornecimento e colocação de caixa de água de pvc, incl tampa de 100 litros</v>
          </cell>
          <cell r="C1599" t="str">
            <v>UN</v>
          </cell>
          <cell r="D1599">
            <v>136.69659999999999</v>
          </cell>
        </row>
        <row r="1600">
          <cell r="A1600" t="str">
            <v>001.18.00260</v>
          </cell>
          <cell r="B1600" t="str">
            <v>Fornecimento e  instalação de caixa de água metálica tipo taça com altura total de 6.00 m inclusive pintura (interna e externa)  base de fixação e instalação, de 5.000 litros</v>
          </cell>
          <cell r="C1600" t="str">
            <v>UN</v>
          </cell>
          <cell r="D1600">
            <v>9800</v>
          </cell>
        </row>
        <row r="1601">
          <cell r="A1601" t="str">
            <v>001.18.00280</v>
          </cell>
          <cell r="B1601" t="str">
            <v>Fornecimento e instalação de bóia interna tipo (são paulo) p/ caixa de água  amarelo bruto n.1350 marca deca 2 pol</v>
          </cell>
          <cell r="C1601" t="str">
            <v>UN</v>
          </cell>
          <cell r="D1601">
            <v>62.978200000000001</v>
          </cell>
        </row>
        <row r="1602">
          <cell r="A1602" t="str">
            <v>001.18.00300</v>
          </cell>
          <cell r="B1602" t="str">
            <v>Fornecimento e instalação de bóia interna tipo (são paulo) p/ caixa de água  amarelo bruto n.1350 marca deca 1 1/2 pol</v>
          </cell>
          <cell r="C1602" t="str">
            <v>UN</v>
          </cell>
          <cell r="D1602">
            <v>52.971600000000002</v>
          </cell>
        </row>
        <row r="1603">
          <cell r="A1603" t="str">
            <v>001.18.00320</v>
          </cell>
          <cell r="B1603" t="str">
            <v>Fornecimento e instalação de bóia interna tipo (são paulo) p/ caixa de água  amarelo bruto n.1350 marca deca 1 1/4 pol</v>
          </cell>
          <cell r="C1603" t="str">
            <v>UN</v>
          </cell>
          <cell r="D1603">
            <v>42.104500000000002</v>
          </cell>
        </row>
        <row r="1604">
          <cell r="A1604" t="str">
            <v>001.18.00340</v>
          </cell>
          <cell r="B1604" t="str">
            <v>Fornecimento e instalação de bóia interna tipo (são paulo) p/ caixa de água  amarelo bruto n.1350 marca deca 1 pol</v>
          </cell>
          <cell r="C1604" t="str">
            <v>UN</v>
          </cell>
          <cell r="D1604">
            <v>30.848400000000002</v>
          </cell>
        </row>
        <row r="1605">
          <cell r="A1605" t="str">
            <v>001.18.00360</v>
          </cell>
          <cell r="B1605" t="str">
            <v>Fornecimento e instalação de bóia interna tipo (são paulo) p/ caixa de água  amarelo bruto n.1350 marca deca 3/4 pol</v>
          </cell>
          <cell r="C1605" t="str">
            <v>UN</v>
          </cell>
          <cell r="D1605">
            <v>24.903700000000001</v>
          </cell>
        </row>
        <row r="1606">
          <cell r="A1606" t="str">
            <v>001.18.00380</v>
          </cell>
          <cell r="B1606" t="str">
            <v>Fornecimento e instalação de bóia interna tipo (são paulo) p/ caixa de água  amarelo bruto n.1350 marca deca 1/2 pol</v>
          </cell>
          <cell r="C1606" t="str">
            <v>UN</v>
          </cell>
          <cell r="D1606">
            <v>22.883700000000001</v>
          </cell>
        </row>
        <row r="1607">
          <cell r="A1607" t="str">
            <v>001.18.00400</v>
          </cell>
          <cell r="B1607" t="str">
            <v>Fornecimento e instalação de torneira bóia p/ caixa de água em pvc marca cipla 1 pol</v>
          </cell>
          <cell r="C1607" t="str">
            <v>UN</v>
          </cell>
          <cell r="D1607">
            <v>11.4284</v>
          </cell>
        </row>
        <row r="1608">
          <cell r="A1608" t="str">
            <v>001.18.00420</v>
          </cell>
          <cell r="B1608" t="str">
            <v>Fornecimento e instalação de torneira bóia p/ caixa de água em pvc marca cipla 3/4 pol</v>
          </cell>
          <cell r="C1608" t="str">
            <v>UN</v>
          </cell>
          <cell r="D1608">
            <v>10.733700000000001</v>
          </cell>
        </row>
        <row r="1609">
          <cell r="A1609" t="str">
            <v>001.18.00440</v>
          </cell>
          <cell r="B1609" t="str">
            <v>Fornecimento e instalação de torneira bóia p/ caixa de água em pvc marca cipla 1/2 pol</v>
          </cell>
          <cell r="C1609" t="str">
            <v>UN</v>
          </cell>
          <cell r="D1609">
            <v>10.733700000000001</v>
          </cell>
        </row>
        <row r="1610">
          <cell r="A1610" t="str">
            <v>001.18.00460</v>
          </cell>
          <cell r="B1610" t="str">
            <v>Tubo de pvc rígido soldável marrom em barra de 6 m diâmetro 110mm (4) pol</v>
          </cell>
          <cell r="C1610" t="str">
            <v>M</v>
          </cell>
          <cell r="D1610">
            <v>31.852799999999998</v>
          </cell>
        </row>
        <row r="1611">
          <cell r="A1611" t="str">
            <v>001.18.00480</v>
          </cell>
          <cell r="B1611" t="str">
            <v>Tubo de pvc rígido soldável marrom em barra de 6 m diâmetro 85mm (3) pol</v>
          </cell>
          <cell r="C1611" t="str">
            <v>M</v>
          </cell>
          <cell r="D1611">
            <v>27.000699999999998</v>
          </cell>
        </row>
        <row r="1612">
          <cell r="A1612" t="str">
            <v>001.18.00500</v>
          </cell>
          <cell r="B1612" t="str">
            <v>Tubo de pvc rígido soldável marrom em barra de 6 m diâmetro 75mm (2.5) pol</v>
          </cell>
          <cell r="C1612" t="str">
            <v>M</v>
          </cell>
          <cell r="D1612">
            <v>15.045500000000001</v>
          </cell>
        </row>
        <row r="1613">
          <cell r="A1613" t="str">
            <v>001.18.00520</v>
          </cell>
          <cell r="B1613" t="str">
            <v>Tubo de pvc rígido soldável marrom em barra de 6 m diâmetro 60mm (2) pl</v>
          </cell>
          <cell r="C1613" t="str">
            <v>M</v>
          </cell>
          <cell r="D1613">
            <v>10.137499999999999</v>
          </cell>
        </row>
        <row r="1614">
          <cell r="A1614" t="str">
            <v>001.18.00540</v>
          </cell>
          <cell r="B1614" t="str">
            <v>Tubo de pvc rígido soldável marrom em barra de 6 m diâmetro 50mm (1.5) pol</v>
          </cell>
          <cell r="C1614" t="str">
            <v>M</v>
          </cell>
          <cell r="D1614">
            <v>6.3810000000000002</v>
          </cell>
        </row>
        <row r="1615">
          <cell r="A1615" t="str">
            <v>001.18.00560</v>
          </cell>
          <cell r="B1615" t="str">
            <v>Tubo de pvc rígido soldável marrom em barra de 6 m diâmetro 40mm (1.1/4) pol</v>
          </cell>
          <cell r="C1615" t="str">
            <v>M</v>
          </cell>
          <cell r="D1615">
            <v>7.0473999999999997</v>
          </cell>
        </row>
        <row r="1616">
          <cell r="A1616" t="str">
            <v>001.18.00580</v>
          </cell>
          <cell r="B1616" t="str">
            <v>Tubo de pvc rígido soldável marrom em barra de 6 m diâmetro 32mm (1) pol</v>
          </cell>
          <cell r="C1616" t="str">
            <v>M</v>
          </cell>
          <cell r="D1616">
            <v>5.3955000000000002</v>
          </cell>
        </row>
        <row r="1617">
          <cell r="A1617" t="str">
            <v>001.18.00600</v>
          </cell>
          <cell r="B1617" t="str">
            <v>Tubo de pvc rígido sodável marrom em barra de 6 m diâmetro 25mm (3/4) pol</v>
          </cell>
          <cell r="C1617" t="str">
            <v>M</v>
          </cell>
          <cell r="D1617">
            <v>2.2833000000000001</v>
          </cell>
        </row>
        <row r="1618">
          <cell r="A1618" t="str">
            <v>001.18.00620</v>
          </cell>
          <cell r="B1618" t="str">
            <v>Tubo de pvc rígido soldável marrom em barra de 6 m diâmetro 20mm (1/2) pol</v>
          </cell>
          <cell r="C1618" t="str">
            <v>M</v>
          </cell>
          <cell r="D1618">
            <v>2.0569000000000002</v>
          </cell>
        </row>
        <row r="1619">
          <cell r="A1619" t="str">
            <v>001.18.00640</v>
          </cell>
          <cell r="B1619" t="str">
            <v>Curva de 90º de pvc rígido para tubo soldável 110mm ( 4 pol )</v>
          </cell>
          <cell r="C1619" t="str">
            <v>UN</v>
          </cell>
          <cell r="D1619">
            <v>32.911099999999998</v>
          </cell>
        </row>
        <row r="1620">
          <cell r="A1620" t="str">
            <v>001.18.00660</v>
          </cell>
          <cell r="B1620" t="str">
            <v>Curva de 90º de pvc rígido para tubo soldável 85mm ( 3 pol )</v>
          </cell>
          <cell r="C1620" t="str">
            <v>UN</v>
          </cell>
          <cell r="D1620">
            <v>16.596800000000002</v>
          </cell>
        </row>
        <row r="1621">
          <cell r="A1621" t="str">
            <v>001.18.00680</v>
          </cell>
          <cell r="B1621" t="str">
            <v>Curva de 90º de pvc rígido para tubo soldável 75mm (21/2 pol)</v>
          </cell>
          <cell r="C1621" t="str">
            <v>UN</v>
          </cell>
          <cell r="D1621">
            <v>17.026800000000001</v>
          </cell>
        </row>
        <row r="1622">
          <cell r="A1622" t="str">
            <v>001.18.00700</v>
          </cell>
          <cell r="B1622" t="str">
            <v>Curva de 90º de pvc rígido para tubo soldável 60mm (2 pol)</v>
          </cell>
          <cell r="C1622" t="str">
            <v>UN</v>
          </cell>
          <cell r="D1622">
            <v>14.2727</v>
          </cell>
        </row>
        <row r="1623">
          <cell r="A1623" t="str">
            <v>001.18.00720</v>
          </cell>
          <cell r="B1623" t="str">
            <v>Curva de 90º de pvc rígido para tubo soldável 50mm (1 1/2 pol)</v>
          </cell>
          <cell r="C1623" t="str">
            <v>UN</v>
          </cell>
          <cell r="D1623">
            <v>7.2327000000000004</v>
          </cell>
        </row>
        <row r="1624">
          <cell r="A1624" t="str">
            <v>001.18.00740</v>
          </cell>
          <cell r="B1624" t="str">
            <v>Curva de 90º de pvc rígido para tubo soldável 40mm (1 1/4 pol)</v>
          </cell>
          <cell r="C1624" t="str">
            <v>UN</v>
          </cell>
          <cell r="D1624">
            <v>6.2226999999999997</v>
          </cell>
        </row>
        <row r="1625">
          <cell r="A1625" t="str">
            <v>001.18.00760</v>
          </cell>
          <cell r="B1625" t="str">
            <v>Curva de 90º de pvc rígido para tubo soldável 32mm (1 pol)</v>
          </cell>
          <cell r="C1625" t="str">
            <v>UN</v>
          </cell>
          <cell r="D1625">
            <v>6.4326999999999996</v>
          </cell>
        </row>
        <row r="1626">
          <cell r="A1626" t="str">
            <v>001.18.00780</v>
          </cell>
          <cell r="B1626" t="str">
            <v>Curva de 90º de pvc rígido para tubo soldável 25mm (3/4 pol)</v>
          </cell>
          <cell r="C1626" t="str">
            <v>UN</v>
          </cell>
          <cell r="D1626">
            <v>3.9483999999999999</v>
          </cell>
        </row>
        <row r="1627">
          <cell r="A1627" t="str">
            <v>001.18.00800</v>
          </cell>
          <cell r="B1627" t="str">
            <v>Curva de 90º de pvc rígido para tubo soldável 20mm (1/2 pol)</v>
          </cell>
          <cell r="C1627" t="str">
            <v>UN</v>
          </cell>
          <cell r="D1627">
            <v>3.1084000000000001</v>
          </cell>
        </row>
        <row r="1628">
          <cell r="A1628" t="str">
            <v>001.18.00820</v>
          </cell>
          <cell r="B1628" t="str">
            <v>Curva de 45º de pvc rígido para tubo soldável 110mm ( 4 pol )</v>
          </cell>
          <cell r="C1628" t="str">
            <v>UN</v>
          </cell>
          <cell r="D1628">
            <v>28.441099999999999</v>
          </cell>
        </row>
        <row r="1629">
          <cell r="A1629" t="str">
            <v>001.18.00840</v>
          </cell>
          <cell r="B1629" t="str">
            <v>Curva de 45º de pvc rígido para tubo soldável 85mm ( 3 pol )</v>
          </cell>
          <cell r="C1629" t="str">
            <v>UN</v>
          </cell>
          <cell r="D1629">
            <v>13.2468</v>
          </cell>
        </row>
        <row r="1630">
          <cell r="A1630" t="str">
            <v>001.18.00860</v>
          </cell>
          <cell r="B1630" t="str">
            <v>Curva de 45º de pvc rígido para tubo soldável 75mm ( 2 1/2 pol )</v>
          </cell>
          <cell r="C1630" t="str">
            <v>UN</v>
          </cell>
          <cell r="D1630">
            <v>9.6468000000000007</v>
          </cell>
        </row>
        <row r="1631">
          <cell r="A1631" t="str">
            <v>001.18.00880</v>
          </cell>
          <cell r="B1631" t="str">
            <v>Curva de 45º de pvc rígido para tubo soldável 60mm ( 2  pol )</v>
          </cell>
          <cell r="C1631" t="str">
            <v>UN</v>
          </cell>
          <cell r="D1631">
            <v>5.8327</v>
          </cell>
        </row>
        <row r="1632">
          <cell r="A1632" t="str">
            <v>001.18.00900</v>
          </cell>
          <cell r="B1632" t="str">
            <v>Curva de 45º de pvc rígido para tubo soldável 50mm ( 1 1/2  pol )</v>
          </cell>
          <cell r="C1632" t="str">
            <v>UN</v>
          </cell>
          <cell r="D1632">
            <v>4.2226999999999997</v>
          </cell>
        </row>
        <row r="1633">
          <cell r="A1633" t="str">
            <v>001.18.00920</v>
          </cell>
          <cell r="B1633" t="str">
            <v>Curva de 45º de pvc rígido para tubo soldável 50mm ( 1 1/4  pol )</v>
          </cell>
          <cell r="C1633" t="str">
            <v>UN</v>
          </cell>
          <cell r="D1633">
            <v>3.0026999999999999</v>
          </cell>
        </row>
        <row r="1634">
          <cell r="A1634" t="str">
            <v>001.18.00940</v>
          </cell>
          <cell r="B1634" t="str">
            <v>Curva de 45º de pvc rígido para tubo soldável 32mm ( 1  pol )</v>
          </cell>
          <cell r="C1634" t="str">
            <v>UN</v>
          </cell>
          <cell r="D1634">
            <v>1.8384</v>
          </cell>
        </row>
        <row r="1635">
          <cell r="A1635" t="str">
            <v>001.18.00960</v>
          </cell>
          <cell r="B1635" t="str">
            <v>Curva de 45º de pvc rígido para tubo soldável 25mm ( 3/4  pol )</v>
          </cell>
          <cell r="C1635" t="str">
            <v>UN</v>
          </cell>
          <cell r="D1635">
            <v>1.5684</v>
          </cell>
        </row>
        <row r="1636">
          <cell r="A1636" t="str">
            <v>001.18.00980</v>
          </cell>
          <cell r="B1636" t="str">
            <v>Curva de 45º de pvc rígido para tubo soldável 20mm ( 1/2  pol )</v>
          </cell>
          <cell r="C1636" t="str">
            <v>UN</v>
          </cell>
          <cell r="D1636">
            <v>1.7234</v>
          </cell>
        </row>
        <row r="1637">
          <cell r="A1637" t="str">
            <v>001.18.01000</v>
          </cell>
          <cell r="B1637" t="str">
            <v>Luva de pvc rígido para tubo soldável 110mm ( 4 pol )</v>
          </cell>
          <cell r="C1637" t="str">
            <v>UN</v>
          </cell>
          <cell r="D1637">
            <v>25.4011</v>
          </cell>
        </row>
        <row r="1638">
          <cell r="A1638" t="str">
            <v>001.18.01020</v>
          </cell>
          <cell r="B1638" t="str">
            <v>Luva de pvc rígido para tubo soldável 85mm ( 3 pol )</v>
          </cell>
          <cell r="C1638" t="str">
            <v>UN</v>
          </cell>
          <cell r="D1638">
            <v>21.046800000000001</v>
          </cell>
        </row>
        <row r="1639">
          <cell r="A1639" t="str">
            <v>001.18.01040</v>
          </cell>
          <cell r="B1639" t="str">
            <v>Luva de pvc rígido para tubo soldável 75mm ( 2 1/2 pol )</v>
          </cell>
          <cell r="C1639" t="str">
            <v>UN</v>
          </cell>
          <cell r="D1639">
            <v>14.4468</v>
          </cell>
        </row>
        <row r="1640">
          <cell r="A1640" t="str">
            <v>001.18.01060</v>
          </cell>
          <cell r="B1640" t="str">
            <v>Luva de pvc rígido para tubo soldável 60mm ( 2 pol )</v>
          </cell>
          <cell r="C1640" t="str">
            <v>UN</v>
          </cell>
          <cell r="D1640">
            <v>2.4127000000000001</v>
          </cell>
        </row>
        <row r="1641">
          <cell r="A1641" t="str">
            <v>001.18.01080</v>
          </cell>
          <cell r="B1641" t="str">
            <v>Luva de pvc rígido para tubo soldável 50mm ( 1 1/2 pol )</v>
          </cell>
          <cell r="C1641" t="str">
            <v>UN</v>
          </cell>
          <cell r="D1641">
            <v>3.6526999999999998</v>
          </cell>
        </row>
        <row r="1642">
          <cell r="A1642" t="str">
            <v>001.18.01100</v>
          </cell>
          <cell r="B1642" t="str">
            <v>Luva de pvc rígido para tubo soldável 40mm ( 1 1/4pol )</v>
          </cell>
          <cell r="C1642" t="str">
            <v>UN</v>
          </cell>
          <cell r="D1642">
            <v>3.3027000000000002</v>
          </cell>
        </row>
        <row r="1643">
          <cell r="A1643" t="str">
            <v>001.18.01120</v>
          </cell>
          <cell r="B1643" t="str">
            <v>Luva de pvc rígido para tubo soldável 32mm ( 1 pol )</v>
          </cell>
          <cell r="C1643" t="str">
            <v>UN</v>
          </cell>
          <cell r="D1643">
            <v>1.8884000000000001</v>
          </cell>
        </row>
        <row r="1644">
          <cell r="A1644" t="str">
            <v>001.18.01140</v>
          </cell>
          <cell r="B1644" t="str">
            <v>Luva de pvc rígido para tubo soldável 25mm ( 3/4 pol )</v>
          </cell>
          <cell r="C1644" t="str">
            <v>UN</v>
          </cell>
          <cell r="D1644">
            <v>1.5284</v>
          </cell>
        </row>
        <row r="1645">
          <cell r="A1645" t="str">
            <v>001.18.01160</v>
          </cell>
          <cell r="B1645" t="str">
            <v>Luva de pvc rígido para tubo soldável 20mm ( 1/2 pol )</v>
          </cell>
          <cell r="C1645" t="str">
            <v>UN</v>
          </cell>
          <cell r="D1645">
            <v>1.5184</v>
          </cell>
        </row>
        <row r="1646">
          <cell r="A1646" t="str">
            <v>001.18.01180</v>
          </cell>
          <cell r="B1646" t="str">
            <v>Cotovelo de pvc rígido para tubo soldável 110 mm (4 pol)</v>
          </cell>
          <cell r="C1646" t="str">
            <v>UN</v>
          </cell>
          <cell r="D1646">
            <v>90.961100000000002</v>
          </cell>
        </row>
        <row r="1647">
          <cell r="A1647" t="str">
            <v>001.18.01200</v>
          </cell>
          <cell r="B1647" t="str">
            <v>Cotovelo de pvc rígido para tubo soldável 85 mm (3 pol)</v>
          </cell>
          <cell r="C1647" t="str">
            <v>UN</v>
          </cell>
          <cell r="D1647">
            <v>41.506799999999998</v>
          </cell>
        </row>
        <row r="1648">
          <cell r="A1648" t="str">
            <v>001.18.01220</v>
          </cell>
          <cell r="B1648" t="str">
            <v>Cotovelo de pvc rígido para tubo soldável 75 mm (2 1/2 pol)</v>
          </cell>
          <cell r="C1648" t="str">
            <v>UN</v>
          </cell>
          <cell r="D1648">
            <v>33.366799999999998</v>
          </cell>
        </row>
        <row r="1649">
          <cell r="A1649" t="str">
            <v>001.18.01240</v>
          </cell>
          <cell r="B1649" t="str">
            <v>Cotovelo de pvc rígido para tubo soldável 60 mm (2 pol)</v>
          </cell>
          <cell r="C1649" t="str">
            <v>UN</v>
          </cell>
          <cell r="D1649">
            <v>9.1426999999999996</v>
          </cell>
        </row>
        <row r="1650">
          <cell r="A1650" t="str">
            <v>001.18.01260</v>
          </cell>
          <cell r="B1650" t="str">
            <v>Cotovelo de pvc rígido para tubo soldável 50 mm ( 1 1/2 pol)</v>
          </cell>
          <cell r="C1650" t="str">
            <v>UN</v>
          </cell>
          <cell r="D1650">
            <v>4.2626999999999997</v>
          </cell>
        </row>
        <row r="1651">
          <cell r="A1651" t="str">
            <v>001.18.01280</v>
          </cell>
          <cell r="B1651" t="str">
            <v>Cotovelo de pvc rígido para tubo soldável 40 mm ( 1 1/4 pol)</v>
          </cell>
          <cell r="C1651" t="str">
            <v>UN</v>
          </cell>
          <cell r="D1651">
            <v>3.9826999999999999</v>
          </cell>
        </row>
        <row r="1652">
          <cell r="A1652" t="str">
            <v>001.18.01300</v>
          </cell>
          <cell r="B1652" t="str">
            <v>Cotovelo de pvc rígido para tubo soldável 32 mm ( 1 pol)</v>
          </cell>
          <cell r="C1652" t="str">
            <v>UN</v>
          </cell>
          <cell r="D1652">
            <v>2.0583999999999998</v>
          </cell>
        </row>
        <row r="1653">
          <cell r="A1653" t="str">
            <v>001.18.01320</v>
          </cell>
          <cell r="B1653" t="str">
            <v>Cotovelo de pvc rígido para tubo soldável 25 mm ( 3/4 pol)</v>
          </cell>
          <cell r="C1653" t="str">
            <v>UN</v>
          </cell>
          <cell r="D1653">
            <v>1.5284</v>
          </cell>
        </row>
        <row r="1654">
          <cell r="A1654" t="str">
            <v>001.18.01340</v>
          </cell>
          <cell r="B1654" t="str">
            <v>Cotovelo de pvc rígido para tubo soldável 20 mm ( 1/2 pol)</v>
          </cell>
          <cell r="C1654" t="str">
            <v>UN</v>
          </cell>
          <cell r="D1654">
            <v>1.4583999999999999</v>
          </cell>
        </row>
        <row r="1655">
          <cell r="A1655" t="str">
            <v>001.18.01360</v>
          </cell>
          <cell r="B1655" t="str">
            <v>Cotovelo 90º com redução de pvc rígido para tubo soldável 40 x 32mm ( 1.1/4 x 1 pol )</v>
          </cell>
          <cell r="C1655" t="str">
            <v>UN</v>
          </cell>
          <cell r="D1655">
            <v>3.0527000000000002</v>
          </cell>
        </row>
        <row r="1656">
          <cell r="A1656" t="str">
            <v>001.18.01380</v>
          </cell>
          <cell r="B1656" t="str">
            <v>Cotovelo 90º com redução de pvc rígido para tubo soldável 32 x 25mm ( 1 x 3/4 pol )</v>
          </cell>
          <cell r="C1656" t="str">
            <v>UN</v>
          </cell>
          <cell r="D1656">
            <v>2.4384000000000001</v>
          </cell>
        </row>
        <row r="1657">
          <cell r="A1657" t="str">
            <v>001.18.01400</v>
          </cell>
          <cell r="B1657" t="str">
            <v>Cotovelo 90º com redução de pvc rígido para tubo soldável 25 x 20mm ( 3/4 x 1/2 pol )</v>
          </cell>
          <cell r="C1657" t="str">
            <v>UN</v>
          </cell>
          <cell r="D1657">
            <v>2.2183999999999999</v>
          </cell>
        </row>
        <row r="1658">
          <cell r="A1658" t="str">
            <v>001.18.01420</v>
          </cell>
          <cell r="B1658" t="str">
            <v>Cotovelo 45º de pvc rígido para tubo soldável 50mm ( 1.1/2 pol ).</v>
          </cell>
          <cell r="C1658" t="str">
            <v>UN</v>
          </cell>
          <cell r="D1658">
            <v>4.9726999999999997</v>
          </cell>
        </row>
        <row r="1659">
          <cell r="A1659" t="str">
            <v>001.18.01440</v>
          </cell>
          <cell r="B1659" t="str">
            <v>Cotovelo 45º de pvc rígido para tubo soldável 40 mm (1 1/4 pol)</v>
          </cell>
          <cell r="C1659" t="str">
            <v>UN</v>
          </cell>
          <cell r="D1659">
            <v>4.7027000000000001</v>
          </cell>
        </row>
        <row r="1660">
          <cell r="A1660" t="str">
            <v>001.18.01460</v>
          </cell>
          <cell r="B1660" t="str">
            <v>Cotovelo 45º de pvc rígido para tubo soldável 32 mm ( 1 pol)</v>
          </cell>
          <cell r="C1660" t="str">
            <v>UN</v>
          </cell>
          <cell r="D1660">
            <v>2.8184</v>
          </cell>
        </row>
        <row r="1661">
          <cell r="A1661" t="str">
            <v>001.18.01480</v>
          </cell>
          <cell r="B1661" t="str">
            <v>Cotovelo 45º de pvc rígido para tubo soldável 25 mm ( 3/4 pol)</v>
          </cell>
          <cell r="C1661" t="str">
            <v>UN</v>
          </cell>
          <cell r="D1661">
            <v>1.8584000000000001</v>
          </cell>
        </row>
        <row r="1662">
          <cell r="A1662" t="str">
            <v>001.18.01500</v>
          </cell>
          <cell r="B1662" t="str">
            <v>Cotovelo 45º de pvc rígido para tubo soldável 20 mm ( 1/2 pol)</v>
          </cell>
          <cell r="C1662" t="str">
            <v>UN</v>
          </cell>
          <cell r="D1662">
            <v>1.5584</v>
          </cell>
        </row>
        <row r="1663">
          <cell r="A1663" t="str">
            <v>001.18.01520</v>
          </cell>
          <cell r="B1663" t="str">
            <v>Tee 90º de pvc rígido para tubo soldável 110mm ( 4 pol )</v>
          </cell>
          <cell r="C1663" t="str">
            <v>UN</v>
          </cell>
          <cell r="D1663">
            <v>69.135099999999994</v>
          </cell>
        </row>
        <row r="1664">
          <cell r="A1664" t="str">
            <v>001.18.01540</v>
          </cell>
          <cell r="B1664" t="str">
            <v>Tee 90º de pvc rígido para tubo soldável 85mm ( 3 pol )</v>
          </cell>
          <cell r="C1664" t="str">
            <v>UN</v>
          </cell>
          <cell r="D1664">
            <v>34.8611</v>
          </cell>
        </row>
        <row r="1665">
          <cell r="A1665" t="str">
            <v>001.18.01560</v>
          </cell>
          <cell r="B1665" t="str">
            <v>Tee 90º de pvc rígido para tubo soldável 75mm ( 2 1/2 pol )</v>
          </cell>
          <cell r="C1665" t="str">
            <v>UN</v>
          </cell>
          <cell r="D1665">
            <v>31.321100000000001</v>
          </cell>
        </row>
        <row r="1666">
          <cell r="A1666" t="str">
            <v>001.18.01580</v>
          </cell>
          <cell r="B1666" t="str">
            <v>Tee 90º de pvc rígido para tubo soldável 60mm ( 2 pol )</v>
          </cell>
          <cell r="C1666" t="str">
            <v>UN</v>
          </cell>
          <cell r="D1666">
            <v>11.3774</v>
          </cell>
        </row>
        <row r="1667">
          <cell r="A1667" t="str">
            <v>001.18.01600</v>
          </cell>
          <cell r="B1667" t="str">
            <v>Tee 90º de pvc rígido para tubo soldável 50mm ( 11/2 pol )</v>
          </cell>
          <cell r="C1667" t="str">
            <v>UN</v>
          </cell>
          <cell r="D1667">
            <v>5.8373999999999997</v>
          </cell>
        </row>
        <row r="1668">
          <cell r="A1668" t="str">
            <v>001.18.01620</v>
          </cell>
          <cell r="B1668" t="str">
            <v>Tee 90º de pvc rígido para tubo soldável 40mm ( 11/4 pol )</v>
          </cell>
          <cell r="C1668" t="str">
            <v>UN</v>
          </cell>
          <cell r="D1668">
            <v>5.7873999999999999</v>
          </cell>
        </row>
        <row r="1669">
          <cell r="A1669" t="str">
            <v>001.18.01640</v>
          </cell>
          <cell r="B1669" t="str">
            <v>Tee 90º de pvc rígido para tubo soldável 32mm ( 1 pol )</v>
          </cell>
          <cell r="C1669" t="str">
            <v>UN</v>
          </cell>
          <cell r="D1669">
            <v>2.8708</v>
          </cell>
        </row>
        <row r="1670">
          <cell r="A1670" t="str">
            <v>001.18.01660</v>
          </cell>
          <cell r="B1670" t="str">
            <v>Tee 90º de pvc rígido para tubo soldável 25mm ( 3/4 pol )</v>
          </cell>
          <cell r="C1670" t="str">
            <v>UN</v>
          </cell>
          <cell r="D1670">
            <v>1.6308</v>
          </cell>
        </row>
        <row r="1671">
          <cell r="A1671" t="str">
            <v>001.18.01680</v>
          </cell>
          <cell r="B1671" t="str">
            <v>Tee 90º de pvc rígido para tubo soldável 20mm ( 1/2 pol )</v>
          </cell>
          <cell r="C1671" t="str">
            <v>UN</v>
          </cell>
          <cell r="D1671">
            <v>1.6708000000000001</v>
          </cell>
        </row>
        <row r="1672">
          <cell r="A1672" t="str">
            <v>001.18.01700</v>
          </cell>
          <cell r="B1672" t="str">
            <v>Tee de redução de pvc rígido part tubo soldável 110 x 85mm ( 4 x 3 pol )</v>
          </cell>
          <cell r="C1672" t="str">
            <v>UN</v>
          </cell>
          <cell r="D1672">
            <v>52.275100000000002</v>
          </cell>
        </row>
        <row r="1673">
          <cell r="A1673" t="str">
            <v>001.18.01720</v>
          </cell>
          <cell r="B1673" t="str">
            <v>Tee de redução de pvc rígido para tubo soldável 110 x 75mm ( 4 x 2.1/2 pol )</v>
          </cell>
          <cell r="C1673" t="str">
            <v>UN</v>
          </cell>
          <cell r="D1673">
            <v>21.845099999999999</v>
          </cell>
        </row>
        <row r="1674">
          <cell r="A1674" t="str">
            <v>001.18.01740</v>
          </cell>
          <cell r="B1674" t="str">
            <v>Tee de redução de pvc rígido para tubo soldável 110 x 60mm ( 4 x 2 pol )</v>
          </cell>
          <cell r="C1674" t="str">
            <v>UN</v>
          </cell>
          <cell r="D1674">
            <v>52.275100000000002</v>
          </cell>
        </row>
        <row r="1675">
          <cell r="A1675" t="str">
            <v>001.18.01760</v>
          </cell>
          <cell r="B1675" t="str">
            <v>Tee de redução de pvc rígido para tubo soldável 85 x 75mm ( 3 x 2.1/2 pol )</v>
          </cell>
          <cell r="C1675" t="str">
            <v>UN</v>
          </cell>
          <cell r="D1675">
            <v>29.891100000000002</v>
          </cell>
        </row>
        <row r="1676">
          <cell r="A1676" t="str">
            <v>001.18.01780</v>
          </cell>
          <cell r="B1676" t="str">
            <v>Tee de redução de pvc rígido para tubo soldável 85 x 60mm ( 3 x 2 pol )</v>
          </cell>
          <cell r="C1676" t="str">
            <v>UN</v>
          </cell>
          <cell r="D1676">
            <v>29.891100000000002</v>
          </cell>
        </row>
        <row r="1677">
          <cell r="A1677" t="str">
            <v>001.18.01800</v>
          </cell>
          <cell r="B1677" t="str">
            <v>Tee de redução de pvc rígido para tubo soldável 75 x 60mm ( 2.1/2 x 2 pol )</v>
          </cell>
          <cell r="C1677" t="str">
            <v>UN</v>
          </cell>
          <cell r="D1677">
            <v>23.3811</v>
          </cell>
        </row>
        <row r="1678">
          <cell r="A1678" t="str">
            <v>001.18.01820</v>
          </cell>
          <cell r="B1678" t="str">
            <v>Tee de redução de pvc rígido para tubo soldável 75 x 50mm ( 2.1/2 x 1.1/2 pol )</v>
          </cell>
          <cell r="C1678" t="str">
            <v>UN</v>
          </cell>
          <cell r="D1678">
            <v>26.5611</v>
          </cell>
        </row>
        <row r="1679">
          <cell r="A1679" t="str">
            <v>001.18.01840</v>
          </cell>
          <cell r="B1679" t="str">
            <v>Tee de redução de pvc rígido para tubo soldável 50 x 40mm ( 1.1/2 x 1.1/4 pol )</v>
          </cell>
          <cell r="C1679" t="str">
            <v>UN</v>
          </cell>
          <cell r="D1679">
            <v>9.1974</v>
          </cell>
        </row>
        <row r="1680">
          <cell r="A1680" t="str">
            <v>001.18.01860</v>
          </cell>
          <cell r="B1680" t="str">
            <v>Tee de redução de pvc rígido para tubo soldável 50 x 32mm ( 1.1/2 x 1 pol )</v>
          </cell>
          <cell r="C1680" t="str">
            <v>UN</v>
          </cell>
          <cell r="D1680">
            <v>7.8174000000000001</v>
          </cell>
        </row>
        <row r="1681">
          <cell r="A1681" t="str">
            <v>001.18.01880</v>
          </cell>
          <cell r="B1681" t="str">
            <v>Tee de redução de pvc rígido para tubo soldável 50 x 25mm (1.1/2 x 3/4 pol )</v>
          </cell>
          <cell r="C1681" t="str">
            <v>UN</v>
          </cell>
          <cell r="D1681">
            <v>4.4173999999999998</v>
          </cell>
        </row>
        <row r="1682">
          <cell r="A1682" t="str">
            <v>001.18.01900</v>
          </cell>
          <cell r="B1682" t="str">
            <v>Tee de redução de pvc rígido para tubo soldável 50 x 20mm (1.1/2 x 1/2 pol )</v>
          </cell>
          <cell r="C1682" t="str">
            <v>UN</v>
          </cell>
          <cell r="D1682">
            <v>6.2774000000000001</v>
          </cell>
        </row>
        <row r="1683">
          <cell r="A1683" t="str">
            <v>001.18.01920</v>
          </cell>
          <cell r="B1683" t="str">
            <v>Tee de redução de pvc rígido para tubo soldável 40 x 32mm ( 1.1/4 x 1 pol )</v>
          </cell>
          <cell r="C1683" t="str">
            <v>UN</v>
          </cell>
          <cell r="D1683">
            <v>5.5674000000000001</v>
          </cell>
        </row>
        <row r="1684">
          <cell r="A1684" t="str">
            <v>001.18.01940</v>
          </cell>
          <cell r="B1684" t="str">
            <v>Tee de redução de pvc rígido para tubo soldável 32 x 25mm ( 1 x 3/4 pol )</v>
          </cell>
          <cell r="C1684" t="str">
            <v>UN</v>
          </cell>
          <cell r="D1684">
            <v>4.1908000000000003</v>
          </cell>
        </row>
        <row r="1685">
          <cell r="A1685" t="str">
            <v>001.18.01960</v>
          </cell>
          <cell r="B1685" t="str">
            <v>Tee de redução de pvc rígido para tubo soldável 25 x 20mm ( 3/4 x 1/2 pol )</v>
          </cell>
          <cell r="C1685" t="str">
            <v>UN</v>
          </cell>
          <cell r="D1685">
            <v>2.5908000000000002</v>
          </cell>
        </row>
        <row r="1686">
          <cell r="A1686" t="str">
            <v>001.18.01980</v>
          </cell>
          <cell r="B1686" t="str">
            <v>Bucha de redução de pvc rígido para tubo soldável 110 x 85mm ( 4 x 3 pol )</v>
          </cell>
          <cell r="C1686" t="str">
            <v>UN</v>
          </cell>
          <cell r="D1686">
            <v>22.781099999999999</v>
          </cell>
        </row>
        <row r="1687">
          <cell r="A1687" t="str">
            <v>001.18.02000</v>
          </cell>
          <cell r="B1687" t="str">
            <v>Bucha de redução de pvc rígido para tubo soldável 85 x 75mm ( 3 x 2.1/2 pol )</v>
          </cell>
          <cell r="C1687" t="str">
            <v>UN</v>
          </cell>
          <cell r="D1687">
            <v>9.3867999999999991</v>
          </cell>
        </row>
        <row r="1688">
          <cell r="A1688" t="str">
            <v>001.18.02020</v>
          </cell>
          <cell r="B1688" t="str">
            <v>Bucha de redução de pvc rígido para tubo soldável 75 x 60mm (2.1/2 x 2 pol )</v>
          </cell>
          <cell r="C1688" t="str">
            <v>UN</v>
          </cell>
          <cell r="D1688">
            <v>8.8068000000000008</v>
          </cell>
        </row>
        <row r="1689">
          <cell r="A1689" t="str">
            <v>001.18.02040</v>
          </cell>
          <cell r="B1689" t="str">
            <v>Bucha de redução de pvc rígido para tubo soldável 60 x 50mm ( 2 x 1.1/2 pol )</v>
          </cell>
          <cell r="C1689" t="str">
            <v>UN</v>
          </cell>
          <cell r="D1689">
            <v>3.4927000000000001</v>
          </cell>
        </row>
        <row r="1690">
          <cell r="A1690" t="str">
            <v>001.18.02060</v>
          </cell>
          <cell r="B1690" t="str">
            <v>Bucha de redução de pvc rígido para tubo soldável 50 x 40mm ( 1.1/2 x 1/1/4 pol )</v>
          </cell>
          <cell r="C1690" t="str">
            <v>UN</v>
          </cell>
          <cell r="D1690">
            <v>3.4927000000000001</v>
          </cell>
        </row>
        <row r="1691">
          <cell r="A1691" t="str">
            <v>001.18.02080</v>
          </cell>
          <cell r="B1691" t="str">
            <v>Bucha de redução de pvc rígido para tubo soldável 40 x 32mm ( 1.1/4 x 1 pol )</v>
          </cell>
          <cell r="C1691" t="str">
            <v>UN</v>
          </cell>
          <cell r="D1691">
            <v>2.7427000000000001</v>
          </cell>
        </row>
        <row r="1692">
          <cell r="A1692" t="str">
            <v>001.18.02100</v>
          </cell>
          <cell r="B1692" t="str">
            <v>Bucha de redução de pvc rígido para tubo soldável 32 x 25mm ( 1 x 3/4 pol )</v>
          </cell>
          <cell r="C1692" t="str">
            <v>UN</v>
          </cell>
          <cell r="D1692">
            <v>1.5584</v>
          </cell>
        </row>
        <row r="1693">
          <cell r="A1693" t="str">
            <v>001.18.02120</v>
          </cell>
          <cell r="B1693" t="str">
            <v>Bucha de redução de pvc rígido para tubo soldável 25 x 20mm ( 3/4 x 1/2 pol )</v>
          </cell>
          <cell r="C1693" t="str">
            <v>UN</v>
          </cell>
          <cell r="D1693">
            <v>1.5284</v>
          </cell>
        </row>
        <row r="1694">
          <cell r="A1694" t="str">
            <v>001.18.02140</v>
          </cell>
          <cell r="B1694" t="str">
            <v>União de pvc rígido para tubo soldável 110mm ( 4 pol )</v>
          </cell>
          <cell r="C1694" t="str">
            <v>UN</v>
          </cell>
          <cell r="D1694">
            <v>106.5951</v>
          </cell>
        </row>
        <row r="1695">
          <cell r="A1695" t="str">
            <v>001.18.02160</v>
          </cell>
          <cell r="B1695" t="str">
            <v>União de pvc rígido para tubo soldável 85mm ( 3 pol )</v>
          </cell>
          <cell r="C1695" t="str">
            <v>UN</v>
          </cell>
          <cell r="D1695">
            <v>82.971100000000007</v>
          </cell>
        </row>
        <row r="1696">
          <cell r="A1696" t="str">
            <v>001.18.02180</v>
          </cell>
          <cell r="B1696" t="str">
            <v>União de pvc rígido para tubo soldável 75mm ( 2 1/2 pol )</v>
          </cell>
          <cell r="C1696" t="str">
            <v>UN</v>
          </cell>
          <cell r="D1696">
            <v>75.561099999999996</v>
          </cell>
        </row>
        <row r="1697">
          <cell r="A1697" t="str">
            <v>001.18.02200</v>
          </cell>
          <cell r="B1697" t="str">
            <v>União de pvc rígido para tubo soldável 60mm ( 2 pol )</v>
          </cell>
          <cell r="C1697" t="str">
            <v>UN</v>
          </cell>
          <cell r="D1697">
            <v>26.517399999999999</v>
          </cell>
        </row>
        <row r="1698">
          <cell r="A1698" t="str">
            <v>001.18.02220</v>
          </cell>
          <cell r="B1698" t="str">
            <v>União de pvc rígido para tubo soldável 50mm ( 1 1/2 pol )</v>
          </cell>
          <cell r="C1698" t="str">
            <v>UN</v>
          </cell>
          <cell r="D1698">
            <v>13.817399999999999</v>
          </cell>
        </row>
        <row r="1699">
          <cell r="A1699" t="str">
            <v>001.18.02240</v>
          </cell>
          <cell r="B1699" t="str">
            <v>União de pvc rígido para tubo soldável 40mm ( 1 1/4 pol )</v>
          </cell>
          <cell r="C1699" t="str">
            <v>UN</v>
          </cell>
          <cell r="D1699">
            <v>14.2874</v>
          </cell>
        </row>
        <row r="1700">
          <cell r="A1700" t="str">
            <v>001.18.02260</v>
          </cell>
          <cell r="B1700" t="str">
            <v>União de pvc rígido para tubo soldável 32mm ( 1 pol )</v>
          </cell>
          <cell r="C1700" t="str">
            <v>UN</v>
          </cell>
          <cell r="D1700">
            <v>7.1007999999999996</v>
          </cell>
        </row>
        <row r="1701">
          <cell r="A1701" t="str">
            <v>001.18.02280</v>
          </cell>
          <cell r="B1701" t="str">
            <v>União de pvc rígido para tubo soldável 25mm ( 3/4 pol )</v>
          </cell>
          <cell r="C1701" t="str">
            <v>UN</v>
          </cell>
          <cell r="D1701">
            <v>4.0608000000000004</v>
          </cell>
        </row>
        <row r="1702">
          <cell r="A1702" t="str">
            <v>001.18.02300</v>
          </cell>
          <cell r="B1702" t="str">
            <v>União de pvc rígido para tubo soldável 20mm ( 1/2 pol )</v>
          </cell>
          <cell r="C1702" t="str">
            <v>UN</v>
          </cell>
          <cell r="D1702">
            <v>3.8008000000000002</v>
          </cell>
        </row>
        <row r="1703">
          <cell r="A1703" t="str">
            <v>001.18.02320</v>
          </cell>
          <cell r="B1703" t="str">
            <v>Redução pvc soldável de pvc rígido para tubo soldável 110mm x 85mm (4 x 3 pol)</v>
          </cell>
          <cell r="C1703" t="str">
            <v>UN</v>
          </cell>
          <cell r="D1703">
            <v>23.161100000000001</v>
          </cell>
        </row>
        <row r="1704">
          <cell r="A1704" t="str">
            <v>001.18.02340</v>
          </cell>
          <cell r="B1704" t="str">
            <v>Reduçao pvc soldável de pvc rígido para tubo soldável 110mm x 75mm (4 x 2.5 pol)</v>
          </cell>
          <cell r="C1704" t="str">
            <v>UN</v>
          </cell>
          <cell r="D1704">
            <v>21.181100000000001</v>
          </cell>
        </row>
        <row r="1705">
          <cell r="A1705" t="str">
            <v>001.18.02360</v>
          </cell>
          <cell r="B1705" t="str">
            <v>Redução pvc soldável de pvc rígido para tubo soldável 110mm x60mm (4 x 2 pol)</v>
          </cell>
          <cell r="C1705" t="str">
            <v>UN</v>
          </cell>
          <cell r="D1705">
            <v>20.301100000000002</v>
          </cell>
        </row>
        <row r="1706">
          <cell r="A1706" t="str">
            <v>001.18.02380</v>
          </cell>
          <cell r="B1706" t="str">
            <v>Redução pvc soldável de pvc rígido para tubo soldável 85mm x 75mm (3 x 2.5 pol)</v>
          </cell>
          <cell r="C1706" t="str">
            <v>UN</v>
          </cell>
          <cell r="D1706">
            <v>13.2568</v>
          </cell>
        </row>
        <row r="1707">
          <cell r="A1707" t="str">
            <v>001.18.02400</v>
          </cell>
          <cell r="B1707" t="str">
            <v>Redução pvc soldável de pvc rígido para tubo soldável 85mm x 60mm (3 x 2 pol)</v>
          </cell>
          <cell r="C1707" t="str">
            <v>UN</v>
          </cell>
          <cell r="D1707">
            <v>12.2768</v>
          </cell>
        </row>
        <row r="1708">
          <cell r="A1708" t="str">
            <v>001.18.02420</v>
          </cell>
          <cell r="B1708" t="str">
            <v>Redução pvc soldável de pvc rígido para tubo soldável 75mm x 60mm (2.5 x 2 pol)</v>
          </cell>
          <cell r="C1708" t="str">
            <v>UN</v>
          </cell>
          <cell r="D1708">
            <v>9.6668000000000003</v>
          </cell>
        </row>
        <row r="1709">
          <cell r="A1709" t="str">
            <v>001.18.02440</v>
          </cell>
          <cell r="B1709" t="str">
            <v>Redução pvc soldável de pvc rígido para tubo soldável 60mm x 50mm (2 x 1.5 pol)</v>
          </cell>
          <cell r="C1709" t="str">
            <v>UN</v>
          </cell>
          <cell r="D1709">
            <v>5.0827</v>
          </cell>
        </row>
        <row r="1710">
          <cell r="A1710" t="str">
            <v>001.18.02460</v>
          </cell>
          <cell r="B1710" t="str">
            <v>Redução pvc soldável de pvc rígido para tubo soldável 40mm x 32mm (1 1/4 x 1 pol)</v>
          </cell>
          <cell r="C1710" t="str">
            <v>UN</v>
          </cell>
          <cell r="D1710">
            <v>7.9767999999999999</v>
          </cell>
        </row>
        <row r="1711">
          <cell r="A1711" t="str">
            <v>001.18.02480</v>
          </cell>
          <cell r="B1711" t="str">
            <v>Redução pvc soldável de pvc rígido para tubo soldável 32mm x 25mm (1 x 3/4 pol)</v>
          </cell>
          <cell r="C1711" t="str">
            <v>UN</v>
          </cell>
          <cell r="D1711">
            <v>2.2383999999999999</v>
          </cell>
        </row>
        <row r="1712">
          <cell r="A1712" t="str">
            <v>001.18.02500</v>
          </cell>
          <cell r="B1712" t="str">
            <v>Redução pvc soldável de pvc rígido para tubo soldável 25mm x 20mm (3/4 x 1/2 pol)</v>
          </cell>
          <cell r="C1712" t="str">
            <v>UN</v>
          </cell>
          <cell r="D1712">
            <v>1.6783999999999999</v>
          </cell>
        </row>
        <row r="1713">
          <cell r="A1713" t="str">
            <v>001.18.02520</v>
          </cell>
          <cell r="B1713" t="str">
            <v>Adaptador soldável com bolsa e rosca para registro de pvc rígido para tubo soldável 110m x 4 pol</v>
          </cell>
          <cell r="C1713" t="str">
            <v>UN</v>
          </cell>
          <cell r="D1713">
            <v>24.191099999999999</v>
          </cell>
        </row>
        <row r="1714">
          <cell r="A1714" t="str">
            <v>001.18.02540</v>
          </cell>
          <cell r="B1714" t="str">
            <v>Adaptador soldável com bolsa e rosca para registro de pvc rígido para tubo soldável 85mm x 3 pol</v>
          </cell>
          <cell r="C1714" t="str">
            <v>UN</v>
          </cell>
          <cell r="D1714">
            <v>14.4468</v>
          </cell>
        </row>
        <row r="1715">
          <cell r="A1715" t="str">
            <v>001.18.02560</v>
          </cell>
          <cell r="B1715" t="str">
            <v>Adaptador soldável com bolsa e rosca para registro de pvc rígido para tubo soldável 75mm x 2.5 pol</v>
          </cell>
          <cell r="C1715" t="str">
            <v>UN</v>
          </cell>
          <cell r="D1715">
            <v>13.0068</v>
          </cell>
        </row>
        <row r="1716">
          <cell r="A1716" t="str">
            <v>001.18.02580</v>
          </cell>
          <cell r="B1716" t="str">
            <v>Adaptador soldável com bolsa e rosca para registro de pvc rígido para tubo soldável 60mm x 2 pol</v>
          </cell>
          <cell r="C1716" t="str">
            <v>UN</v>
          </cell>
          <cell r="D1716">
            <v>4.9226999999999999</v>
          </cell>
        </row>
        <row r="1717">
          <cell r="A1717" t="str">
            <v>001.18.02600</v>
          </cell>
          <cell r="B1717" t="str">
            <v>Adaptador soldável com bolsa e rosca para registro de pvc rígido para tubo soldável 50mm x 1.5 pol</v>
          </cell>
          <cell r="C1717" t="str">
            <v>UN</v>
          </cell>
          <cell r="D1717">
            <v>3.1126999999999998</v>
          </cell>
        </row>
        <row r="1718">
          <cell r="A1718" t="str">
            <v>001.18.02620</v>
          </cell>
          <cell r="B1718" t="str">
            <v>Adaptador soldável com bolsa e rosca para registro de pvc rígido para tubo soldável 50mm x 1.1/4 pol</v>
          </cell>
          <cell r="C1718" t="str">
            <v>UN</v>
          </cell>
          <cell r="D1718">
            <v>3.3826999999999998</v>
          </cell>
        </row>
        <row r="1719">
          <cell r="A1719" t="str">
            <v>001.18.02640</v>
          </cell>
          <cell r="B1719" t="str">
            <v>Adaptador soldável com bolsa e rosca para registro de pvc rígido para tubo soldável 40mm x 1.5 pol.</v>
          </cell>
          <cell r="C1719" t="str">
            <v>UN</v>
          </cell>
          <cell r="D1719">
            <v>4.3183999999999996</v>
          </cell>
        </row>
        <row r="1720">
          <cell r="A1720" t="str">
            <v>001.18.02660</v>
          </cell>
          <cell r="B1720" t="str">
            <v>Adaptador soldável com bolsa e rosca para registro de pvc rígido para tubo soldável 40mm x 1.1/4 pol</v>
          </cell>
          <cell r="C1720" t="str">
            <v>UN</v>
          </cell>
          <cell r="D1720">
            <v>2.7684000000000002</v>
          </cell>
        </row>
        <row r="1721">
          <cell r="A1721" t="str">
            <v>001.18.02680</v>
          </cell>
          <cell r="B1721" t="str">
            <v>Adaptador soldável com bolsa e rosca para registro de pvc rígido para tubo soldável 32mm x 1 pol</v>
          </cell>
          <cell r="C1721" t="str">
            <v>UN</v>
          </cell>
          <cell r="D1721">
            <v>1.9383999999999999</v>
          </cell>
        </row>
        <row r="1722">
          <cell r="A1722" t="str">
            <v>001.18.02700</v>
          </cell>
          <cell r="B1722" t="str">
            <v>Adaptador soldável com bolsa e rosca para registro de pvc rígido para tubo soldável 25mm x 3/4 pol</v>
          </cell>
          <cell r="C1722" t="str">
            <v>UN</v>
          </cell>
          <cell r="D1722">
            <v>1.4383999999999999</v>
          </cell>
        </row>
        <row r="1723">
          <cell r="A1723" t="str">
            <v>001.18.02720</v>
          </cell>
          <cell r="B1723" t="str">
            <v>Adaptador soldável com bolsa e rosca para registro de pvc rígido para tubo soldável 20mm x 1/2 pol</v>
          </cell>
          <cell r="C1723" t="str">
            <v>UN</v>
          </cell>
          <cell r="D1723">
            <v>1.4583999999999999</v>
          </cell>
        </row>
        <row r="1724">
          <cell r="A1724" t="str">
            <v>001.18.02740</v>
          </cell>
          <cell r="B1724" t="str">
            <v>Adaptador soldável com flanges de pvc rígido para tubo soldável para caixa de água 110mm x 4 pol</v>
          </cell>
          <cell r="C1724" t="str">
            <v>UN</v>
          </cell>
          <cell r="D1724">
            <v>152.85509999999999</v>
          </cell>
        </row>
        <row r="1725">
          <cell r="A1725" t="str">
            <v>001.18.02760</v>
          </cell>
          <cell r="B1725" t="str">
            <v>Adaptador soldável com flanges de pvc rígido para tubo soldável para caixa de água  85mm x 3 pol</v>
          </cell>
          <cell r="C1725" t="str">
            <v>UN</v>
          </cell>
          <cell r="D1725">
            <v>99.7119</v>
          </cell>
        </row>
        <row r="1726">
          <cell r="A1726" t="str">
            <v>001.18.02780</v>
          </cell>
          <cell r="B1726" t="str">
            <v>Adaptador soldável com flantes de pvc rígido para tubo soldável para caixa de água 75mm x 2.5 pol</v>
          </cell>
          <cell r="C1726" t="str">
            <v>UN</v>
          </cell>
          <cell r="D1726">
            <v>77.7119</v>
          </cell>
        </row>
        <row r="1727">
          <cell r="A1727" t="str">
            <v>001.18.02800</v>
          </cell>
          <cell r="B1727" t="str">
            <v>Adaptador soldável com flanges de pvc rígido para tubo soldável para caixa de água 60mm x 2 pol</v>
          </cell>
          <cell r="C1727" t="str">
            <v>UN</v>
          </cell>
          <cell r="D1727">
            <v>26.241299999999999</v>
          </cell>
        </row>
        <row r="1728">
          <cell r="A1728" t="str">
            <v>001.18.02820</v>
          </cell>
          <cell r="B1728" t="str">
            <v>Adaptador soldável com flanges de pvc rígido para tubo soldável para caixa de água 50mm x 1.5 pol</v>
          </cell>
          <cell r="C1728" t="str">
            <v>UN</v>
          </cell>
          <cell r="D1728">
            <v>20.031300000000002</v>
          </cell>
        </row>
        <row r="1729">
          <cell r="A1729" t="str">
            <v>001.18.02840</v>
          </cell>
          <cell r="B1729" t="str">
            <v>Adaptador soldável com flanges de pvc rígido para tubo soldável para caixa de água 40mm x 1.1/4 pol</v>
          </cell>
          <cell r="C1729" t="str">
            <v>UN</v>
          </cell>
          <cell r="D1729">
            <v>19.151299999999999</v>
          </cell>
        </row>
        <row r="1730">
          <cell r="A1730" t="str">
            <v>001.18.02860</v>
          </cell>
          <cell r="B1730" t="str">
            <v>Adaptador soldável com flanges de pvc rígido para tubo soldável para caixa de água 32mm x 1 pol</v>
          </cell>
          <cell r="C1730" t="str">
            <v>UN</v>
          </cell>
          <cell r="D1730">
            <v>14.2178</v>
          </cell>
        </row>
        <row r="1731">
          <cell r="A1731" t="str">
            <v>001.18.02880</v>
          </cell>
          <cell r="B1731" t="str">
            <v>Adaptador soldável com flanges de pvc rígido para tubo soldável para caixa de água 25mm x 3/4</v>
          </cell>
          <cell r="C1731" t="str">
            <v>UN</v>
          </cell>
          <cell r="D1731">
            <v>10.527799999999999</v>
          </cell>
        </row>
        <row r="1732">
          <cell r="A1732" t="str">
            <v>001.18.02900</v>
          </cell>
          <cell r="B1732" t="str">
            <v>Adaptador soldável com flanges de pvc rígido para tubo soldável para caixa de água 20mm x 1/2 pol</v>
          </cell>
          <cell r="C1732" t="str">
            <v>UN</v>
          </cell>
          <cell r="D1732">
            <v>8.9377999999999993</v>
          </cell>
        </row>
        <row r="1733">
          <cell r="A1733" t="str">
            <v>001.18.02920</v>
          </cell>
          <cell r="B1733" t="str">
            <v>Bucha de redução longa de pvc rígido para tubo soldável 110 x 75 mm ( 4 x 2.1/2 pol)</v>
          </cell>
          <cell r="C1733" t="str">
            <v>UN</v>
          </cell>
          <cell r="D1733">
            <v>22.781099999999999</v>
          </cell>
        </row>
        <row r="1734">
          <cell r="A1734" t="str">
            <v>001.18.02940</v>
          </cell>
          <cell r="B1734" t="str">
            <v>Bucha de redução longa de pvc rígido para tubo soldável 110 x 60 mm ( 4 x 2 pol)</v>
          </cell>
          <cell r="C1734" t="str">
            <v>UN</v>
          </cell>
          <cell r="D1734">
            <v>13.7811</v>
          </cell>
        </row>
        <row r="1735">
          <cell r="A1735" t="str">
            <v>001.18.02960</v>
          </cell>
          <cell r="B1735" t="str">
            <v>Bucha de redução longa de pvc rígido para tubo soldável 85 x 60 mm (3 x 2 pol)</v>
          </cell>
          <cell r="C1735" t="str">
            <v>UN</v>
          </cell>
          <cell r="D1735">
            <v>7.3167999999999997</v>
          </cell>
        </row>
        <row r="1736">
          <cell r="A1736" t="str">
            <v>001.18.02980</v>
          </cell>
          <cell r="B1736" t="str">
            <v>Bucha de redução longa de pvc rígido para tubo soldável 75 x 50 mm ( 2.1/2 x 1.1/2 pol)</v>
          </cell>
          <cell r="C1736" t="str">
            <v>UN</v>
          </cell>
          <cell r="D1736">
            <v>6.9268000000000001</v>
          </cell>
        </row>
        <row r="1737">
          <cell r="A1737" t="str">
            <v>001.18.03000</v>
          </cell>
          <cell r="B1737" t="str">
            <v>Bucha de redução longa de pvc rígido para tubo soldável 60 x 50 mm (2 x 1.1/2 pol)</v>
          </cell>
          <cell r="C1737" t="str">
            <v>UN</v>
          </cell>
          <cell r="D1737">
            <v>5.9827000000000004</v>
          </cell>
        </row>
        <row r="1738">
          <cell r="A1738" t="str">
            <v>001.18.03020</v>
          </cell>
          <cell r="B1738" t="str">
            <v>Bucha de redução longa de pvc rígido para tubo soldável 60 x 40 mm (2 x 1.1/4 pol)</v>
          </cell>
          <cell r="C1738" t="str">
            <v>UN</v>
          </cell>
          <cell r="D1738">
            <v>4.8677000000000001</v>
          </cell>
        </row>
        <row r="1739">
          <cell r="A1739" t="str">
            <v>001.18.03040</v>
          </cell>
          <cell r="B1739" t="str">
            <v>Bucha de redução longa de pvc rígido para tubo soldável 60 x 32 mm (2 x 1 pol)</v>
          </cell>
          <cell r="C1739" t="str">
            <v>UN</v>
          </cell>
          <cell r="D1739">
            <v>5.6927000000000003</v>
          </cell>
        </row>
        <row r="1740">
          <cell r="A1740" t="str">
            <v>001.18.03060</v>
          </cell>
          <cell r="B1740" t="str">
            <v>Bucha de redução longa de pvc rígido para tubo soldável 60 x 25 mm ( 2 x 3/4 pol)</v>
          </cell>
          <cell r="C1740" t="str">
            <v>UN</v>
          </cell>
          <cell r="D1740">
            <v>2.1526999999999998</v>
          </cell>
        </row>
        <row r="1741">
          <cell r="A1741" t="str">
            <v>001.18.03080</v>
          </cell>
          <cell r="B1741" t="str">
            <v>Bucha de redução longa de pvc rígido para tubo soldável 50 x 32 mm ( 1.1/2 x 1 pol)</v>
          </cell>
          <cell r="C1741" t="str">
            <v>UN</v>
          </cell>
          <cell r="D1741">
            <v>3.6027</v>
          </cell>
        </row>
        <row r="1742">
          <cell r="A1742" t="str">
            <v>001.18.03100</v>
          </cell>
          <cell r="B1742" t="str">
            <v>Bucha de redução longa de pvc rígido para tubo soldável 50 x 25 mm ( 1.1/2 x 3.4 pol)</v>
          </cell>
          <cell r="C1742" t="str">
            <v>UN</v>
          </cell>
          <cell r="D1742">
            <v>3.2726999999999999</v>
          </cell>
        </row>
        <row r="1743">
          <cell r="A1743" t="str">
            <v>001.18.03120</v>
          </cell>
          <cell r="B1743" t="str">
            <v>Bucha de redução longa de pvc rígido para tubo soldável 50 x 20 mm ( 1.1/2 x 1/2 pol)</v>
          </cell>
          <cell r="C1743" t="str">
            <v>UN</v>
          </cell>
          <cell r="D1743">
            <v>3.0527000000000002</v>
          </cell>
        </row>
        <row r="1744">
          <cell r="A1744" t="str">
            <v>001.18.03140</v>
          </cell>
          <cell r="B1744" t="str">
            <v>Bucha de redução longa de pvc rígido para tubo soldável 40 x 25 mm ( 1.1/4 x 3/4 pol)</v>
          </cell>
          <cell r="C1744" t="str">
            <v>UN</v>
          </cell>
          <cell r="D1744">
            <v>3.3227000000000002</v>
          </cell>
        </row>
        <row r="1745">
          <cell r="A1745" t="str">
            <v>001.18.03160</v>
          </cell>
          <cell r="B1745" t="str">
            <v>Bucha de redução longa de pvc rígido para tubo soldável 40 x 20 mm (1.1/4 x 1/2 pol)</v>
          </cell>
          <cell r="C1745" t="str">
            <v>UN</v>
          </cell>
          <cell r="D1745">
            <v>2.8826999999999998</v>
          </cell>
        </row>
        <row r="1746">
          <cell r="A1746" t="str">
            <v>001.18.03180</v>
          </cell>
          <cell r="B1746" t="str">
            <v>Bucha de redução longa de pvc rígido para tubo soldável 32 x 20 mm (1 x 1/2 pol)</v>
          </cell>
          <cell r="C1746" t="str">
            <v>UN</v>
          </cell>
          <cell r="D1746">
            <v>2.1284000000000001</v>
          </cell>
        </row>
        <row r="1747">
          <cell r="A1747" t="str">
            <v>001.18.03200</v>
          </cell>
          <cell r="B1747" t="str">
            <v>Cap de pvc rígido para tubo soldável 50 mm ( 1.1/2 pol)</v>
          </cell>
          <cell r="C1747" t="str">
            <v>UN</v>
          </cell>
          <cell r="D1747">
            <v>4.5926999999999998</v>
          </cell>
        </row>
        <row r="1748">
          <cell r="A1748" t="str">
            <v>001.18.03220</v>
          </cell>
          <cell r="B1748" t="str">
            <v>Cap de pvc rígido para tubo soldável 40 mm (1.1/4 pol)</v>
          </cell>
          <cell r="C1748" t="str">
            <v>UN</v>
          </cell>
          <cell r="D1748">
            <v>3.1926999999999999</v>
          </cell>
        </row>
        <row r="1749">
          <cell r="A1749" t="str">
            <v>001.18.03240</v>
          </cell>
          <cell r="B1749" t="str">
            <v>Cap de pvc rígido para tubo soldável 32 mm (1 pol)</v>
          </cell>
          <cell r="C1749" t="str">
            <v>UN</v>
          </cell>
          <cell r="D1749">
            <v>2.5026999999999999</v>
          </cell>
        </row>
        <row r="1750">
          <cell r="A1750" t="str">
            <v>001.18.03260</v>
          </cell>
          <cell r="B1750" t="str">
            <v>Cap de pvc rígido para tubo soldável 25 mm (3/4 pol)</v>
          </cell>
          <cell r="C1750" t="str">
            <v>UN</v>
          </cell>
          <cell r="D1750">
            <v>1.8884000000000001</v>
          </cell>
        </row>
        <row r="1751">
          <cell r="A1751" t="str">
            <v>001.18.03280</v>
          </cell>
          <cell r="B1751" t="str">
            <v>Cap de pvc rígido para tubo soldável 20 mm (1/2 pol)</v>
          </cell>
          <cell r="C1751" t="str">
            <v>UN</v>
          </cell>
          <cell r="D1751">
            <v>1.7484</v>
          </cell>
        </row>
        <row r="1752">
          <cell r="A1752" t="str">
            <v>001.18.03300</v>
          </cell>
          <cell r="B1752" t="str">
            <v>Joelho 90º soldável/rosqueável  32mm x 1 pol</v>
          </cell>
          <cell r="C1752" t="str">
            <v>UN</v>
          </cell>
          <cell r="D1752">
            <v>4.1026999999999996</v>
          </cell>
        </row>
        <row r="1753">
          <cell r="A1753" t="str">
            <v>001.18.03320</v>
          </cell>
          <cell r="B1753" t="str">
            <v>Joelho 90º soldável/rosqueável 25mm x 3/4 pol</v>
          </cell>
          <cell r="C1753" t="str">
            <v>UN</v>
          </cell>
          <cell r="D1753">
            <v>3.2427000000000001</v>
          </cell>
        </row>
        <row r="1754">
          <cell r="A1754" t="str">
            <v>001.18.03340</v>
          </cell>
          <cell r="B1754" t="str">
            <v>Joelho 90º soldável/rosqueável  20mm x 1/2 pol</v>
          </cell>
          <cell r="C1754" t="str">
            <v>UN</v>
          </cell>
          <cell r="D1754">
            <v>2.6227</v>
          </cell>
        </row>
        <row r="1755">
          <cell r="A1755" t="str">
            <v>001.18.03360</v>
          </cell>
          <cell r="B1755" t="str">
            <v>Joelho de redução 90º soldável/rosqueável 32mm x 3/4 pol</v>
          </cell>
          <cell r="C1755" t="str">
            <v>UN</v>
          </cell>
          <cell r="D1755">
            <v>2.5627</v>
          </cell>
        </row>
        <row r="1756">
          <cell r="A1756" t="str">
            <v>001.18.03380</v>
          </cell>
          <cell r="B1756" t="str">
            <v>Joelho de redução 90º soldável/rosqueável 25mm x 1/2 pol</v>
          </cell>
          <cell r="C1756" t="str">
            <v>UN</v>
          </cell>
          <cell r="D1756">
            <v>2.6126999999999998</v>
          </cell>
        </row>
        <row r="1757">
          <cell r="A1757" t="str">
            <v>001.18.03400</v>
          </cell>
          <cell r="B1757" t="str">
            <v>Luva simples soldável/rosqueável 50mm x 1.5 pol</v>
          </cell>
          <cell r="C1757" t="str">
            <v>UN</v>
          </cell>
          <cell r="D1757">
            <v>14.306100000000001</v>
          </cell>
        </row>
        <row r="1758">
          <cell r="A1758" t="str">
            <v>001.18.03420</v>
          </cell>
          <cell r="B1758" t="str">
            <v>Luva simples soldável/rosqueável 40mm x 1.1/4 pol</v>
          </cell>
          <cell r="C1758" t="str">
            <v>UN</v>
          </cell>
          <cell r="D1758">
            <v>7.2061000000000002</v>
          </cell>
        </row>
        <row r="1759">
          <cell r="A1759" t="str">
            <v>001.18.03440</v>
          </cell>
          <cell r="B1759" t="str">
            <v>Luva simples soldável/rosqueável 32mm x 1 pol</v>
          </cell>
          <cell r="C1759" t="str">
            <v>UN</v>
          </cell>
          <cell r="D1759">
            <v>3.7126999999999999</v>
          </cell>
        </row>
        <row r="1760">
          <cell r="A1760" t="str">
            <v>001.18.03460</v>
          </cell>
          <cell r="B1760" t="str">
            <v>Luva simples soldável/rosqueável 25mm x 3/4 pol</v>
          </cell>
          <cell r="C1760" t="str">
            <v>UN</v>
          </cell>
          <cell r="D1760">
            <v>2.5026999999999999</v>
          </cell>
        </row>
        <row r="1761">
          <cell r="A1761" t="str">
            <v>001.18.03480</v>
          </cell>
          <cell r="B1761" t="str">
            <v>Luva simples soldável/rosqueável 20mm x 1/2 pol</v>
          </cell>
          <cell r="C1761" t="str">
            <v>UN</v>
          </cell>
          <cell r="D1761">
            <v>2.8327</v>
          </cell>
        </row>
        <row r="1762">
          <cell r="A1762" t="str">
            <v>001.18.03500</v>
          </cell>
          <cell r="B1762" t="str">
            <v>Luva de redução soldável/rosqueável 25mm x 1/2 pol</v>
          </cell>
          <cell r="C1762" t="str">
            <v>UN</v>
          </cell>
          <cell r="D1762">
            <v>2.6126999999999998</v>
          </cell>
        </row>
        <row r="1763">
          <cell r="A1763" t="str">
            <v>001.18.03520</v>
          </cell>
          <cell r="B1763" t="str">
            <v>Tee 90º com rosca na bolsa central soldável/rosqueável 32mm x 32mm x 1 pol</v>
          </cell>
          <cell r="C1763" t="str">
            <v>UN</v>
          </cell>
          <cell r="D1763">
            <v>3.8673999999999999</v>
          </cell>
        </row>
        <row r="1764">
          <cell r="A1764" t="str">
            <v>001.18.03540</v>
          </cell>
          <cell r="B1764" t="str">
            <v>Tee 90º com rosca na bolsa central soldável/rosqueável 25mm x 25mm 3/4 pol</v>
          </cell>
          <cell r="C1764" t="str">
            <v>UN</v>
          </cell>
          <cell r="D1764">
            <v>4.9474</v>
          </cell>
        </row>
        <row r="1765">
          <cell r="A1765" t="str">
            <v>001.18.03560</v>
          </cell>
          <cell r="B1765" t="str">
            <v>Tee 90º com rosca na bolsa central soldável/rosqueável 20mm x 20mm x 1/2 pol</v>
          </cell>
          <cell r="C1765" t="str">
            <v>UN</v>
          </cell>
          <cell r="D1765">
            <v>5.0724</v>
          </cell>
        </row>
        <row r="1766">
          <cell r="A1766" t="str">
            <v>001.18.03580</v>
          </cell>
          <cell r="B1766" t="str">
            <v>Tee 90º com rosca na bolsa central sodável/rosqueável 32mm x 32mm x 3/4 pol</v>
          </cell>
          <cell r="C1766" t="str">
            <v>UN</v>
          </cell>
          <cell r="D1766">
            <v>6.1173999999999999</v>
          </cell>
        </row>
        <row r="1767">
          <cell r="A1767" t="str">
            <v>001.18.03600</v>
          </cell>
          <cell r="B1767" t="str">
            <v>Tee 90º com rosca na bolsa central soldável/rosqueável 25mm x 25mm x 1/2 pol</v>
          </cell>
          <cell r="C1767" t="str">
            <v>UN</v>
          </cell>
          <cell r="D1767">
            <v>3.6374</v>
          </cell>
        </row>
        <row r="1768">
          <cell r="A1768" t="str">
            <v>001.18.03620</v>
          </cell>
          <cell r="B1768" t="str">
            <v>Joelho 90º soldável com bucha de latão 25mm x 3/4 pol</v>
          </cell>
          <cell r="C1768" t="str">
            <v>UN</v>
          </cell>
          <cell r="D1768">
            <v>4.9726999999999997</v>
          </cell>
        </row>
        <row r="1769">
          <cell r="A1769" t="str">
            <v>001.18.03640</v>
          </cell>
          <cell r="B1769" t="str">
            <v>Joelho 90º soldável com bucha de latão 20mm x 1/2 pol</v>
          </cell>
          <cell r="C1769" t="str">
            <v>UN</v>
          </cell>
          <cell r="D1769">
            <v>3.7526999999999999</v>
          </cell>
        </row>
        <row r="1770">
          <cell r="A1770" t="str">
            <v>001.18.03660</v>
          </cell>
          <cell r="B1770" t="str">
            <v>Joelho de redução 90º soldável com bucha de latão 32mm x 3/4 pol</v>
          </cell>
          <cell r="C1770" t="str">
            <v>UN</v>
          </cell>
          <cell r="D1770">
            <v>2.6227</v>
          </cell>
        </row>
        <row r="1771">
          <cell r="A1771" t="str">
            <v>001.18.03680</v>
          </cell>
          <cell r="B1771" t="str">
            <v>Joelho de redução 90º soldável com bucha de latão 25mm x 1/2 pol</v>
          </cell>
          <cell r="C1771" t="str">
            <v>UN</v>
          </cell>
          <cell r="D1771">
            <v>3.5226999999999999</v>
          </cell>
        </row>
        <row r="1772">
          <cell r="A1772" t="str">
            <v>001.18.03700</v>
          </cell>
          <cell r="B1772" t="str">
            <v>Luva simples soldável com bucha de latão 25mm x 3/4 pol</v>
          </cell>
          <cell r="C1772" t="str">
            <v>UN</v>
          </cell>
          <cell r="D1772">
            <v>4.5427</v>
          </cell>
        </row>
        <row r="1773">
          <cell r="A1773" t="str">
            <v>001.18.03720</v>
          </cell>
          <cell r="B1773" t="str">
            <v>Luva simples soldável com bucha de latão 20mm x 1/2 pol</v>
          </cell>
          <cell r="C1773" t="str">
            <v>UN</v>
          </cell>
          <cell r="D1773">
            <v>3.9327000000000001</v>
          </cell>
        </row>
        <row r="1774">
          <cell r="A1774" t="str">
            <v>001.18.03740</v>
          </cell>
          <cell r="B1774" t="str">
            <v>Luva de redução soldável com bucha de latão 25mm x 1/2 pol</v>
          </cell>
          <cell r="C1774" t="str">
            <v>UN</v>
          </cell>
          <cell r="D1774">
            <v>4.1426999999999996</v>
          </cell>
        </row>
        <row r="1775">
          <cell r="A1775" t="str">
            <v>001.18.03760</v>
          </cell>
          <cell r="B1775" t="str">
            <v>Tee 90º com bucha de latão central 25mm x 25mm x 3/4 pol</v>
          </cell>
          <cell r="C1775" t="str">
            <v>UN</v>
          </cell>
          <cell r="D1775">
            <v>4.9474</v>
          </cell>
        </row>
        <row r="1776">
          <cell r="A1776" t="str">
            <v>001.18.03780</v>
          </cell>
          <cell r="B1776" t="str">
            <v>Tee 90º com bucha de latão central 20mm x 20mm x 1/2 pol</v>
          </cell>
          <cell r="C1776" t="str">
            <v>UN</v>
          </cell>
          <cell r="D1776">
            <v>4.4374000000000002</v>
          </cell>
        </row>
        <row r="1777">
          <cell r="A1777" t="str">
            <v>001.18.03800</v>
          </cell>
          <cell r="B1777" t="str">
            <v>Tee redução 90º com bucha de latão na bolsa central 32mm x 32mm x 3/4 pol</v>
          </cell>
          <cell r="C1777" t="str">
            <v>UN</v>
          </cell>
          <cell r="D1777">
            <v>6.1173999999999999</v>
          </cell>
        </row>
        <row r="1778">
          <cell r="A1778" t="str">
            <v>001.18.03820</v>
          </cell>
          <cell r="B1778" t="str">
            <v>Tee reduçao 90º com bucha de latão na bolsa central 25mm x 25mm 1/2 pol</v>
          </cell>
          <cell r="C1778" t="str">
            <v>UN</v>
          </cell>
          <cell r="D1778">
            <v>3.6374</v>
          </cell>
        </row>
        <row r="1779">
          <cell r="A1779" t="str">
            <v>001.18.03840</v>
          </cell>
          <cell r="B1779" t="str">
            <v>Fornecimento e instalação de tubos de pvc com juntas rosqueáveis em barras de 6 m com diâmetro 6.00 pol</v>
          </cell>
          <cell r="C1779" t="str">
            <v>ML</v>
          </cell>
          <cell r="D1779">
            <v>44.3142</v>
          </cell>
        </row>
        <row r="1780">
          <cell r="A1780" t="str">
            <v>001.18.03860</v>
          </cell>
          <cell r="B1780" t="str">
            <v>Fornecimento e instalação de tubos de pvc rígido com juntas rosqueáveis em barras de 6 m com diâmetro 4.00 pol</v>
          </cell>
          <cell r="C1780" t="str">
            <v>ML</v>
          </cell>
          <cell r="D1780">
            <v>36.960099999999997</v>
          </cell>
        </row>
        <row r="1781">
          <cell r="A1781" t="str">
            <v>001.18.03880</v>
          </cell>
          <cell r="B1781" t="str">
            <v>Fornecimento e instalação de tubos de pvc rígido com juntas rosqueáveis em barras de 6 m com diâmetro 3.00 pol</v>
          </cell>
          <cell r="C1781" t="str">
            <v>ML</v>
          </cell>
          <cell r="D1781">
            <v>30.039200000000001</v>
          </cell>
        </row>
        <row r="1782">
          <cell r="A1782" t="str">
            <v>001.18.03900</v>
          </cell>
          <cell r="B1782" t="str">
            <v>Fornecimento e instalação de tubos de pvc rígido  com juntas rosqueáveis em barras de 6 m com diâmetro 2.5 pol</v>
          </cell>
          <cell r="C1782" t="str">
            <v>ML</v>
          </cell>
          <cell r="D1782">
            <v>33.159100000000002</v>
          </cell>
        </row>
        <row r="1783">
          <cell r="A1783" t="str">
            <v>001.18.03920</v>
          </cell>
          <cell r="B1783" t="str">
            <v>Fornecimento e instalação de tubos de pvc rígido com juntas rosqueáveis em barras de 6 m com diâmetro 2.00 pol</v>
          </cell>
          <cell r="C1783" t="str">
            <v>ML</v>
          </cell>
          <cell r="D1783">
            <v>14.2715</v>
          </cell>
        </row>
        <row r="1784">
          <cell r="A1784" t="str">
            <v>001.18.03940</v>
          </cell>
          <cell r="B1784" t="str">
            <v>Fornecimento e instalação de tubos de pvc rígido com juntas rosqueáveis em barras de 6 m com diâmetro 1.50 pol</v>
          </cell>
          <cell r="C1784" t="str">
            <v>ML</v>
          </cell>
          <cell r="D1784">
            <v>10.712999999999999</v>
          </cell>
        </row>
        <row r="1785">
          <cell r="A1785" t="str">
            <v>001.18.03960</v>
          </cell>
          <cell r="B1785" t="str">
            <v>Fornecimento e instalação de tubos de pvc rígido  com juntas rosqueáveis em barras de 6 m com diâmetro 11/4 pol</v>
          </cell>
          <cell r="C1785" t="str">
            <v>ML</v>
          </cell>
          <cell r="D1785">
            <v>10.098599999999999</v>
          </cell>
        </row>
        <row r="1786">
          <cell r="A1786" t="str">
            <v>001.18.03980</v>
          </cell>
          <cell r="B1786" t="str">
            <v>Fornecimento e instalação de tubos de pvc rígido  com juntas rosqueáveis em barras de 6 m com diâmetro 1.00 pol</v>
          </cell>
          <cell r="C1786" t="str">
            <v>ML</v>
          </cell>
          <cell r="D1786">
            <v>7.6509</v>
          </cell>
        </row>
        <row r="1787">
          <cell r="A1787" t="str">
            <v>001.18.04000</v>
          </cell>
          <cell r="B1787" t="str">
            <v>Fornecimento e instalação de tubos de pvc rígido i com juntas rosqueáveis em barras de 6 m com diâmetro 3/4 pol</v>
          </cell>
          <cell r="C1787" t="str">
            <v>ML</v>
          </cell>
          <cell r="D1787">
            <v>3.7606999999999999</v>
          </cell>
        </row>
        <row r="1788">
          <cell r="A1788" t="str">
            <v>001.18.04020</v>
          </cell>
          <cell r="B1788" t="str">
            <v>Fornecimento e instalação de tubos de pvc rígido  com juntas rosqueáveis em barras de 6 m com diâmetro 1/2 pol</v>
          </cell>
          <cell r="C1788" t="str">
            <v>ML</v>
          </cell>
          <cell r="D1788">
            <v>3.9070999999999998</v>
          </cell>
        </row>
        <row r="1789">
          <cell r="A1789" t="str">
            <v>001.18.04040</v>
          </cell>
          <cell r="B1789" t="str">
            <v>Joelho 90º de pvc rígido para tubo de pvc rosqueável  4 pol</v>
          </cell>
          <cell r="C1789" t="str">
            <v>UN</v>
          </cell>
          <cell r="D1789">
            <v>40.6464</v>
          </cell>
        </row>
        <row r="1790">
          <cell r="A1790" t="str">
            <v>001.18.04060</v>
          </cell>
          <cell r="B1790" t="str">
            <v>Joelho 90º de pvc rígido para tubo de pvc rosqueável  3 pol</v>
          </cell>
          <cell r="C1790" t="str">
            <v>UN</v>
          </cell>
          <cell r="D1790">
            <v>21.617599999999999</v>
          </cell>
        </row>
        <row r="1791">
          <cell r="A1791" t="str">
            <v>001.18.04080</v>
          </cell>
          <cell r="B1791" t="str">
            <v>Joelho 90º de pvc rígido para tubo de pvc rosqueável  2 1/2 pol</v>
          </cell>
          <cell r="C1791" t="str">
            <v>UN</v>
          </cell>
          <cell r="D1791">
            <v>14.2576</v>
          </cell>
        </row>
        <row r="1792">
          <cell r="A1792" t="str">
            <v>001.18.04100</v>
          </cell>
          <cell r="B1792" t="str">
            <v>Joelho 90º de pvc rígido para tubo de pvc rosqueável  2 pol</v>
          </cell>
          <cell r="C1792" t="str">
            <v>UN</v>
          </cell>
          <cell r="D1792">
            <v>12.7761</v>
          </cell>
        </row>
        <row r="1793">
          <cell r="A1793" t="str">
            <v>001.18.04120</v>
          </cell>
          <cell r="B1793" t="str">
            <v>Joelho 90º de pvc rígido para tubo de pvc rosqueável  1 1/2 pol</v>
          </cell>
          <cell r="C1793" t="str">
            <v>UN</v>
          </cell>
          <cell r="D1793">
            <v>6.8261000000000003</v>
          </cell>
        </row>
        <row r="1794">
          <cell r="A1794" t="str">
            <v>001.18.04140</v>
          </cell>
          <cell r="B1794" t="str">
            <v>Joelho 90º de pvc rígido para tubo de pvc rosqueável  1 1/4 pol</v>
          </cell>
          <cell r="C1794" t="str">
            <v>UN</v>
          </cell>
          <cell r="D1794">
            <v>6.5361000000000002</v>
          </cell>
        </row>
        <row r="1795">
          <cell r="A1795" t="str">
            <v>001.18.04160</v>
          </cell>
          <cell r="B1795" t="str">
            <v>Joelho 90° de pvc rígido para tubo de pvc rosqueável  1 pol</v>
          </cell>
          <cell r="C1795" t="str">
            <v>UN</v>
          </cell>
          <cell r="D1795">
            <v>3.3527</v>
          </cell>
        </row>
        <row r="1796">
          <cell r="A1796" t="str">
            <v>001.18.04180</v>
          </cell>
          <cell r="B1796" t="str">
            <v>Joelho 90º de pvc rígido para tubo de pvc rosqueável  3/4 pol</v>
          </cell>
          <cell r="C1796" t="str">
            <v>UN</v>
          </cell>
          <cell r="D1796">
            <v>2.6726999999999999</v>
          </cell>
        </row>
        <row r="1797">
          <cell r="A1797" t="str">
            <v>001.18.04200</v>
          </cell>
          <cell r="B1797" t="str">
            <v>Joelho 90º de pvc rígido para tubo de pvc rosqueável  1/2 pol</v>
          </cell>
          <cell r="C1797" t="str">
            <v>UN</v>
          </cell>
          <cell r="D1797">
            <v>2.4826999999999999</v>
          </cell>
        </row>
        <row r="1798">
          <cell r="A1798" t="str">
            <v>001.18.04220</v>
          </cell>
          <cell r="B1798" t="str">
            <v>Joelho 45º de pvc rígido para tubo de pvc rosqueável  4 pol</v>
          </cell>
          <cell r="C1798" t="str">
            <v>UN</v>
          </cell>
          <cell r="D1798">
            <v>46.7164</v>
          </cell>
        </row>
        <row r="1799">
          <cell r="A1799" t="str">
            <v>001.18.04240</v>
          </cell>
          <cell r="B1799" t="str">
            <v>Joelho 45º de pvc rígido para tubo de pvc rosqueável  3 pol</v>
          </cell>
          <cell r="C1799" t="str">
            <v>UN</v>
          </cell>
          <cell r="D1799">
            <v>11.9076</v>
          </cell>
        </row>
        <row r="1800">
          <cell r="A1800" t="str">
            <v>001.18.04260</v>
          </cell>
          <cell r="B1800" t="str">
            <v>Joelho 45º de pvc rígido para tubo de pvc rosqueável  2 1/2 pol</v>
          </cell>
          <cell r="C1800" t="str">
            <v>UN</v>
          </cell>
          <cell r="D1800">
            <v>9.6576000000000004</v>
          </cell>
        </row>
        <row r="1801">
          <cell r="A1801" t="str">
            <v>001.18.04280</v>
          </cell>
          <cell r="B1801" t="str">
            <v>Joelho 45º de pvc rígido para tubos de pvc rosqueável  2 pol</v>
          </cell>
          <cell r="C1801" t="str">
            <v>UN</v>
          </cell>
          <cell r="D1801">
            <v>7.4661</v>
          </cell>
        </row>
        <row r="1802">
          <cell r="A1802" t="str">
            <v>001.18.04300</v>
          </cell>
          <cell r="B1802" t="str">
            <v>Joelho 45º de pvc rígido para tubos de pvc rosqueável  1 1/2 pol</v>
          </cell>
          <cell r="C1802" t="str">
            <v>UN</v>
          </cell>
          <cell r="D1802">
            <v>5.4260999999999999</v>
          </cell>
        </row>
        <row r="1803">
          <cell r="A1803" t="str">
            <v>001.18.04320</v>
          </cell>
          <cell r="B1803" t="str">
            <v>Joelho 45º de pvc rígido para tubos de pvc rosqueável  1 1/4 pol</v>
          </cell>
          <cell r="C1803" t="str">
            <v>UN</v>
          </cell>
          <cell r="D1803">
            <v>4.7361000000000004</v>
          </cell>
        </row>
        <row r="1804">
          <cell r="A1804" t="str">
            <v>001.18.04340</v>
          </cell>
          <cell r="B1804" t="str">
            <v>Joelho 45º de pvc rígido para tubos de pvc rosqueável  1 pol</v>
          </cell>
          <cell r="C1804" t="str">
            <v>UN</v>
          </cell>
          <cell r="D1804">
            <v>5.2126999999999999</v>
          </cell>
        </row>
        <row r="1805">
          <cell r="A1805" t="str">
            <v>001.18.04360</v>
          </cell>
          <cell r="B1805" t="str">
            <v>Joelho 45º de pvc rígido para tubos de pvc rosqueável  3/4 pol</v>
          </cell>
          <cell r="C1805" t="str">
            <v>UN</v>
          </cell>
          <cell r="D1805">
            <v>3.0026999999999999</v>
          </cell>
        </row>
        <row r="1806">
          <cell r="A1806" t="str">
            <v>001.18.04380</v>
          </cell>
          <cell r="B1806" t="str">
            <v>Joelho 45º de pvc rígido para tubos de pvc rosqueável  1/2 pol</v>
          </cell>
          <cell r="C1806" t="str">
            <v>UN</v>
          </cell>
          <cell r="D1806">
            <v>2.7726999999999999</v>
          </cell>
        </row>
        <row r="1807">
          <cell r="A1807" t="str">
            <v>001.18.04400</v>
          </cell>
          <cell r="B1807" t="str">
            <v>Joelho 90º com redução de pvc rígido para tubos de pvc rosqueável  1x3/4 pol</v>
          </cell>
          <cell r="C1807" t="str">
            <v>UN</v>
          </cell>
          <cell r="D1807">
            <v>1.8427</v>
          </cell>
        </row>
        <row r="1808">
          <cell r="A1808" t="str">
            <v>001.18.04420</v>
          </cell>
          <cell r="B1808" t="str">
            <v>Joelho 90º com redução de pvc rígido para tubos de pvc rosqueável  3/4x1/2 pol</v>
          </cell>
          <cell r="C1808" t="str">
            <v>UN</v>
          </cell>
          <cell r="D1808">
            <v>2.5926999999999998</v>
          </cell>
        </row>
        <row r="1809">
          <cell r="A1809" t="str">
            <v>001.18.04440</v>
          </cell>
          <cell r="B1809" t="str">
            <v>Tee 90º  de pvc rígido para tubos de pvc rosqueável  4 pol</v>
          </cell>
          <cell r="C1809" t="str">
            <v>UN</v>
          </cell>
          <cell r="D1809">
            <v>51.910299999999999</v>
          </cell>
        </row>
        <row r="1810">
          <cell r="A1810" t="str">
            <v>001.18.04460</v>
          </cell>
          <cell r="B1810" t="str">
            <v>Tee 90º  de pvc rígido para tubos de pvc rosqueável  3 pol</v>
          </cell>
          <cell r="C1810" t="str">
            <v>UN</v>
          </cell>
          <cell r="D1810">
            <v>23.3064</v>
          </cell>
        </row>
        <row r="1811">
          <cell r="A1811" t="str">
            <v>001.18.04480</v>
          </cell>
          <cell r="B1811" t="str">
            <v>Tee 90º  de pvc rígido para tubos de pvc rosqueável  2 1/2 pol</v>
          </cell>
          <cell r="C1811" t="str">
            <v>UN</v>
          </cell>
          <cell r="D1811">
            <v>16.546399999999998</v>
          </cell>
        </row>
        <row r="1812">
          <cell r="A1812" t="str">
            <v>001.18.04500</v>
          </cell>
          <cell r="B1812" t="str">
            <v>Tee 90º  de pvc rígido para tubos de pvc rosqueável  2 pol</v>
          </cell>
          <cell r="C1812" t="str">
            <v>UN</v>
          </cell>
          <cell r="D1812">
            <v>16.121099999999998</v>
          </cell>
        </row>
        <row r="1813">
          <cell r="A1813" t="str">
            <v>001.18.04520</v>
          </cell>
          <cell r="B1813" t="str">
            <v>Tee 90º de pvc rígido para tubos de pvc rosqueável  1 1/2 pol</v>
          </cell>
          <cell r="C1813" t="str">
            <v>UN</v>
          </cell>
          <cell r="D1813">
            <v>9.0211000000000006</v>
          </cell>
        </row>
        <row r="1814">
          <cell r="A1814" t="str">
            <v>001.18.04540</v>
          </cell>
          <cell r="B1814" t="str">
            <v>Tee 90º de pvc rígido para tubos de pvc rosqueável  1 1/4 pol</v>
          </cell>
          <cell r="C1814" t="str">
            <v>UN</v>
          </cell>
          <cell r="D1814">
            <v>8.3711000000000002</v>
          </cell>
        </row>
        <row r="1815">
          <cell r="A1815" t="str">
            <v>001.18.04560</v>
          </cell>
          <cell r="B1815" t="str">
            <v>Tee 90º de pvc rígido para tubos de pvc rosqueável  1 pol</v>
          </cell>
          <cell r="C1815" t="str">
            <v>UN</v>
          </cell>
          <cell r="D1815">
            <v>4.3948999999999998</v>
          </cell>
        </row>
        <row r="1816">
          <cell r="A1816" t="str">
            <v>001.18.04580</v>
          </cell>
          <cell r="B1816" t="str">
            <v>Tee 90º de pvc rígido para tubos de pvc rosqueável  3/4 pol</v>
          </cell>
          <cell r="C1816" t="str">
            <v>UN</v>
          </cell>
          <cell r="D1816">
            <v>2.8649</v>
          </cell>
        </row>
        <row r="1817">
          <cell r="A1817" t="str">
            <v>001.18.04600</v>
          </cell>
          <cell r="B1817" t="str">
            <v>Tee 90º de pvc rígido para tubos de pvc rosqueável  1/2 pol</v>
          </cell>
          <cell r="C1817" t="str">
            <v>UN</v>
          </cell>
          <cell r="D1817">
            <v>2.6949000000000001</v>
          </cell>
        </row>
        <row r="1818">
          <cell r="A1818" t="str">
            <v>001.18.04620</v>
          </cell>
          <cell r="B1818" t="str">
            <v>Tee 90º com redução de pvc rígido para tubos de pvc rosqueável  1 1/2x3/4 pol</v>
          </cell>
          <cell r="C1818" t="str">
            <v>UN</v>
          </cell>
          <cell r="D1818">
            <v>6.2111000000000001</v>
          </cell>
        </row>
        <row r="1819">
          <cell r="A1819" t="str">
            <v>001.18.04640</v>
          </cell>
          <cell r="B1819" t="str">
            <v>Tee 90º com redução de pvc rígido para tubos de pvc rosqueável  1x3/4 pol</v>
          </cell>
          <cell r="C1819" t="str">
            <v>UN</v>
          </cell>
          <cell r="D1819">
            <v>3.3449</v>
          </cell>
        </row>
        <row r="1820">
          <cell r="A1820" t="str">
            <v>001.18.04660</v>
          </cell>
          <cell r="B1820" t="str">
            <v>Tee 90º com redução de pvc rígido para tubos de pvc rosqueável  3/4x1/2 pol</v>
          </cell>
          <cell r="C1820" t="str">
            <v>UN</v>
          </cell>
          <cell r="D1820">
            <v>2.8649</v>
          </cell>
        </row>
        <row r="1821">
          <cell r="A1821" t="str">
            <v>001.18.04680</v>
          </cell>
          <cell r="B1821" t="str">
            <v>União com rosca de pvc rígido para tubos de pvc rosqueável  2 pol</v>
          </cell>
          <cell r="C1821" t="str">
            <v>UN</v>
          </cell>
          <cell r="D1821">
            <v>26.331099999999999</v>
          </cell>
        </row>
        <row r="1822">
          <cell r="A1822" t="str">
            <v>001.18.04700</v>
          </cell>
          <cell r="B1822" t="str">
            <v>União com rosca de pvc rígido para tubos de pvc rosqueável  1 1/2 pol</v>
          </cell>
          <cell r="C1822" t="str">
            <v>UN</v>
          </cell>
          <cell r="D1822">
            <v>11.8111</v>
          </cell>
        </row>
        <row r="1823">
          <cell r="A1823" t="str">
            <v>001.18.04720</v>
          </cell>
          <cell r="B1823" t="str">
            <v>União com rosca de pvc rígido para tubos de pvc rosqueável 1 1/4 pol</v>
          </cell>
          <cell r="C1823" t="str">
            <v>UN</v>
          </cell>
          <cell r="D1823">
            <v>15.3111</v>
          </cell>
        </row>
        <row r="1824">
          <cell r="A1824" t="str">
            <v>001.18.04740</v>
          </cell>
          <cell r="B1824" t="str">
            <v>União com rosca de pvc rígido para tubos de pvc rosqueável  1 pol</v>
          </cell>
          <cell r="C1824" t="str">
            <v>UN</v>
          </cell>
          <cell r="D1824">
            <v>7.0148999999999999</v>
          </cell>
        </row>
        <row r="1825">
          <cell r="A1825" t="str">
            <v>001.18.04760</v>
          </cell>
          <cell r="B1825" t="str">
            <v>União com rosca de pvc rígido para tubos de pvc rosqueável  3/4 pol</v>
          </cell>
          <cell r="C1825" t="str">
            <v>UN</v>
          </cell>
          <cell r="D1825">
            <v>4.6749000000000001</v>
          </cell>
        </row>
        <row r="1826">
          <cell r="A1826" t="str">
            <v>001.18.04780</v>
          </cell>
          <cell r="B1826" t="str">
            <v>União com rosca de pvc rígido para tubos de pvc rosqueável  1/2 pol</v>
          </cell>
          <cell r="C1826" t="str">
            <v>UN</v>
          </cell>
          <cell r="D1826">
            <v>3.6049000000000002</v>
          </cell>
        </row>
        <row r="1827">
          <cell r="A1827" t="str">
            <v>001.18.04800</v>
          </cell>
          <cell r="B1827" t="str">
            <v>União com rosca de pvc rígido para tubos de pvc rosqueável  3 pol</v>
          </cell>
          <cell r="C1827" t="str">
            <v>UN</v>
          </cell>
          <cell r="D1827">
            <v>50.064900000000002</v>
          </cell>
        </row>
        <row r="1828">
          <cell r="A1828" t="str">
            <v>001.18.04820</v>
          </cell>
          <cell r="B1828" t="str">
            <v>Bucha de redução  de pvc rígido para tubos de pvc rosqueável  3x2 1/2pol</v>
          </cell>
          <cell r="C1828" t="str">
            <v>UN</v>
          </cell>
          <cell r="D1828">
            <v>6.3875999999999999</v>
          </cell>
        </row>
        <row r="1829">
          <cell r="A1829" t="str">
            <v>001.18.04840</v>
          </cell>
          <cell r="B1829" t="str">
            <v>Bucha de redução de pvc rígido para tubos de pvc rosqueável  3x2 pol</v>
          </cell>
          <cell r="C1829" t="str">
            <v>UN</v>
          </cell>
          <cell r="D1829">
            <v>8.2175999999999991</v>
          </cell>
        </row>
        <row r="1830">
          <cell r="A1830" t="str">
            <v>001.18.04860</v>
          </cell>
          <cell r="B1830" t="str">
            <v>Bucha de redução de pvc rígido para tubos de pvc rosqueável  3x1 1/2pol</v>
          </cell>
          <cell r="C1830" t="str">
            <v>UN</v>
          </cell>
          <cell r="D1830">
            <v>7.1475999999999997</v>
          </cell>
        </row>
        <row r="1831">
          <cell r="A1831" t="str">
            <v>001.18.04880</v>
          </cell>
          <cell r="B1831" t="str">
            <v>Bucha de redução de pvc rígido para tubos de pvc rosqueável  2 1/2x2 pol</v>
          </cell>
          <cell r="C1831" t="str">
            <v>UN</v>
          </cell>
          <cell r="D1831">
            <v>6.0675999999999997</v>
          </cell>
        </row>
        <row r="1832">
          <cell r="A1832" t="str">
            <v>001.18.04900</v>
          </cell>
          <cell r="B1832" t="str">
            <v>Bucha de redução de pvc rígido para tubos de pvc rosqueável  2 1/2x1.5 pol</v>
          </cell>
          <cell r="C1832" t="str">
            <v>UN</v>
          </cell>
          <cell r="D1832">
            <v>6.1829000000000001</v>
          </cell>
        </row>
        <row r="1833">
          <cell r="A1833" t="str">
            <v>001.18.04920</v>
          </cell>
          <cell r="B1833" t="str">
            <v>Bucha de redução de pvc rígido para tubos de pvc rosqueável  2 1/2x1 1/4 pol</v>
          </cell>
          <cell r="C1833" t="str">
            <v>UN</v>
          </cell>
          <cell r="D1833">
            <v>6.6429</v>
          </cell>
        </row>
        <row r="1834">
          <cell r="A1834" t="str">
            <v>001.18.04940</v>
          </cell>
          <cell r="B1834" t="str">
            <v>Bucha de redução de pvc rígido para tubos de pvc rosqueável  2x1 1/2pol</v>
          </cell>
          <cell r="C1834" t="str">
            <v>UN</v>
          </cell>
          <cell r="D1834">
            <v>5.4661</v>
          </cell>
        </row>
        <row r="1835">
          <cell r="A1835" t="str">
            <v>001.18.04960</v>
          </cell>
          <cell r="B1835" t="str">
            <v>Bucha de redução de pvc rigido para tubos de pvc rosqueável  2x1 1/4 pol</v>
          </cell>
          <cell r="C1835" t="str">
            <v>UN</v>
          </cell>
          <cell r="D1835">
            <v>5.9260999999999999</v>
          </cell>
        </row>
        <row r="1836">
          <cell r="A1836" t="str">
            <v>001.18.04980</v>
          </cell>
          <cell r="B1836" t="str">
            <v>Bucha de redução de pvc rígido para tubos de pvc rosqueável  2x1 pol</v>
          </cell>
          <cell r="C1836" t="str">
            <v>UN</v>
          </cell>
          <cell r="D1836">
            <v>6.9661</v>
          </cell>
        </row>
        <row r="1837">
          <cell r="A1837" t="str">
            <v>001.18.05000</v>
          </cell>
          <cell r="B1837" t="str">
            <v>Bucha de redução de pvc rígido para tubos de pvc rosqueável  1 1/2x1 1/4 pol</v>
          </cell>
          <cell r="C1837" t="str">
            <v>UN</v>
          </cell>
          <cell r="D1837">
            <v>4.3761000000000001</v>
          </cell>
        </row>
        <row r="1838">
          <cell r="A1838" t="str">
            <v>001.18.05020</v>
          </cell>
          <cell r="B1838" t="str">
            <v>Bucha de redução de pvc rígido para tubos de pvc rosqueável  11/2x1 pol</v>
          </cell>
          <cell r="C1838" t="str">
            <v>UN</v>
          </cell>
          <cell r="D1838">
            <v>4.3761000000000001</v>
          </cell>
        </row>
        <row r="1839">
          <cell r="A1839" t="str">
            <v>001.18.05040</v>
          </cell>
          <cell r="B1839" t="str">
            <v>Bucha de redução de pvc rígido para tubos de pvc rosqueável  11/2x3/4 pol</v>
          </cell>
          <cell r="C1839" t="str">
            <v>UN</v>
          </cell>
          <cell r="D1839">
            <v>5.0660999999999996</v>
          </cell>
        </row>
        <row r="1840">
          <cell r="A1840" t="str">
            <v>001.18.05060</v>
          </cell>
          <cell r="B1840" t="str">
            <v>Bucha de redução de pvc rígido para tubos de pvc rosqueável  1 1/2x1/2 pol</v>
          </cell>
          <cell r="C1840" t="str">
            <v>UN</v>
          </cell>
          <cell r="D1840">
            <v>3.7561</v>
          </cell>
        </row>
        <row r="1841">
          <cell r="A1841" t="str">
            <v>001.18.05080</v>
          </cell>
          <cell r="B1841" t="str">
            <v>Bucha de redução de pvc rígido para tubos de pvc rosqueável  1 1/4x1 pol</v>
          </cell>
          <cell r="C1841" t="str">
            <v>UN</v>
          </cell>
          <cell r="D1841">
            <v>3.7791999999999999</v>
          </cell>
        </row>
        <row r="1842">
          <cell r="A1842" t="str">
            <v>001.18.05100</v>
          </cell>
          <cell r="B1842" t="str">
            <v>Bucha de redução de pvc rígido para tubos de pvc rosqueável  1 1/4x3/4 pol</v>
          </cell>
          <cell r="C1842" t="str">
            <v>UN</v>
          </cell>
          <cell r="D1842">
            <v>3.9592000000000001</v>
          </cell>
        </row>
        <row r="1843">
          <cell r="A1843" t="str">
            <v>001.18.05120</v>
          </cell>
          <cell r="B1843" t="str">
            <v>Bucha de redução de pvc rígido para tubos de pvc rosqueável  1 1/4x1/2 pol</v>
          </cell>
          <cell r="C1843" t="str">
            <v>UN</v>
          </cell>
          <cell r="D1843">
            <v>4.2991999999999999</v>
          </cell>
        </row>
        <row r="1844">
          <cell r="A1844" t="str">
            <v>001.18.05140</v>
          </cell>
          <cell r="B1844" t="str">
            <v>Bucha de redução de pvc rígido para tubos de pvc rosqueável  1x3/4 pol</v>
          </cell>
          <cell r="C1844" t="str">
            <v>UN</v>
          </cell>
          <cell r="D1844">
            <v>2.5427</v>
          </cell>
        </row>
        <row r="1845">
          <cell r="A1845" t="str">
            <v>001.18.05160</v>
          </cell>
          <cell r="B1845" t="str">
            <v>Fornecimento e instalação de bucha de redução de pvc rígido para tubos de pvc rosqueável  1x1/2 pol</v>
          </cell>
          <cell r="C1845" t="str">
            <v>UN</v>
          </cell>
          <cell r="D1845">
            <v>2.4826999999999999</v>
          </cell>
        </row>
        <row r="1846">
          <cell r="A1846" t="str">
            <v>001.18.05180</v>
          </cell>
          <cell r="B1846" t="str">
            <v>Bucha de redução de pvc rígido para tubos de pvc rosqueável  3/4x1/2 pol</v>
          </cell>
          <cell r="C1846" t="str">
            <v>UN</v>
          </cell>
          <cell r="D1846">
            <v>2.1427</v>
          </cell>
        </row>
        <row r="1847">
          <cell r="A1847" t="str">
            <v>001.18.05200</v>
          </cell>
          <cell r="B1847" t="str">
            <v>Cruzeta de pvc rígido para tubos de pvc rosqueável  2 pol</v>
          </cell>
          <cell r="C1847" t="str">
            <v>UN</v>
          </cell>
          <cell r="D1847">
            <v>15.852499999999999</v>
          </cell>
        </row>
        <row r="1848">
          <cell r="A1848" t="str">
            <v>001.18.05220</v>
          </cell>
          <cell r="B1848" t="str">
            <v>Cruzeta de pvc rígido para tubos de pvc rosqueável  1 pol</v>
          </cell>
          <cell r="C1848" t="str">
            <v>UN</v>
          </cell>
          <cell r="D1848">
            <v>4.9051</v>
          </cell>
        </row>
        <row r="1849">
          <cell r="A1849" t="str">
            <v>001.18.05240</v>
          </cell>
          <cell r="B1849" t="str">
            <v>Cruzeta de pvc rígido para tubos de pvc rosqueável  3/4 pol</v>
          </cell>
          <cell r="C1849" t="str">
            <v>UN</v>
          </cell>
          <cell r="D1849">
            <v>4.0311000000000003</v>
          </cell>
        </row>
        <row r="1850">
          <cell r="A1850" t="str">
            <v>001.18.05260</v>
          </cell>
          <cell r="B1850" t="str">
            <v>Cruzeta de pvc rígido para tubos de pvc rosqueável  1/2 pol</v>
          </cell>
          <cell r="C1850" t="str">
            <v>UN</v>
          </cell>
          <cell r="D1850">
            <v>5.0510999999999999</v>
          </cell>
        </row>
        <row r="1851">
          <cell r="A1851" t="str">
            <v>001.18.05280</v>
          </cell>
          <cell r="B1851" t="str">
            <v>Curva de 90º de pvc rígido para tubos de pvc rosqueável  4 pol</v>
          </cell>
          <cell r="C1851" t="str">
            <v>UN</v>
          </cell>
          <cell r="D1851">
            <v>24.5764</v>
          </cell>
        </row>
        <row r="1852">
          <cell r="A1852" t="str">
            <v>001.18.05300</v>
          </cell>
          <cell r="B1852" t="str">
            <v>Curva de 90º de pvc rígido para tubos de pvc rosqueável  3 pol</v>
          </cell>
          <cell r="C1852" t="str">
            <v>UN</v>
          </cell>
          <cell r="D1852">
            <v>13.1076</v>
          </cell>
        </row>
        <row r="1853">
          <cell r="A1853" t="str">
            <v>001.18.05320</v>
          </cell>
          <cell r="B1853" t="str">
            <v>Curva de 90º de pvc rígido para tubos de pvc rosqueável  2 1/2 pol</v>
          </cell>
          <cell r="C1853" t="str">
            <v>UN</v>
          </cell>
          <cell r="D1853">
            <v>12.717599999999999</v>
          </cell>
        </row>
        <row r="1854">
          <cell r="A1854" t="str">
            <v>001.18.05340</v>
          </cell>
          <cell r="B1854" t="str">
            <v>Curva de 90º de pvc rígido para tubos de pvc rosqueável  2 pol</v>
          </cell>
          <cell r="C1854" t="str">
            <v>UN</v>
          </cell>
          <cell r="D1854">
            <v>13.9361</v>
          </cell>
        </row>
        <row r="1855">
          <cell r="A1855" t="str">
            <v>001.18.05360</v>
          </cell>
          <cell r="B1855" t="str">
            <v>Curva de 90º de pvc rígido para tubos de pvc rosqueável  1 1/2 pol</v>
          </cell>
          <cell r="C1855" t="str">
            <v>UN</v>
          </cell>
          <cell r="D1855">
            <v>8.0260999999999996</v>
          </cell>
        </row>
        <row r="1856">
          <cell r="A1856" t="str">
            <v>001.18.05380</v>
          </cell>
          <cell r="B1856" t="str">
            <v>Curva de 90º de pvc rígido para tubos  de pvc rosqueável  1 1/4 pol</v>
          </cell>
          <cell r="C1856" t="str">
            <v>UN</v>
          </cell>
          <cell r="D1856">
            <v>7.7361000000000004</v>
          </cell>
        </row>
        <row r="1857">
          <cell r="A1857" t="str">
            <v>001.18.05400</v>
          </cell>
          <cell r="B1857" t="str">
            <v>Curva de 90º de pvc rígido para tubos de pvc rosqueável  1 pol</v>
          </cell>
          <cell r="C1857" t="str">
            <v>UN</v>
          </cell>
          <cell r="D1857">
            <v>3.9426999999999999</v>
          </cell>
        </row>
        <row r="1858">
          <cell r="A1858" t="str">
            <v>001.18.05420</v>
          </cell>
          <cell r="B1858" t="str">
            <v>Curva de 90º de pvc rígido para tubos de pvc rosqueável  3/4 pol</v>
          </cell>
          <cell r="C1858" t="str">
            <v>UN</v>
          </cell>
          <cell r="D1858">
            <v>3.1227</v>
          </cell>
        </row>
        <row r="1859">
          <cell r="A1859" t="str">
            <v>001.18.05440</v>
          </cell>
          <cell r="B1859" t="str">
            <v>Curva de 90º de pvc rígido para tubos de pvc rosqueável  1/2pol</v>
          </cell>
          <cell r="C1859" t="str">
            <v>UN</v>
          </cell>
          <cell r="D1859">
            <v>2.7726999999999999</v>
          </cell>
        </row>
        <row r="1860">
          <cell r="A1860" t="str">
            <v>001.18.05460</v>
          </cell>
          <cell r="B1860" t="str">
            <v>Curva de 45º de pvc rígido para tubos de pvc rosqueável  2 1/2 pol</v>
          </cell>
          <cell r="C1860" t="str">
            <v>UN</v>
          </cell>
          <cell r="D1860">
            <v>9.6576000000000004</v>
          </cell>
        </row>
        <row r="1861">
          <cell r="A1861" t="str">
            <v>001.18.05480</v>
          </cell>
          <cell r="B1861" t="str">
            <v>Curva de 45º de pvc rígido para tubos de pvc rosqueável  2  pol</v>
          </cell>
          <cell r="C1861" t="str">
            <v>UN</v>
          </cell>
          <cell r="D1861">
            <v>7.3761000000000001</v>
          </cell>
        </row>
        <row r="1862">
          <cell r="A1862" t="str">
            <v>001.18.05500</v>
          </cell>
          <cell r="B1862" t="str">
            <v>Curva de 45º de pvc rígido para tubos de pvc rosqueável  1 1/2 pol</v>
          </cell>
          <cell r="C1862" t="str">
            <v>UN</v>
          </cell>
          <cell r="D1862">
            <v>5.0361000000000002</v>
          </cell>
        </row>
        <row r="1863">
          <cell r="A1863" t="str">
            <v>001.18.05520</v>
          </cell>
          <cell r="B1863" t="str">
            <v>Curva de 45º de pvc rígido para tubos de pvc rosqueável  1 1/4 pol</v>
          </cell>
          <cell r="C1863" t="str">
            <v>UN</v>
          </cell>
          <cell r="D1863">
            <v>4.7911000000000001</v>
          </cell>
        </row>
        <row r="1864">
          <cell r="A1864" t="str">
            <v>001.18.05540</v>
          </cell>
          <cell r="B1864" t="str">
            <v>Curva de 45º de pvc rígido para tubos de pvc rosqueável  1  pol</v>
          </cell>
          <cell r="C1864" t="str">
            <v>UN</v>
          </cell>
          <cell r="D1864">
            <v>3.0527000000000002</v>
          </cell>
        </row>
        <row r="1865">
          <cell r="A1865" t="str">
            <v>001.18.05560</v>
          </cell>
          <cell r="B1865" t="str">
            <v>Curva de 45º de pvc rígido para tubos de pvc rosqueável  3/4  pol</v>
          </cell>
          <cell r="C1865" t="str">
            <v>UN</v>
          </cell>
          <cell r="D1865">
            <v>2.6027</v>
          </cell>
        </row>
        <row r="1866">
          <cell r="A1866" t="str">
            <v>001.18.05580</v>
          </cell>
          <cell r="B1866" t="str">
            <v>Curva de 45º de pvc rígido para tubos de pvc rosqueável  1/2  pol</v>
          </cell>
          <cell r="C1866" t="str">
            <v>UN</v>
          </cell>
          <cell r="D1866">
            <v>2.3927</v>
          </cell>
        </row>
        <row r="1867">
          <cell r="A1867" t="str">
            <v>001.18.05600</v>
          </cell>
          <cell r="B1867" t="str">
            <v>Luva simples de pvc rígido para tubos de pvc rosqueável  4 pol</v>
          </cell>
          <cell r="C1867" t="str">
            <v>UN</v>
          </cell>
          <cell r="D1867">
            <v>11.7264</v>
          </cell>
        </row>
        <row r="1868">
          <cell r="A1868" t="str">
            <v>001.18.05620</v>
          </cell>
          <cell r="B1868" t="str">
            <v>Luva simples de pvc rígido para tubos de pvc rosqueável  3 pol</v>
          </cell>
          <cell r="C1868" t="str">
            <v>UN</v>
          </cell>
          <cell r="D1868">
            <v>9.7276000000000007</v>
          </cell>
        </row>
        <row r="1869">
          <cell r="A1869" t="str">
            <v>001.18.05640</v>
          </cell>
          <cell r="B1869" t="str">
            <v>Luva simples de pvc rígido para tubos de pvc rosqueável  2 1/2 pol</v>
          </cell>
          <cell r="C1869" t="str">
            <v>UN</v>
          </cell>
          <cell r="D1869">
            <v>9.4876000000000005</v>
          </cell>
        </row>
        <row r="1870">
          <cell r="A1870" t="str">
            <v>001.18.05660</v>
          </cell>
          <cell r="B1870" t="str">
            <v>Luva simples de pvc rígido para tubos de pvc rosqueável  2 pol</v>
          </cell>
          <cell r="C1870" t="str">
            <v>UN</v>
          </cell>
          <cell r="D1870">
            <v>7.8761000000000001</v>
          </cell>
        </row>
        <row r="1871">
          <cell r="A1871" t="str">
            <v>001.18.05680</v>
          </cell>
          <cell r="B1871" t="str">
            <v>Luva simples de pvc rígido para tubos de pvc rosqueável  1 1/2 pol</v>
          </cell>
          <cell r="C1871" t="str">
            <v>UN</v>
          </cell>
          <cell r="D1871">
            <v>4.8960999999999997</v>
          </cell>
        </row>
        <row r="1872">
          <cell r="A1872" t="str">
            <v>001.18.05700</v>
          </cell>
          <cell r="B1872" t="str">
            <v>Luva simples de pvc rígido para tubos de pvc rosqueável  1 1/4 pol</v>
          </cell>
          <cell r="C1872" t="str">
            <v>UN</v>
          </cell>
          <cell r="D1872">
            <v>4.7361000000000004</v>
          </cell>
        </row>
        <row r="1873">
          <cell r="A1873" t="str">
            <v>001.18.05720</v>
          </cell>
          <cell r="B1873" t="str">
            <v>Luva simples de pvc rígido para tubos de pvc rosqueável  1 pol</v>
          </cell>
          <cell r="C1873" t="str">
            <v>UN</v>
          </cell>
          <cell r="D1873">
            <v>2.7776999999999998</v>
          </cell>
        </row>
        <row r="1874">
          <cell r="A1874" t="str">
            <v>001.18.05740</v>
          </cell>
          <cell r="B1874" t="str">
            <v>Luva simples de pvc rígido para tubos de pvc rosqueável  3/4 pol</v>
          </cell>
          <cell r="C1874" t="str">
            <v>UN</v>
          </cell>
          <cell r="D1874">
            <v>2.4226999999999999</v>
          </cell>
        </row>
        <row r="1875">
          <cell r="A1875" t="str">
            <v>001.18.05760</v>
          </cell>
          <cell r="B1875" t="str">
            <v>Luva simples de pvc rígido para tubos de pvc rosqueável  1/2 pol</v>
          </cell>
          <cell r="C1875" t="str">
            <v>UN</v>
          </cell>
          <cell r="D1875">
            <v>2.2427000000000001</v>
          </cell>
        </row>
        <row r="1876">
          <cell r="A1876" t="str">
            <v>001.18.05780</v>
          </cell>
          <cell r="B1876" t="str">
            <v>Luva de redução pvc rígido para tubos de pvc rosqueável  1x3/4 pol</v>
          </cell>
          <cell r="C1876" t="str">
            <v>UN</v>
          </cell>
          <cell r="D1876">
            <v>3.0627</v>
          </cell>
        </row>
        <row r="1877">
          <cell r="A1877" t="str">
            <v>001.18.05800</v>
          </cell>
          <cell r="B1877" t="str">
            <v>Luva de redução pvc rígido para tubos de pvc rosqueável  3/4x1/2 pol</v>
          </cell>
          <cell r="C1877" t="str">
            <v>UN</v>
          </cell>
          <cell r="D1877">
            <v>2.7227000000000001</v>
          </cell>
        </row>
        <row r="1878">
          <cell r="A1878" t="str">
            <v>001.18.05820</v>
          </cell>
          <cell r="B1878" t="str">
            <v>Junção 45º de pvc rígido para tubos de pvc rosqueável  2 pol</v>
          </cell>
          <cell r="C1878" t="str">
            <v>UN</v>
          </cell>
          <cell r="D1878">
            <v>5.1460999999999997</v>
          </cell>
        </row>
        <row r="1879">
          <cell r="A1879" t="str">
            <v>001.18.05840</v>
          </cell>
          <cell r="B1879" t="str">
            <v>Niple duplo de pvc rígido para tubos de pvc rosqueável  2 pol</v>
          </cell>
          <cell r="C1879" t="str">
            <v>UN</v>
          </cell>
          <cell r="D1879">
            <v>7.1760999999999999</v>
          </cell>
        </row>
        <row r="1880">
          <cell r="A1880" t="str">
            <v>001.18.05860</v>
          </cell>
          <cell r="B1880" t="str">
            <v>Niple duplo de pvc rígido para tubos de pvc rosqueável  1 1/2 pol</v>
          </cell>
          <cell r="C1880" t="str">
            <v>UN</v>
          </cell>
          <cell r="D1880">
            <v>4.5960999999999999</v>
          </cell>
        </row>
        <row r="1881">
          <cell r="A1881" t="str">
            <v>001.18.05880</v>
          </cell>
          <cell r="B1881" t="str">
            <v>Niple duplo de pvc rígido para tubos de pvc rosqueável  1 1/4 pol</v>
          </cell>
          <cell r="C1881" t="str">
            <v>UN</v>
          </cell>
          <cell r="D1881">
            <v>4.5560999999999998</v>
          </cell>
        </row>
        <row r="1882">
          <cell r="A1882" t="str">
            <v>001.18.05900</v>
          </cell>
          <cell r="B1882" t="str">
            <v>Niple duplo de pvc rígido para tubos de pvc rosqueável  1  pol</v>
          </cell>
          <cell r="C1882" t="str">
            <v>UN</v>
          </cell>
          <cell r="D1882">
            <v>2.6227</v>
          </cell>
        </row>
        <row r="1883">
          <cell r="A1883" t="str">
            <v>001.18.05920</v>
          </cell>
          <cell r="B1883" t="str">
            <v>Niple duplo de pvc rígido para tubos de pvc rosqueável  3/4  pol</v>
          </cell>
          <cell r="C1883" t="str">
            <v>UN</v>
          </cell>
          <cell r="D1883">
            <v>2.2427000000000001</v>
          </cell>
        </row>
        <row r="1884">
          <cell r="A1884" t="str">
            <v>001.18.05940</v>
          </cell>
          <cell r="B1884" t="str">
            <v>Niple duplo de pvc rígido para tubos de pvc rosqueável  1/2  pol</v>
          </cell>
          <cell r="C1884" t="str">
            <v>UN</v>
          </cell>
          <cell r="D1884">
            <v>2.1326999999999998</v>
          </cell>
        </row>
        <row r="1885">
          <cell r="A1885" t="str">
            <v>001.18.05960</v>
          </cell>
          <cell r="B1885" t="str">
            <v>Niple duplo de pvc rígido para tubos de pvc rosqueável  3  pol</v>
          </cell>
          <cell r="C1885" t="str">
            <v>UN</v>
          </cell>
          <cell r="D1885">
            <v>16.312899999999999</v>
          </cell>
        </row>
        <row r="1886">
          <cell r="A1886" t="str">
            <v>001.18.05980</v>
          </cell>
          <cell r="B1886" t="str">
            <v>Adaptador com rosca e flange para caixa de água de pvc inclusive assentamento 2 pol</v>
          </cell>
          <cell r="C1886" t="str">
            <v>UN</v>
          </cell>
          <cell r="D1886">
            <v>10.8184</v>
          </cell>
        </row>
        <row r="1887">
          <cell r="A1887" t="str">
            <v>001.18.06000</v>
          </cell>
          <cell r="B1887" t="str">
            <v>Adaptador com rosca e flange para caixa de água de pvc inclusive assentamento 1 pol</v>
          </cell>
          <cell r="C1887" t="str">
            <v>UN</v>
          </cell>
          <cell r="D1887">
            <v>9.8644999999999996</v>
          </cell>
        </row>
        <row r="1888">
          <cell r="A1888" t="str">
            <v>001.18.06020</v>
          </cell>
          <cell r="B1888" t="str">
            <v>Adaptador com rosca e flange para caixa de água de pvc inclusive assentamento 3/4 pol</v>
          </cell>
          <cell r="C1888" t="str">
            <v>UN</v>
          </cell>
          <cell r="D1888">
            <v>8.0545000000000009</v>
          </cell>
        </row>
        <row r="1889">
          <cell r="A1889" t="str">
            <v>001.18.06040</v>
          </cell>
          <cell r="B1889" t="str">
            <v>Adaptador com rosca e flange para caixa de água de pvc inclusive assentamento 1/2 pol</v>
          </cell>
          <cell r="C1889" t="str">
            <v>UN</v>
          </cell>
          <cell r="D1889">
            <v>8.0545000000000009</v>
          </cell>
        </row>
        <row r="1890">
          <cell r="A1890" t="str">
            <v>001.18.06060</v>
          </cell>
          <cell r="B1890" t="str">
            <v>Adaptador com rosca e flange para caixa de água de pvc inclusive assentamento 3 pol</v>
          </cell>
          <cell r="C1890" t="str">
            <v>UN</v>
          </cell>
          <cell r="D1890">
            <v>57.702100000000002</v>
          </cell>
        </row>
        <row r="1891">
          <cell r="A1891" t="str">
            <v>001.18.06080</v>
          </cell>
          <cell r="B1891" t="str">
            <v>Tampão ou cap de pvc rígido para tubos de pvc rosqueável  3 pol</v>
          </cell>
          <cell r="C1891" t="str">
            <v>UN</v>
          </cell>
          <cell r="D1891">
            <v>7.8174000000000001</v>
          </cell>
        </row>
        <row r="1892">
          <cell r="A1892" t="str">
            <v>001.18.06100</v>
          </cell>
          <cell r="B1892" t="str">
            <v>Tampão ou cap de pvc rígido para tubos de pvc rosqueável  2.5 pol</v>
          </cell>
          <cell r="C1892" t="str">
            <v>UN</v>
          </cell>
          <cell r="D1892">
            <v>6.9273999999999996</v>
          </cell>
        </row>
        <row r="1893">
          <cell r="A1893" t="str">
            <v>001.18.06120</v>
          </cell>
          <cell r="B1893" t="str">
            <v>Tampão ou cap de pvc rígido para tubos de pvc rosqueável  2.00 pol</v>
          </cell>
          <cell r="C1893" t="str">
            <v>UN</v>
          </cell>
          <cell r="D1893">
            <v>5.8452999999999999</v>
          </cell>
        </row>
        <row r="1894">
          <cell r="A1894" t="str">
            <v>001.18.06140</v>
          </cell>
          <cell r="B1894" t="str">
            <v>Tampão ou cap de pvc rígido para tubos de pvc rosqueável  1 1/2 pol</v>
          </cell>
          <cell r="C1894" t="str">
            <v>UN</v>
          </cell>
          <cell r="D1894">
            <v>4.7953000000000001</v>
          </cell>
        </row>
        <row r="1895">
          <cell r="A1895" t="str">
            <v>001.18.06160</v>
          </cell>
          <cell r="B1895" t="str">
            <v>Tampão ou cap de pvc rígido para tubos de pvc rosqueável  1 1/4 pol</v>
          </cell>
          <cell r="C1895" t="str">
            <v>UN</v>
          </cell>
          <cell r="D1895">
            <v>3.9853000000000001</v>
          </cell>
        </row>
        <row r="1896">
          <cell r="A1896" t="str">
            <v>001.18.06180</v>
          </cell>
          <cell r="B1896" t="str">
            <v>Tampão ou cap de pvc rígido para tubos de pvc rosqueável  1 pol</v>
          </cell>
          <cell r="C1896" t="str">
            <v>UN</v>
          </cell>
          <cell r="D1896">
            <v>2.1837</v>
          </cell>
        </row>
        <row r="1897">
          <cell r="A1897" t="str">
            <v>001.18.06200</v>
          </cell>
          <cell r="B1897" t="str">
            <v>Tampão ou cap de pvc rígido para tubos de pvc rosqueável  3/4 pol</v>
          </cell>
          <cell r="C1897" t="str">
            <v>UN</v>
          </cell>
          <cell r="D1897">
            <v>1.6036999999999999</v>
          </cell>
        </row>
        <row r="1898">
          <cell r="A1898" t="str">
            <v>001.18.06220</v>
          </cell>
          <cell r="B1898" t="str">
            <v>Tampão ou cap de pvc rígido para tubos de pvc rosqueável  1/2 pol</v>
          </cell>
          <cell r="C1898" t="str">
            <v>UN</v>
          </cell>
          <cell r="D1898">
            <v>1.3436999999999999</v>
          </cell>
        </row>
        <row r="1899">
          <cell r="A1899" t="str">
            <v>001.18.06240</v>
          </cell>
          <cell r="B1899" t="str">
            <v>Flange sextavado com rosca e sem furos de pvc rígido para tubos de pvc rosqueável  4 pol</v>
          </cell>
          <cell r="C1899" t="str">
            <v>UN</v>
          </cell>
          <cell r="D1899">
            <v>37.497399999999999</v>
          </cell>
        </row>
        <row r="1900">
          <cell r="A1900" t="str">
            <v>001.18.06260</v>
          </cell>
          <cell r="B1900" t="str">
            <v>Flange sextavado com rosca e sem furos de pvc rígido para tubos de pvc rosqueável  3 pol</v>
          </cell>
          <cell r="C1900" t="str">
            <v>UN</v>
          </cell>
          <cell r="D1900">
            <v>20.3874</v>
          </cell>
        </row>
        <row r="1901">
          <cell r="A1901" t="str">
            <v>001.18.06280</v>
          </cell>
          <cell r="B1901" t="str">
            <v>Flange sextavado com rosca e sem furos de pvc rígido para tubos de pvc rosqueável  2 1/2 pol</v>
          </cell>
          <cell r="C1901" t="str">
            <v>UN</v>
          </cell>
          <cell r="D1901">
            <v>20.3674</v>
          </cell>
        </row>
        <row r="1902">
          <cell r="A1902" t="str">
            <v>001.18.06300</v>
          </cell>
          <cell r="B1902" t="str">
            <v>Flange sextavado com rosca e sem furos de pvc rígido para tubos de pvc rosqueável  2 pol</v>
          </cell>
          <cell r="C1902" t="str">
            <v>UN</v>
          </cell>
          <cell r="D1902">
            <v>4.0652999999999997</v>
          </cell>
        </row>
        <row r="1903">
          <cell r="A1903" t="str">
            <v>001.18.06320</v>
          </cell>
          <cell r="B1903" t="str">
            <v>Flange sextavado com rosca e sem furos de pvc rígido para tubos de pvc rosqueável  1 1/2 pol</v>
          </cell>
          <cell r="C1903" t="str">
            <v>UN</v>
          </cell>
          <cell r="D1903">
            <v>3.2953000000000001</v>
          </cell>
        </row>
        <row r="1904">
          <cell r="A1904" t="str">
            <v>001.18.06340</v>
          </cell>
          <cell r="B1904" t="str">
            <v>Flange sextavado com rosca e sem furos de pvc rígido para tubos de pvc rosqueável  1 1/4 pol</v>
          </cell>
          <cell r="C1904" t="str">
            <v>UN</v>
          </cell>
          <cell r="D1904">
            <v>2.6353</v>
          </cell>
        </row>
        <row r="1905">
          <cell r="A1905" t="str">
            <v>001.18.06360</v>
          </cell>
          <cell r="B1905" t="str">
            <v>Flange sextavado com rosca e sem furos de pvc rígido para tubos de pvc rosqueável  1 pol</v>
          </cell>
          <cell r="C1905" t="str">
            <v>UN</v>
          </cell>
          <cell r="D1905">
            <v>2.1937000000000002</v>
          </cell>
        </row>
        <row r="1906">
          <cell r="A1906" t="str">
            <v>001.18.06380</v>
          </cell>
          <cell r="B1906" t="str">
            <v>Flange sextavado com rosca e sem furos de pvc rígido para tubos de pvc rosqueável  3/4 pol</v>
          </cell>
          <cell r="C1906" t="str">
            <v>UN</v>
          </cell>
          <cell r="D1906">
            <v>1.9437</v>
          </cell>
        </row>
        <row r="1907">
          <cell r="A1907" t="str">
            <v>001.18.06400</v>
          </cell>
          <cell r="B1907" t="str">
            <v>Flange sextavado com rosca e sem furos de pvc rígido para tubos de pvc rosqueável  1/2 pol</v>
          </cell>
          <cell r="C1907" t="str">
            <v>UN</v>
          </cell>
          <cell r="D1907">
            <v>1.6287</v>
          </cell>
        </row>
        <row r="1908">
          <cell r="A1908" t="str">
            <v>001.18.06420</v>
          </cell>
          <cell r="B1908" t="str">
            <v>Plug ou bujão de 2"""""""", de pvc rígido, para tubos de pvc rosqueável</v>
          </cell>
          <cell r="C1908" t="str">
            <v>UN</v>
          </cell>
          <cell r="D1908">
            <v>3.6353</v>
          </cell>
        </row>
        <row r="1909">
          <cell r="A1909" t="str">
            <v>001.18.06440</v>
          </cell>
          <cell r="B1909" t="str">
            <v>Plug ou bujão de 1 1/2"""""""", de pvc rígido, para tubos de pvc rosqueável</v>
          </cell>
          <cell r="C1909" t="str">
            <v>UN</v>
          </cell>
          <cell r="D1909">
            <v>3.2252999999999998</v>
          </cell>
        </row>
        <row r="1910">
          <cell r="A1910" t="str">
            <v>001.18.06460</v>
          </cell>
          <cell r="B1910" t="str">
            <v>Plug ou bujão de 1 1/4"""""""", de pvc rígido, para tubos de pvc rosqueável</v>
          </cell>
          <cell r="C1910" t="str">
            <v>UN</v>
          </cell>
          <cell r="D1910">
            <v>2.2353000000000001</v>
          </cell>
        </row>
        <row r="1911">
          <cell r="A1911" t="str">
            <v>001.18.06480</v>
          </cell>
          <cell r="B1911" t="str">
            <v>Plug ou bujão de 1"""""""", de pvc rígido, para tubos de pvc rosqueável</v>
          </cell>
          <cell r="C1911" t="str">
            <v>UN</v>
          </cell>
          <cell r="D1911">
            <v>1.5037</v>
          </cell>
        </row>
        <row r="1912">
          <cell r="A1912" t="str">
            <v>001.18.06500</v>
          </cell>
          <cell r="B1912" t="str">
            <v>Plug ou bujão de 3/4"""""""", de pvc rígido, para tubos de pvc rosqueável</v>
          </cell>
          <cell r="C1912" t="str">
            <v>UN</v>
          </cell>
          <cell r="D1912">
            <v>1.2877000000000001</v>
          </cell>
        </row>
        <row r="1913">
          <cell r="A1913" t="str">
            <v>001.18.06520</v>
          </cell>
          <cell r="B1913" t="str">
            <v>Plug ou bujão de 1/2"""""""", de pvc rígido, para tubos de pvc rosqueável</v>
          </cell>
          <cell r="C1913" t="str">
            <v>UN</v>
          </cell>
          <cell r="D1913">
            <v>1.2037</v>
          </cell>
        </row>
        <row r="1914">
          <cell r="A1914" t="str">
            <v>001.18.06540</v>
          </cell>
          <cell r="B1914" t="str">
            <v>Joelho de 90º rosqueável com bucha de latão 1/2"""""""", de pvc rígido,</v>
          </cell>
          <cell r="C1914" t="str">
            <v>UN</v>
          </cell>
          <cell r="D1914">
            <v>3.7526999999999999</v>
          </cell>
        </row>
        <row r="1915">
          <cell r="A1915" t="str">
            <v>001.18.06560</v>
          </cell>
          <cell r="B1915" t="str">
            <v>Joelho de 90º rosqueável com bucha de latão 3/4"""""""", de pvc rígido,</v>
          </cell>
          <cell r="C1915" t="str">
            <v>UN</v>
          </cell>
          <cell r="D1915">
            <v>4.0427</v>
          </cell>
        </row>
        <row r="1916">
          <cell r="A1916" t="str">
            <v>001.18.06580</v>
          </cell>
          <cell r="B1916" t="str">
            <v>Joelho 90º redução rosqueável com bucha de latão 3/4"""""""" x 1/2"""""""", de  pvc rígido,</v>
          </cell>
          <cell r="C1916" t="str">
            <v>UN</v>
          </cell>
          <cell r="D1916">
            <v>4.2327000000000004</v>
          </cell>
        </row>
        <row r="1917">
          <cell r="A1917" t="str">
            <v>001.18.06600</v>
          </cell>
          <cell r="B1917" t="str">
            <v>Tee 90º rosqueável  1/2"""""""",com bucha de latão na boca central</v>
          </cell>
          <cell r="C1917" t="str">
            <v>UN</v>
          </cell>
          <cell r="D1917">
            <v>4.0449000000000002</v>
          </cell>
        </row>
        <row r="1918">
          <cell r="A1918" t="str">
            <v>001.18.06620</v>
          </cell>
          <cell r="B1918" t="str">
            <v>Tee 90º rosqueável 3/4"""""""", com bucha de latão na boca central</v>
          </cell>
          <cell r="C1918" t="str">
            <v>UN</v>
          </cell>
          <cell r="D1918">
            <v>4.8249000000000004</v>
          </cell>
        </row>
        <row r="1919">
          <cell r="A1919" t="str">
            <v>001.18.06640</v>
          </cell>
          <cell r="B1919" t="str">
            <v>Tee 90º redução rosqueável 3/4""""""""x1/2"""""""", com bucha de latão na boca central</v>
          </cell>
          <cell r="C1919" t="str">
            <v>UN</v>
          </cell>
          <cell r="D1919">
            <v>4.1649000000000003</v>
          </cell>
        </row>
        <row r="1920">
          <cell r="A1920" t="str">
            <v>001.18.06660</v>
          </cell>
          <cell r="B1920" t="str">
            <v>Tubo cpva, aquatherm - 22 mm - 3/4"""""""" em barras de 3.00 m</v>
          </cell>
          <cell r="C1920" t="str">
            <v>ML</v>
          </cell>
          <cell r="D1920">
            <v>8.8134999999999994</v>
          </cell>
        </row>
        <row r="1921">
          <cell r="A1921" t="str">
            <v>001.18.06680</v>
          </cell>
          <cell r="B1921" t="str">
            <v>Tubo cpva, aquatherm - 28 mm - 1"""""""" em barras de 3.00 m</v>
          </cell>
          <cell r="C1921" t="str">
            <v>ML</v>
          </cell>
          <cell r="D1921">
            <v>11.75</v>
          </cell>
        </row>
        <row r="1922">
          <cell r="A1922" t="str">
            <v>001.18.06700</v>
          </cell>
          <cell r="B1922" t="str">
            <v>Joelho de 90º, aquatherm - 22 mm 3/4""""""""</v>
          </cell>
          <cell r="C1922" t="str">
            <v>UN</v>
          </cell>
          <cell r="D1922">
            <v>3.6526999999999998</v>
          </cell>
        </row>
        <row r="1923">
          <cell r="A1923" t="str">
            <v>001.18.06720</v>
          </cell>
          <cell r="B1923" t="str">
            <v>Joelho de 90º, aquatherm - 28 mm 1""""""""</v>
          </cell>
          <cell r="C1923" t="str">
            <v>UN</v>
          </cell>
          <cell r="D1923">
            <v>5.7949000000000002</v>
          </cell>
        </row>
        <row r="1924">
          <cell r="A1924" t="str">
            <v>001.18.06740</v>
          </cell>
          <cell r="B1924" t="str">
            <v>Tee de 90º, aquatherm - 22 mm - 3/4 """"""""</v>
          </cell>
          <cell r="C1924" t="str">
            <v>UN</v>
          </cell>
          <cell r="D1924">
            <v>3.9249000000000001</v>
          </cell>
        </row>
        <row r="1925">
          <cell r="A1925" t="str">
            <v>001.18.06760</v>
          </cell>
          <cell r="B1925" t="str">
            <v>Tee de 90º, aquatherm 28 mm - 1""""""""</v>
          </cell>
          <cell r="C1925" t="str">
            <v>UN</v>
          </cell>
          <cell r="D1925">
            <v>5.7873999999999999</v>
          </cell>
        </row>
        <row r="1926">
          <cell r="A1926" t="str">
            <v>001.18.06780</v>
          </cell>
          <cell r="B1926" t="str">
            <v>Conector aquatherm - 28 mm - 1""""""""</v>
          </cell>
          <cell r="C1926" t="str">
            <v>UN</v>
          </cell>
          <cell r="D1926">
            <v>8.9191000000000003</v>
          </cell>
        </row>
        <row r="1927">
          <cell r="A1927" t="str">
            <v>001.18.06800</v>
          </cell>
          <cell r="B1927" t="str">
            <v>Fornecimento e instalação de mangueira marron de pvc para água de 3/4""""""""x2,5 mm de espessura</v>
          </cell>
          <cell r="C1927" t="str">
            <v>ML</v>
          </cell>
          <cell r="D1927">
            <v>1.1698</v>
          </cell>
        </row>
        <row r="1928">
          <cell r="A1928" t="str">
            <v>001.18.06820</v>
          </cell>
          <cell r="B1928" t="str">
            <v>Fornecimento e instalação de mangueira marron de pvc para água de  1""""""""x3,0 mm de espessura</v>
          </cell>
          <cell r="C1928" t="str">
            <v>ML</v>
          </cell>
          <cell r="D1928">
            <v>1.6268</v>
          </cell>
        </row>
        <row r="1929">
          <cell r="A1929" t="str">
            <v>001.18.06840</v>
          </cell>
          <cell r="B1929" t="str">
            <v>Fornecimento e instalação de joelho de polietileno - 3/4"""""""" para mangueira de polietileno ou pvc marron</v>
          </cell>
          <cell r="C1929" t="str">
            <v>UN</v>
          </cell>
          <cell r="D1929">
            <v>1.3188</v>
          </cell>
        </row>
        <row r="1930">
          <cell r="A1930" t="str">
            <v>001.18.06860</v>
          </cell>
          <cell r="B1930" t="str">
            <v>Fornecimento e instalação de joelho de polietileno  - 1"""""""" para mangueira de polietileno ou pvc marron</v>
          </cell>
          <cell r="C1930" t="str">
            <v>UN</v>
          </cell>
          <cell r="D1930">
            <v>1.7687999999999999</v>
          </cell>
        </row>
        <row r="1931">
          <cell r="A1931" t="str">
            <v>001.18.06880</v>
          </cell>
          <cell r="B1931" t="str">
            <v>Fornecimento e instalação de tee de polietileno - 3/4"""""""" para mangueira de polietileno ou pvc marron</v>
          </cell>
          <cell r="C1931" t="str">
            <v>UN</v>
          </cell>
          <cell r="D1931">
            <v>1.8736999999999999</v>
          </cell>
        </row>
        <row r="1932">
          <cell r="A1932" t="str">
            <v>001.18.06900</v>
          </cell>
          <cell r="B1932" t="str">
            <v>Fornecimento e instalação de tee de polietileno  1""""""""- para mangueira de polietileno ou pvc marron</v>
          </cell>
          <cell r="C1932" t="str">
            <v>UN</v>
          </cell>
          <cell r="D1932">
            <v>3.3237000000000001</v>
          </cell>
        </row>
        <row r="1933">
          <cell r="A1933" t="str">
            <v>001.18.06920</v>
          </cell>
          <cell r="B1933" t="str">
            <v>Fornecimento e instalação de uniao de polietileno - 3/4""""""""- para mangueira de polietileno ou pvc marron</v>
          </cell>
          <cell r="C1933" t="str">
            <v>UN</v>
          </cell>
          <cell r="D1933">
            <v>2.2353000000000001</v>
          </cell>
        </row>
        <row r="1934">
          <cell r="A1934" t="str">
            <v>001.18.06940</v>
          </cell>
          <cell r="B1934" t="str">
            <v>Fornecimento e instalação de união de polietileno  - 1""""""""-para mangueira de polietileno ou pvc marron</v>
          </cell>
          <cell r="C1934" t="str">
            <v>UN</v>
          </cell>
          <cell r="D1934">
            <v>2.6353</v>
          </cell>
        </row>
        <row r="1935">
          <cell r="A1935" t="str">
            <v>001.18.06960</v>
          </cell>
          <cell r="B1935" t="str">
            <v>Fornecimento e instalação de adaptador de polietileno  - 3/4""""""""- para mangueira de polietileno ou pvc marron</v>
          </cell>
          <cell r="C1935" t="str">
            <v>UN</v>
          </cell>
          <cell r="D1935">
            <v>2.0284</v>
          </cell>
        </row>
        <row r="1936">
          <cell r="A1936" t="str">
            <v>001.18.06980</v>
          </cell>
          <cell r="B1936" t="str">
            <v>Fornecimento e instalação de adaptador de polietileno  - 1""""""""- para mangueira de polietileno ou pvc marron</v>
          </cell>
          <cell r="C1936" t="str">
            <v>UN</v>
          </cell>
          <cell r="D1936">
            <v>2.2284000000000002</v>
          </cell>
        </row>
        <row r="1937">
          <cell r="A1937" t="str">
            <v>001.18.07000</v>
          </cell>
          <cell r="B1937" t="str">
            <v>Tubos de ferro galvanizado em barra de 6 m diâmetro 4 pol</v>
          </cell>
          <cell r="C1937" t="str">
            <v>ML</v>
          </cell>
          <cell r="D1937">
            <v>69.350800000000007</v>
          </cell>
        </row>
        <row r="1938">
          <cell r="A1938" t="str">
            <v>001.18.07020</v>
          </cell>
          <cell r="B1938" t="str">
            <v>Tubos de ferro galvanizado em barra de 6 m diâmetro 3 pol</v>
          </cell>
          <cell r="C1938" t="str">
            <v>ML</v>
          </cell>
          <cell r="D1938">
            <v>50.524799999999999</v>
          </cell>
        </row>
        <row r="1939">
          <cell r="A1939" t="str">
            <v>001.18.07040</v>
          </cell>
          <cell r="B1939" t="str">
            <v>Tubos de ferro galvanizado em barra de 6 m diâmetro 2.5 pol</v>
          </cell>
          <cell r="C1939" t="str">
            <v>ML</v>
          </cell>
          <cell r="D1939">
            <v>42.185099999999998</v>
          </cell>
        </row>
        <row r="1940">
          <cell r="A1940" t="str">
            <v>001.18.07060</v>
          </cell>
          <cell r="B1940" t="str">
            <v>Tubos de ferro galvanizado em barra de 6 m diâmetro 2 pol</v>
          </cell>
          <cell r="C1940" t="str">
            <v>ML</v>
          </cell>
          <cell r="D1940">
            <v>30.9436</v>
          </cell>
        </row>
        <row r="1941">
          <cell r="A1941" t="str">
            <v>001.18.07080</v>
          </cell>
          <cell r="B1941" t="str">
            <v>Tubos de ferro galvanizado em barra de 6 m diâmetro 1.5 pol</v>
          </cell>
          <cell r="C1941" t="str">
            <v>ML</v>
          </cell>
          <cell r="D1941">
            <v>25.4129</v>
          </cell>
        </row>
        <row r="1942">
          <cell r="A1942" t="str">
            <v>001.18.07100</v>
          </cell>
          <cell r="B1942" t="str">
            <v>Tubos de ferro galvanizado em barra de 6 m diâmetro 1 1/4 pol</v>
          </cell>
          <cell r="C1942" t="str">
            <v>ML</v>
          </cell>
          <cell r="D1942">
            <v>19.528700000000001</v>
          </cell>
        </row>
        <row r="1943">
          <cell r="A1943" t="str">
            <v>001.18.07120</v>
          </cell>
          <cell r="B1943" t="str">
            <v>Tubos de ferro galvanizado em barra de 6 m diâmetro 1 pol</v>
          </cell>
          <cell r="C1943" t="str">
            <v>ML</v>
          </cell>
          <cell r="D1943">
            <v>14.5716</v>
          </cell>
        </row>
        <row r="1944">
          <cell r="A1944" t="str">
            <v>001.18.07140</v>
          </cell>
          <cell r="B1944" t="str">
            <v>Tubos de ferro galvanizado em barra de 6 m diâmetro 3/4 pol</v>
          </cell>
          <cell r="C1944" t="str">
            <v>ML</v>
          </cell>
          <cell r="D1944">
            <v>10.8215</v>
          </cell>
        </row>
        <row r="1945">
          <cell r="A1945" t="str">
            <v>001.18.07160</v>
          </cell>
          <cell r="B1945" t="str">
            <v>Tubos de ferro galvanizado em barra de 6 m diâmetro 1/2 pol</v>
          </cell>
          <cell r="C1945" t="str">
            <v>ML</v>
          </cell>
          <cell r="D1945">
            <v>8.5815999999999999</v>
          </cell>
        </row>
        <row r="1946">
          <cell r="A1946" t="str">
            <v>001.18.07180</v>
          </cell>
          <cell r="B1946" t="str">
            <v>Cotovelo ou joelho de redução de ferro galvanizado 2.5x2 pol</v>
          </cell>
          <cell r="C1946" t="str">
            <v>UN</v>
          </cell>
          <cell r="D1946">
            <v>28.044499999999999</v>
          </cell>
        </row>
        <row r="1947">
          <cell r="A1947" t="str">
            <v>001.18.07200</v>
          </cell>
          <cell r="B1947" t="str">
            <v>Cotovelo ou joelho de redução de ferro galvanizado 2x1.5 pol</v>
          </cell>
          <cell r="C1947" t="str">
            <v>UN</v>
          </cell>
          <cell r="D1947">
            <v>15.0829</v>
          </cell>
        </row>
        <row r="1948">
          <cell r="A1948" t="str">
            <v>001.18.07220</v>
          </cell>
          <cell r="B1948" t="str">
            <v>Cotovelo ou joelho de redução de ferro galvanizado 1.5x1 1/4 pol</v>
          </cell>
          <cell r="C1948" t="str">
            <v>UN</v>
          </cell>
          <cell r="D1948">
            <v>10.882899999999999</v>
          </cell>
        </row>
        <row r="1949">
          <cell r="A1949" t="str">
            <v>001.18.07240</v>
          </cell>
          <cell r="B1949" t="str">
            <v>Cotovelo ou joelho de redução de ferro galvanizado 1.5x1 pol</v>
          </cell>
          <cell r="C1949" t="str">
            <v>UN</v>
          </cell>
          <cell r="D1949">
            <v>10.882899999999999</v>
          </cell>
        </row>
        <row r="1950">
          <cell r="A1950" t="str">
            <v>001.18.07260</v>
          </cell>
          <cell r="B1950" t="str">
            <v>Cotovelo ou joelho de redução de ferro galvanizado 1.5x3/4 pol</v>
          </cell>
          <cell r="C1950" t="str">
            <v>UN</v>
          </cell>
          <cell r="D1950">
            <v>10.882899999999999</v>
          </cell>
        </row>
        <row r="1951">
          <cell r="A1951" t="str">
            <v>001.18.07280</v>
          </cell>
          <cell r="B1951" t="str">
            <v>Cotovelo ou joelho de redução de ferro galvanizado 1 1/4x1 pol</v>
          </cell>
          <cell r="C1951" t="str">
            <v>UN</v>
          </cell>
          <cell r="D1951">
            <v>8.8828999999999994</v>
          </cell>
        </row>
        <row r="1952">
          <cell r="A1952" t="str">
            <v>001.18.07300</v>
          </cell>
          <cell r="B1952" t="str">
            <v>Cotovelo ou joelho de redução de ferro galvanizado 1 1/4x3/4 pol</v>
          </cell>
          <cell r="C1952" t="str">
            <v>UN</v>
          </cell>
          <cell r="D1952">
            <v>8.8828999999999994</v>
          </cell>
        </row>
        <row r="1953">
          <cell r="A1953" t="str">
            <v>001.18.07320</v>
          </cell>
          <cell r="B1953" t="str">
            <v>Cotovelo ou joelho de redução de ferro galvanizado 1x3/4 pol</v>
          </cell>
          <cell r="C1953" t="str">
            <v>UN</v>
          </cell>
          <cell r="D1953">
            <v>5.4474</v>
          </cell>
        </row>
        <row r="1954">
          <cell r="A1954" t="str">
            <v>001.18.07340</v>
          </cell>
          <cell r="B1954" t="str">
            <v>Cotovelo ou joelho de redução de ferro galvanizado 1x1/2 pol</v>
          </cell>
          <cell r="C1954" t="str">
            <v>UN</v>
          </cell>
          <cell r="D1954">
            <v>5.4474</v>
          </cell>
        </row>
        <row r="1955">
          <cell r="A1955" t="str">
            <v>001.18.07360</v>
          </cell>
          <cell r="B1955" t="str">
            <v>Cotovelo ou joelho de redução de ferro galvanizado 3/4x1/2 pol</v>
          </cell>
          <cell r="C1955" t="str">
            <v>UN</v>
          </cell>
          <cell r="D1955">
            <v>4.0974000000000004</v>
          </cell>
        </row>
        <row r="1956">
          <cell r="A1956" t="str">
            <v>001.18.07380</v>
          </cell>
          <cell r="B1956" t="str">
            <v>Bucha de redução de ferro galvanizado 4x3 pol</v>
          </cell>
          <cell r="C1956" t="str">
            <v>UN</v>
          </cell>
          <cell r="D1956">
            <v>19.618400000000001</v>
          </cell>
        </row>
        <row r="1957">
          <cell r="A1957" t="str">
            <v>001.18.07400</v>
          </cell>
          <cell r="B1957" t="str">
            <v>Bucha de redução de ferro galvanizado 4x2.5 pol</v>
          </cell>
          <cell r="C1957" t="str">
            <v>UN</v>
          </cell>
          <cell r="D1957">
            <v>22.788399999999999</v>
          </cell>
        </row>
        <row r="1958">
          <cell r="A1958" t="str">
            <v>001.18.07420</v>
          </cell>
          <cell r="B1958" t="str">
            <v>Bucha de redução de ferro galvanizado 4x2 pol</v>
          </cell>
          <cell r="C1958" t="str">
            <v>UN</v>
          </cell>
          <cell r="D1958">
            <v>22.788399999999999</v>
          </cell>
        </row>
        <row r="1959">
          <cell r="A1959" t="str">
            <v>001.18.07440</v>
          </cell>
          <cell r="B1959" t="str">
            <v>Bucha de redução de ferro galvanizado 3x2 1/2 pol</v>
          </cell>
          <cell r="C1959" t="str">
            <v>UN</v>
          </cell>
          <cell r="D1959">
            <v>15.294499999999999</v>
          </cell>
        </row>
        <row r="1960">
          <cell r="A1960" t="str">
            <v>001.18.07460</v>
          </cell>
          <cell r="B1960" t="str">
            <v>Bucha de redução de ferro galvanizado 3x2 pol</v>
          </cell>
          <cell r="C1960" t="str">
            <v>UN</v>
          </cell>
          <cell r="D1960">
            <v>13.9945</v>
          </cell>
        </row>
        <row r="1961">
          <cell r="A1961" t="str">
            <v>001.18.07480</v>
          </cell>
          <cell r="B1961" t="str">
            <v>Bucha de redução de ferro galvanizado 3x1 1/2 pol</v>
          </cell>
          <cell r="C1961" t="str">
            <v>UN</v>
          </cell>
          <cell r="D1961">
            <v>13.9945</v>
          </cell>
        </row>
        <row r="1962">
          <cell r="A1962" t="str">
            <v>001.18.07500</v>
          </cell>
          <cell r="B1962" t="str">
            <v>Bucha de redução de ferro galvanizado 2 1/2x2 pol</v>
          </cell>
          <cell r="C1962" t="str">
            <v>UN</v>
          </cell>
          <cell r="D1962">
            <v>13.5945</v>
          </cell>
        </row>
        <row r="1963">
          <cell r="A1963" t="str">
            <v>001.18.07520</v>
          </cell>
          <cell r="B1963" t="str">
            <v>Bucha de redução de ferro galvanizado 2 1/2x1.5 pol</v>
          </cell>
          <cell r="C1963" t="str">
            <v>UN</v>
          </cell>
          <cell r="D1963">
            <v>12.5945</v>
          </cell>
        </row>
        <row r="1964">
          <cell r="A1964" t="str">
            <v>001.18.07540</v>
          </cell>
          <cell r="B1964" t="str">
            <v>Bucha de redução de ferro galvanizado 2 1/2x1 1/4 pol</v>
          </cell>
          <cell r="C1964" t="str">
            <v>UN</v>
          </cell>
          <cell r="D1964">
            <v>12.5945</v>
          </cell>
        </row>
        <row r="1965">
          <cell r="A1965" t="str">
            <v>001.18.07560</v>
          </cell>
          <cell r="B1965" t="str">
            <v>Bucha de redução de ferro galvanizado 2x1.5 pol</v>
          </cell>
          <cell r="C1965" t="str">
            <v>UN</v>
          </cell>
          <cell r="D1965">
            <v>9.0829000000000004</v>
          </cell>
        </row>
        <row r="1966">
          <cell r="A1966" t="str">
            <v>001.18.07580</v>
          </cell>
          <cell r="B1966" t="str">
            <v>Bucha de redução de ferro galvanizado 2x1 1/4 pol</v>
          </cell>
          <cell r="C1966" t="str">
            <v>UN</v>
          </cell>
          <cell r="D1966">
            <v>9.0829000000000004</v>
          </cell>
        </row>
        <row r="1967">
          <cell r="A1967" t="str">
            <v>001.18.07600</v>
          </cell>
          <cell r="B1967" t="str">
            <v>Bucha de redução de ferro galvanizado 2x1 pol</v>
          </cell>
          <cell r="C1967" t="str">
            <v>UN</v>
          </cell>
          <cell r="D1967">
            <v>9.3828999999999994</v>
          </cell>
        </row>
        <row r="1968">
          <cell r="A1968" t="str">
            <v>001.18.07620</v>
          </cell>
          <cell r="B1968" t="str">
            <v>Bucha de redução de ferro galvanizado 2x3/4 pol</v>
          </cell>
          <cell r="C1968" t="str">
            <v>UN</v>
          </cell>
          <cell r="D1968">
            <v>9.3828999999999994</v>
          </cell>
        </row>
        <row r="1969">
          <cell r="A1969" t="str">
            <v>001.18.07640</v>
          </cell>
          <cell r="B1969" t="str">
            <v>Bucha de redução de ferro galvanizado 1 1/2x1 1/4 pol</v>
          </cell>
          <cell r="C1969" t="str">
            <v>UN</v>
          </cell>
          <cell r="D1969">
            <v>8.4829000000000008</v>
          </cell>
        </row>
        <row r="1970">
          <cell r="A1970" t="str">
            <v>001.18.07660</v>
          </cell>
          <cell r="B1970" t="str">
            <v>Bucha de redução de ferro galvanizado 1 1/2x1 pol</v>
          </cell>
          <cell r="C1970" t="str">
            <v>UN</v>
          </cell>
          <cell r="D1970">
            <v>8.2828999999999997</v>
          </cell>
        </row>
        <row r="1971">
          <cell r="A1971" t="str">
            <v>001.18.07680</v>
          </cell>
          <cell r="B1971" t="str">
            <v>Bucha de redução de ferro galvanizado 1 1/2x3/4 pol</v>
          </cell>
          <cell r="C1971" t="str">
            <v>UN</v>
          </cell>
          <cell r="D1971">
            <v>8.0829000000000004</v>
          </cell>
        </row>
        <row r="1972">
          <cell r="A1972" t="str">
            <v>001.18.07700</v>
          </cell>
          <cell r="B1972" t="str">
            <v>Bucha de redução de ferro galvanizado1 1/4x1 pol</v>
          </cell>
          <cell r="C1972" t="str">
            <v>UN</v>
          </cell>
          <cell r="D1972">
            <v>7.3829000000000002</v>
          </cell>
        </row>
        <row r="1973">
          <cell r="A1973" t="str">
            <v>001.18.07720</v>
          </cell>
          <cell r="B1973" t="str">
            <v>Bucha de redução de ferro galvanizado 1 1/4x3/4 pol</v>
          </cell>
          <cell r="C1973" t="str">
            <v>UN</v>
          </cell>
          <cell r="D1973">
            <v>6.7328999999999999</v>
          </cell>
        </row>
        <row r="1974">
          <cell r="A1974" t="str">
            <v>001.18.07740</v>
          </cell>
          <cell r="B1974" t="str">
            <v>Bucha de redução de ferro galvanizado 1 1/4x1/2 pol</v>
          </cell>
          <cell r="C1974" t="str">
            <v>UN</v>
          </cell>
          <cell r="D1974">
            <v>7.1829000000000001</v>
          </cell>
        </row>
        <row r="1975">
          <cell r="A1975" t="str">
            <v>001.18.07760</v>
          </cell>
          <cell r="B1975" t="str">
            <v>Bucha de redução de ferro galvanizado 1x3/4 pol</v>
          </cell>
          <cell r="C1975" t="str">
            <v>UN</v>
          </cell>
          <cell r="D1975">
            <v>4.1474000000000002</v>
          </cell>
        </row>
        <row r="1976">
          <cell r="A1976" t="str">
            <v>001.18.07780</v>
          </cell>
          <cell r="B1976" t="str">
            <v>Bucha de redução de ferro galvanizado 1x1/2 pol</v>
          </cell>
          <cell r="C1976" t="str">
            <v>UN</v>
          </cell>
          <cell r="D1976">
            <v>4.4973999999999998</v>
          </cell>
        </row>
        <row r="1977">
          <cell r="A1977" t="str">
            <v>001.18.07800</v>
          </cell>
          <cell r="B1977" t="str">
            <v>Bucha de redução de ferro galvanizado 3/4x1/2 pol</v>
          </cell>
          <cell r="C1977" t="str">
            <v>UN</v>
          </cell>
          <cell r="D1977">
            <v>3.4973999999999998</v>
          </cell>
        </row>
        <row r="1978">
          <cell r="A1978" t="str">
            <v>001.18.07820</v>
          </cell>
          <cell r="B1978" t="str">
            <v>Luva de redução de ferro galvanizado 4x3 pol</v>
          </cell>
          <cell r="C1978" t="str">
            <v>UN</v>
          </cell>
          <cell r="D1978">
            <v>33.0884</v>
          </cell>
        </row>
        <row r="1979">
          <cell r="A1979" t="str">
            <v>001.18.07840</v>
          </cell>
          <cell r="B1979" t="str">
            <v>Luva de redução de ferro galvanizado 4x2.5 pol</v>
          </cell>
          <cell r="C1979" t="str">
            <v>UN</v>
          </cell>
          <cell r="D1979">
            <v>24.808399999999999</v>
          </cell>
        </row>
        <row r="1980">
          <cell r="A1980" t="str">
            <v>001.18.07860</v>
          </cell>
          <cell r="B1980" t="str">
            <v>Luva de redução de ferro galvanizado 4x2 pol</v>
          </cell>
          <cell r="C1980" t="str">
            <v>UN</v>
          </cell>
          <cell r="D1980">
            <v>33.0884</v>
          </cell>
        </row>
        <row r="1981">
          <cell r="A1981" t="str">
            <v>001.18.07880</v>
          </cell>
          <cell r="B1981" t="str">
            <v>Luva de reduçao de ferro galvanizado 3x2 1/2 pol</v>
          </cell>
          <cell r="C1981" t="str">
            <v>UN</v>
          </cell>
          <cell r="D1981">
            <v>23.294499999999999</v>
          </cell>
        </row>
        <row r="1982">
          <cell r="A1982" t="str">
            <v>001.18.07900</v>
          </cell>
          <cell r="B1982" t="str">
            <v>Luva de redução de ferro galvanizado 3x2 pol</v>
          </cell>
          <cell r="C1982" t="str">
            <v>UN</v>
          </cell>
          <cell r="D1982">
            <v>23.294499999999999</v>
          </cell>
        </row>
        <row r="1983">
          <cell r="A1983" t="str">
            <v>001.18.07920</v>
          </cell>
          <cell r="B1983" t="str">
            <v>Luva de redução de ferro galvanizado 3x1 1/2 pol</v>
          </cell>
          <cell r="C1983" t="str">
            <v>UN</v>
          </cell>
          <cell r="D1983">
            <v>23.294499999999999</v>
          </cell>
        </row>
        <row r="1984">
          <cell r="A1984" t="str">
            <v>001.18.07940</v>
          </cell>
          <cell r="B1984" t="str">
            <v>Luva de redução de ferro galvanizado 2 1/2x2 pol</v>
          </cell>
          <cell r="C1984" t="str">
            <v>UN</v>
          </cell>
          <cell r="D1984">
            <v>13.394500000000001</v>
          </cell>
        </row>
        <row r="1985">
          <cell r="A1985" t="str">
            <v>001.18.07960</v>
          </cell>
          <cell r="B1985" t="str">
            <v>Luva de redução de ferro galvanizado 2 1/2x1 1/2 pol</v>
          </cell>
          <cell r="C1985" t="str">
            <v>UN</v>
          </cell>
          <cell r="D1985">
            <v>13.394500000000001</v>
          </cell>
        </row>
        <row r="1986">
          <cell r="A1986" t="str">
            <v>001.18.07980</v>
          </cell>
          <cell r="B1986" t="str">
            <v>Luva de reduçao de ferro galvanizado 2.5x1 1/4 pol</v>
          </cell>
          <cell r="C1986" t="str">
            <v>UN</v>
          </cell>
          <cell r="D1986">
            <v>13.394500000000001</v>
          </cell>
        </row>
        <row r="1987">
          <cell r="A1987" t="str">
            <v>001.18.08000</v>
          </cell>
          <cell r="B1987" t="str">
            <v>Luva de redução de ferro galvanizado 2x1 1/2 pol</v>
          </cell>
          <cell r="C1987" t="str">
            <v>UN</v>
          </cell>
          <cell r="D1987">
            <v>12.882899999999999</v>
          </cell>
        </row>
        <row r="1988">
          <cell r="A1988" t="str">
            <v>001.18.08020</v>
          </cell>
          <cell r="B1988" t="str">
            <v>Luva de redução de ferro galvanizado 2x1 1/4 pol</v>
          </cell>
          <cell r="C1988" t="str">
            <v>UN</v>
          </cell>
          <cell r="D1988">
            <v>12.882899999999999</v>
          </cell>
        </row>
        <row r="1989">
          <cell r="A1989" t="str">
            <v>001.18.08040</v>
          </cell>
          <cell r="B1989" t="str">
            <v>Luva de redução de ferro galvanizado 2x1 pol</v>
          </cell>
          <cell r="C1989" t="str">
            <v>UN</v>
          </cell>
          <cell r="D1989">
            <v>12.882899999999999</v>
          </cell>
        </row>
        <row r="1990">
          <cell r="A1990" t="str">
            <v>001.18.08060</v>
          </cell>
          <cell r="B1990" t="str">
            <v>Luva de redução de ferro galvanizado 1 1/2x1 pol</v>
          </cell>
          <cell r="C1990" t="str">
            <v>UN</v>
          </cell>
          <cell r="D1990">
            <v>9.0829000000000004</v>
          </cell>
        </row>
        <row r="1991">
          <cell r="A1991" t="str">
            <v>001.18.08080</v>
          </cell>
          <cell r="B1991" t="str">
            <v>Luva de redução de ferro galvanizado 1 1/2x3/4 pol</v>
          </cell>
          <cell r="C1991" t="str">
            <v>UN</v>
          </cell>
          <cell r="D1991">
            <v>8.2828999999999997</v>
          </cell>
        </row>
        <row r="1992">
          <cell r="A1992" t="str">
            <v>001.18.08100</v>
          </cell>
          <cell r="B1992" t="str">
            <v>Luva de redução de ferro galvanizado 1 1/4x1 pol</v>
          </cell>
          <cell r="C1992" t="str">
            <v>UN</v>
          </cell>
          <cell r="D1992">
            <v>8.2828999999999997</v>
          </cell>
        </row>
        <row r="1993">
          <cell r="A1993" t="str">
            <v>001.18.08120</v>
          </cell>
          <cell r="B1993" t="str">
            <v>Luva de redução de ferro galvanizado 1 1/4x3/4 pol</v>
          </cell>
          <cell r="C1993" t="str">
            <v>UN</v>
          </cell>
          <cell r="D1993">
            <v>8.2828999999999997</v>
          </cell>
        </row>
        <row r="1994">
          <cell r="A1994" t="str">
            <v>001.18.08140</v>
          </cell>
          <cell r="B1994" t="str">
            <v>Luva de redução de ferro galvanizado 1 1/4x1/2 pol</v>
          </cell>
          <cell r="C1994" t="str">
            <v>UN</v>
          </cell>
          <cell r="D1994">
            <v>8.2828999999999997</v>
          </cell>
        </row>
        <row r="1995">
          <cell r="A1995" t="str">
            <v>001.18.08160</v>
          </cell>
          <cell r="B1995" t="str">
            <v>Luva de redução de ferro galvanizado 1x3/4 pol</v>
          </cell>
          <cell r="C1995" t="str">
            <v>UN</v>
          </cell>
          <cell r="D1995">
            <v>5.3474000000000004</v>
          </cell>
        </row>
        <row r="1996">
          <cell r="A1996" t="str">
            <v>001.18.08180</v>
          </cell>
          <cell r="B1996" t="str">
            <v>Luva de redução de ferro galvanizado 1x1/2 pol</v>
          </cell>
          <cell r="C1996" t="str">
            <v>UN</v>
          </cell>
          <cell r="D1996">
            <v>4.9474</v>
          </cell>
        </row>
        <row r="1997">
          <cell r="A1997" t="str">
            <v>001.18.08200</v>
          </cell>
          <cell r="B1997" t="str">
            <v>Luva de redução de ferro galvanizado 3/4x1/2 pol</v>
          </cell>
          <cell r="C1997" t="str">
            <v>UN</v>
          </cell>
          <cell r="D1997">
            <v>4.1474000000000002</v>
          </cell>
        </row>
        <row r="1998">
          <cell r="A1998" t="str">
            <v>001.18.08220</v>
          </cell>
          <cell r="B1998" t="str">
            <v>Cotovelo ou joelho de ferro galvanizado 4 pol</v>
          </cell>
          <cell r="C1998" t="str">
            <v>UN</v>
          </cell>
          <cell r="D1998">
            <v>74.938400000000001</v>
          </cell>
        </row>
        <row r="1999">
          <cell r="A1999" t="str">
            <v>001.18.08240</v>
          </cell>
          <cell r="B1999" t="str">
            <v>Cotovelo ou joelho de ferro galvanizado 3 pol</v>
          </cell>
          <cell r="C1999" t="str">
            <v>UN</v>
          </cell>
          <cell r="D1999">
            <v>22.714500000000001</v>
          </cell>
        </row>
        <row r="2000">
          <cell r="A2000" t="str">
            <v>001.18.08260</v>
          </cell>
          <cell r="B2000" t="str">
            <v>Cotovelo ou joelho de ferro galvanizado 2 1/2 pol</v>
          </cell>
          <cell r="C2000" t="str">
            <v>UN</v>
          </cell>
          <cell r="D2000">
            <v>31.044499999999999</v>
          </cell>
        </row>
        <row r="2001">
          <cell r="A2001" t="str">
            <v>001.18.08280</v>
          </cell>
          <cell r="B2001" t="str">
            <v>Cotovelo ou joelho de ferro galvanizado 2 pol</v>
          </cell>
          <cell r="C2001" t="str">
            <v>UN</v>
          </cell>
          <cell r="D2001">
            <v>15.0829</v>
          </cell>
        </row>
        <row r="2002">
          <cell r="A2002" t="str">
            <v>001.18.08300</v>
          </cell>
          <cell r="B2002" t="str">
            <v>Cotovelo ou joelho de ferro galvanizado 1 1/2 pol</v>
          </cell>
          <cell r="C2002" t="str">
            <v>UN</v>
          </cell>
          <cell r="D2002">
            <v>10.882899999999999</v>
          </cell>
        </row>
        <row r="2003">
          <cell r="A2003" t="str">
            <v>001.18.08320</v>
          </cell>
          <cell r="B2003" t="str">
            <v>Cotovelo ou joelho de ferro galvanizado 1 1/4 pol</v>
          </cell>
          <cell r="C2003" t="str">
            <v>UN</v>
          </cell>
          <cell r="D2003">
            <v>8.8828999999999994</v>
          </cell>
        </row>
        <row r="2004">
          <cell r="A2004" t="str">
            <v>001.18.08340</v>
          </cell>
          <cell r="B2004" t="str">
            <v>Cotovelo ou joelho de ferro galvanizado 1 pol</v>
          </cell>
          <cell r="C2004" t="str">
            <v>UN</v>
          </cell>
          <cell r="D2004">
            <v>5.4474</v>
          </cell>
        </row>
        <row r="2005">
          <cell r="A2005" t="str">
            <v>001.18.08360</v>
          </cell>
          <cell r="B2005" t="str">
            <v>Cotovelo ou joelho de ferro galvanizado 3/4 pol</v>
          </cell>
          <cell r="C2005" t="str">
            <v>UN</v>
          </cell>
          <cell r="D2005">
            <v>3.9474</v>
          </cell>
        </row>
        <row r="2006">
          <cell r="A2006" t="str">
            <v>001.18.08380</v>
          </cell>
          <cell r="B2006" t="str">
            <v>Cotovelo ou joelho de ferro galvanizado 1/2 pol</v>
          </cell>
          <cell r="C2006" t="str">
            <v>UN</v>
          </cell>
          <cell r="D2006">
            <v>9.6892999999999994</v>
          </cell>
        </row>
        <row r="2007">
          <cell r="A2007" t="str">
            <v>001.18.08400</v>
          </cell>
          <cell r="B2007" t="str">
            <v>Tee ferro galvanizado 6 pol</v>
          </cell>
          <cell r="C2007" t="str">
            <v>UN</v>
          </cell>
          <cell r="D2007">
            <v>43.689300000000003</v>
          </cell>
        </row>
        <row r="2008">
          <cell r="A2008" t="str">
            <v>001.18.08420</v>
          </cell>
          <cell r="B2008" t="str">
            <v>Tee ferro galvanizado 4 pol</v>
          </cell>
          <cell r="C2008" t="str">
            <v>UN</v>
          </cell>
          <cell r="D2008">
            <v>56.042099999999998</v>
          </cell>
        </row>
        <row r="2009">
          <cell r="A2009" t="str">
            <v>001.18.08440</v>
          </cell>
          <cell r="B2009" t="str">
            <v>Tee ferro galvanizado 3 pol</v>
          </cell>
          <cell r="C2009" t="str">
            <v>UN</v>
          </cell>
          <cell r="D2009">
            <v>40.106400000000001</v>
          </cell>
        </row>
        <row r="2010">
          <cell r="A2010" t="str">
            <v>001.18.08460</v>
          </cell>
          <cell r="B2010" t="str">
            <v>Tee ferro galvanizado 2 1/2 pol</v>
          </cell>
          <cell r="C2010" t="str">
            <v>UN</v>
          </cell>
          <cell r="D2010">
            <v>31.106400000000001</v>
          </cell>
        </row>
        <row r="2011">
          <cell r="A2011" t="str">
            <v>001.18.08480</v>
          </cell>
          <cell r="B2011" t="str">
            <v>Tee ferro galvanizado 2 pol</v>
          </cell>
          <cell r="C2011" t="str">
            <v>UN</v>
          </cell>
          <cell r="D2011">
            <v>18.394500000000001</v>
          </cell>
        </row>
        <row r="2012">
          <cell r="A2012" t="str">
            <v>001.18.08500</v>
          </cell>
          <cell r="B2012" t="str">
            <v>Tee ferro galvanizado 1 1/2 pol</v>
          </cell>
          <cell r="C2012" t="str">
            <v>UN</v>
          </cell>
          <cell r="D2012">
            <v>12.644500000000001</v>
          </cell>
        </row>
        <row r="2013">
          <cell r="A2013" t="str">
            <v>001.18.08520</v>
          </cell>
          <cell r="B2013" t="str">
            <v>Tee ferro galvanizado 1 1/4 pol</v>
          </cell>
          <cell r="C2013" t="str">
            <v>UN</v>
          </cell>
          <cell r="D2013">
            <v>11.4945</v>
          </cell>
        </row>
        <row r="2014">
          <cell r="A2014" t="str">
            <v>001.18.08540</v>
          </cell>
          <cell r="B2014" t="str">
            <v>Tee ferro galvanizado 1 pol</v>
          </cell>
          <cell r="C2014" t="str">
            <v>UN</v>
          </cell>
          <cell r="D2014">
            <v>7.3091999999999997</v>
          </cell>
        </row>
        <row r="2015">
          <cell r="A2015" t="str">
            <v>001.18.08560</v>
          </cell>
          <cell r="B2015" t="str">
            <v>Tee ferro galvanizado 3/4 pol</v>
          </cell>
          <cell r="C2015" t="str">
            <v>UN</v>
          </cell>
          <cell r="D2015">
            <v>5.2591999999999999</v>
          </cell>
        </row>
        <row r="2016">
          <cell r="A2016" t="str">
            <v>001.18.08580</v>
          </cell>
          <cell r="B2016" t="str">
            <v>Tee ferro galvanizado 1/2 pol</v>
          </cell>
          <cell r="C2016" t="str">
            <v>UN</v>
          </cell>
          <cell r="D2016">
            <v>3.8992</v>
          </cell>
        </row>
        <row r="2017">
          <cell r="A2017" t="str">
            <v>001.18.08600</v>
          </cell>
          <cell r="B2017" t="str">
            <v>Tee de redução ferro galvanizado 4x3 pol</v>
          </cell>
          <cell r="C2017" t="str">
            <v>UN</v>
          </cell>
          <cell r="D2017">
            <v>91.642099999999999</v>
          </cell>
        </row>
        <row r="2018">
          <cell r="A2018" t="str">
            <v>001.18.08620</v>
          </cell>
          <cell r="B2018" t="str">
            <v>Tee de redução ferro galvanizado 4x2 pol</v>
          </cell>
          <cell r="C2018" t="str">
            <v>UN</v>
          </cell>
          <cell r="D2018">
            <v>91.642099999999999</v>
          </cell>
        </row>
        <row r="2019">
          <cell r="A2019" t="str">
            <v>001.18.08640</v>
          </cell>
          <cell r="B2019" t="str">
            <v>Tee de redução ferro galvanizado 3x2.5 pol</v>
          </cell>
          <cell r="C2019" t="str">
            <v>UN</v>
          </cell>
          <cell r="D2019">
            <v>49.606400000000001</v>
          </cell>
        </row>
        <row r="2020">
          <cell r="A2020" t="str">
            <v>001.18.08660</v>
          </cell>
          <cell r="B2020" t="str">
            <v>Tee de redução ferro galvanizado 3x2 pol</v>
          </cell>
          <cell r="C2020" t="str">
            <v>UN</v>
          </cell>
          <cell r="D2020">
            <v>32.006399999999999</v>
          </cell>
        </row>
        <row r="2021">
          <cell r="A2021" t="str">
            <v>001.18.08680</v>
          </cell>
          <cell r="B2021" t="str">
            <v>Tee de redução ferro galvanizado 3x1.5 pol</v>
          </cell>
          <cell r="C2021" t="str">
            <v>UN</v>
          </cell>
          <cell r="D2021">
            <v>32.006399999999999</v>
          </cell>
        </row>
        <row r="2022">
          <cell r="A2022" t="str">
            <v>001.18.08700</v>
          </cell>
          <cell r="B2022" t="str">
            <v>Tee de redução ferro galvanizado 2.5x2 pol</v>
          </cell>
          <cell r="C2022" t="str">
            <v>UN</v>
          </cell>
          <cell r="D2022">
            <v>39.046399999999998</v>
          </cell>
        </row>
        <row r="2023">
          <cell r="A2023" t="str">
            <v>001.18.08720</v>
          </cell>
          <cell r="B2023" t="str">
            <v>Tee de redução ferro galvanizado 2.5x1.5 pol</v>
          </cell>
          <cell r="C2023" t="str">
            <v>UN</v>
          </cell>
          <cell r="D2023">
            <v>15.5564</v>
          </cell>
        </row>
        <row r="2024">
          <cell r="A2024" t="str">
            <v>001.18.08740</v>
          </cell>
          <cell r="B2024" t="str">
            <v>Tee de redução ferro galvanizado 2.5x1 1/4 pol</v>
          </cell>
          <cell r="C2024" t="str">
            <v>UN</v>
          </cell>
          <cell r="D2024">
            <v>27.106400000000001</v>
          </cell>
        </row>
        <row r="2025">
          <cell r="A2025" t="str">
            <v>001.18.08760</v>
          </cell>
          <cell r="B2025" t="str">
            <v>Tee de redução ferro galvanizado 2x1.5 pol</v>
          </cell>
          <cell r="C2025" t="str">
            <v>UN</v>
          </cell>
          <cell r="D2025">
            <v>15.044499999999999</v>
          </cell>
        </row>
        <row r="2026">
          <cell r="A2026" t="str">
            <v>001.18.08780</v>
          </cell>
          <cell r="B2026" t="str">
            <v>Tee de redução ferro galvanizado 2x1 1/4 pol</v>
          </cell>
          <cell r="C2026" t="str">
            <v>UN</v>
          </cell>
          <cell r="D2026">
            <v>18.044499999999999</v>
          </cell>
        </row>
        <row r="2027">
          <cell r="A2027" t="str">
            <v>001.18.08800</v>
          </cell>
          <cell r="B2027" t="str">
            <v>Tee de redução ferro galvanizado 2x1 pol</v>
          </cell>
          <cell r="C2027" t="str">
            <v>UN</v>
          </cell>
          <cell r="D2027">
            <v>14.5945</v>
          </cell>
        </row>
        <row r="2028">
          <cell r="A2028" t="str">
            <v>001.18.08820</v>
          </cell>
          <cell r="B2028" t="str">
            <v>Tee de redução ferro galvanizado 1.5x1 1/4 pol</v>
          </cell>
          <cell r="C2028" t="str">
            <v>UN</v>
          </cell>
          <cell r="D2028">
            <v>10.6645</v>
          </cell>
        </row>
        <row r="2029">
          <cell r="A2029" t="str">
            <v>001.18.08840</v>
          </cell>
          <cell r="B2029" t="str">
            <v>Tee de redução ferro galvanizado 1.5x1 pol</v>
          </cell>
          <cell r="C2029" t="str">
            <v>UN</v>
          </cell>
          <cell r="D2029">
            <v>14.9145</v>
          </cell>
        </row>
        <row r="2030">
          <cell r="A2030" t="str">
            <v>001.18.08860</v>
          </cell>
          <cell r="B2030" t="str">
            <v>Tee de redução ferro galvanizado 1.5x3/4 pol</v>
          </cell>
          <cell r="C2030" t="str">
            <v>UN</v>
          </cell>
          <cell r="D2030">
            <v>11.384499999999999</v>
          </cell>
        </row>
        <row r="2031">
          <cell r="A2031" t="str">
            <v>001.18.08880</v>
          </cell>
          <cell r="B2031" t="str">
            <v>Tee de redução ferro galvanizado 1 1/4x1 pol</v>
          </cell>
          <cell r="C2031" t="str">
            <v>UN</v>
          </cell>
          <cell r="D2031">
            <v>10.294499999999999</v>
          </cell>
        </row>
        <row r="2032">
          <cell r="A2032" t="str">
            <v>001.18.08900</v>
          </cell>
          <cell r="B2032" t="str">
            <v>Tee de redução ferro galvanizado 1 1/4x3/4 pol</v>
          </cell>
          <cell r="C2032" t="str">
            <v>UN</v>
          </cell>
          <cell r="D2032">
            <v>10.294499999999999</v>
          </cell>
        </row>
        <row r="2033">
          <cell r="A2033" t="str">
            <v>001.18.08920</v>
          </cell>
          <cell r="B2033" t="str">
            <v>Tee de redução ferro galvanizado 1 1/4x1/2 pol</v>
          </cell>
          <cell r="C2033" t="str">
            <v>UN</v>
          </cell>
          <cell r="D2033">
            <v>9.3945000000000007</v>
          </cell>
        </row>
        <row r="2034">
          <cell r="A2034" t="str">
            <v>001.18.08940</v>
          </cell>
          <cell r="B2034" t="str">
            <v>Tee de redução ferro galvanizado 1x3/4 pol</v>
          </cell>
          <cell r="C2034" t="str">
            <v>UN</v>
          </cell>
          <cell r="D2034">
            <v>5.5991999999999997</v>
          </cell>
        </row>
        <row r="2035">
          <cell r="A2035" t="str">
            <v>001.18.08960</v>
          </cell>
          <cell r="B2035" t="str">
            <v>Tee de redução ferro galvanizado 1x1/2 pol</v>
          </cell>
          <cell r="C2035" t="str">
            <v>UN</v>
          </cell>
          <cell r="D2035">
            <v>8.3491999999999997</v>
          </cell>
        </row>
        <row r="2036">
          <cell r="A2036" t="str">
            <v>001.18.08980</v>
          </cell>
          <cell r="B2036" t="str">
            <v>Tee fe redução ferro galvanizado 3/4x1/2 pol</v>
          </cell>
          <cell r="C2036" t="str">
            <v>UN</v>
          </cell>
          <cell r="D2036">
            <v>4.1992000000000003</v>
          </cell>
        </row>
        <row r="2037">
          <cell r="A2037" t="str">
            <v>001.18.09000</v>
          </cell>
          <cell r="B2037" t="str">
            <v>Luva simples ferro galvanizado 4 pol</v>
          </cell>
          <cell r="C2037" t="str">
            <v>UN</v>
          </cell>
          <cell r="D2037">
            <v>35.068399999999997</v>
          </cell>
        </row>
        <row r="2038">
          <cell r="A2038" t="str">
            <v>001.18.09020</v>
          </cell>
          <cell r="B2038" t="str">
            <v>Luva simples ferro galvanizado 3 pol</v>
          </cell>
          <cell r="C2038" t="str">
            <v>UN</v>
          </cell>
          <cell r="D2038">
            <v>26.994499999999999</v>
          </cell>
        </row>
        <row r="2039">
          <cell r="A2039" t="str">
            <v>001.18.09040</v>
          </cell>
          <cell r="B2039" t="str">
            <v>Luva simples ferro galvanizado 2 1/2 pol</v>
          </cell>
          <cell r="C2039" t="str">
            <v>UN</v>
          </cell>
          <cell r="D2039">
            <v>19.5945</v>
          </cell>
        </row>
        <row r="2040">
          <cell r="A2040" t="str">
            <v>001.18.09060</v>
          </cell>
          <cell r="B2040" t="str">
            <v>Luva simples ferro galvanizado 2 pol</v>
          </cell>
          <cell r="C2040" t="str">
            <v>UN</v>
          </cell>
          <cell r="D2040">
            <v>11.6829</v>
          </cell>
        </row>
        <row r="2041">
          <cell r="A2041" t="str">
            <v>001.18.09080</v>
          </cell>
          <cell r="B2041" t="str">
            <v>Luva simples ferro galvanizado 1 1/2 pol</v>
          </cell>
          <cell r="C2041" t="str">
            <v>UN</v>
          </cell>
          <cell r="D2041">
            <v>9.0829000000000004</v>
          </cell>
        </row>
        <row r="2042">
          <cell r="A2042" t="str">
            <v>001.18.09100</v>
          </cell>
          <cell r="B2042" t="str">
            <v>Luva simples ferro galvanizado 1 1/4 pol</v>
          </cell>
          <cell r="C2042" t="str">
            <v>UN</v>
          </cell>
          <cell r="D2042">
            <v>7.5328999999999997</v>
          </cell>
        </row>
        <row r="2043">
          <cell r="A2043" t="str">
            <v>001.18.09120</v>
          </cell>
          <cell r="B2043" t="str">
            <v>Luva simples ferro galvanizado 1 pol</v>
          </cell>
          <cell r="C2043" t="str">
            <v>UN</v>
          </cell>
          <cell r="D2043">
            <v>5.1974</v>
          </cell>
        </row>
        <row r="2044">
          <cell r="A2044" t="str">
            <v>001.18.09140</v>
          </cell>
          <cell r="B2044" t="str">
            <v>Luva simples ferro galvanizado 3/4 pol</v>
          </cell>
          <cell r="C2044" t="str">
            <v>UN</v>
          </cell>
          <cell r="D2044">
            <v>3.9973999999999998</v>
          </cell>
        </row>
        <row r="2045">
          <cell r="A2045" t="str">
            <v>001.18.09160</v>
          </cell>
          <cell r="B2045" t="str">
            <v>Luva simples ferro galvanizado 1/2 pol</v>
          </cell>
          <cell r="C2045" t="str">
            <v>UN</v>
          </cell>
          <cell r="D2045">
            <v>3.2974000000000001</v>
          </cell>
        </row>
        <row r="2046">
          <cell r="A2046" t="str">
            <v>001.18.09180</v>
          </cell>
          <cell r="B2046" t="str">
            <v>União assento plano ferro galvanizado 4 pol</v>
          </cell>
          <cell r="C2046" t="str">
            <v>UN</v>
          </cell>
          <cell r="D2046">
            <v>58.642099999999999</v>
          </cell>
        </row>
        <row r="2047">
          <cell r="A2047" t="str">
            <v>001.18.09200</v>
          </cell>
          <cell r="B2047" t="str">
            <v>União assento plano ferro galvanizado 3 pol</v>
          </cell>
          <cell r="C2047" t="str">
            <v>UN</v>
          </cell>
          <cell r="D2047">
            <v>47.106400000000001</v>
          </cell>
        </row>
        <row r="2048">
          <cell r="A2048" t="str">
            <v>001.18.09220</v>
          </cell>
          <cell r="B2048" t="str">
            <v>União assento plano ferro galvanizado 2 1/2 pol</v>
          </cell>
          <cell r="C2048" t="str">
            <v>UN</v>
          </cell>
          <cell r="D2048">
            <v>38.556399999999996</v>
          </cell>
        </row>
        <row r="2049">
          <cell r="A2049" t="str">
            <v>001.18.09240</v>
          </cell>
          <cell r="B2049" t="str">
            <v>União assento plano ferro galvanizado 2 pol</v>
          </cell>
          <cell r="C2049" t="str">
            <v>UN</v>
          </cell>
          <cell r="D2049">
            <v>27.5945</v>
          </cell>
        </row>
        <row r="2050">
          <cell r="A2050" t="str">
            <v>001.18.09260</v>
          </cell>
          <cell r="B2050" t="str">
            <v>União assento plano ferro galvanizado 1 1/2 pol</v>
          </cell>
          <cell r="C2050" t="str">
            <v>UN</v>
          </cell>
          <cell r="D2050">
            <v>19.994499999999999</v>
          </cell>
        </row>
        <row r="2051">
          <cell r="A2051" t="str">
            <v>001.18.09280</v>
          </cell>
          <cell r="B2051" t="str">
            <v>União assento plano ferro galvanizado 1 1/4 pol</v>
          </cell>
          <cell r="C2051" t="str">
            <v>UN</v>
          </cell>
          <cell r="D2051">
            <v>16.994499999999999</v>
          </cell>
        </row>
        <row r="2052">
          <cell r="A2052" t="str">
            <v>001.18.09300</v>
          </cell>
          <cell r="B2052" t="str">
            <v>União assento plano ferro galvanizado 1 pol</v>
          </cell>
          <cell r="C2052" t="str">
            <v>UN</v>
          </cell>
          <cell r="D2052">
            <v>11.059200000000001</v>
          </cell>
        </row>
        <row r="2053">
          <cell r="A2053" t="str">
            <v>001.18.09320</v>
          </cell>
          <cell r="B2053" t="str">
            <v>União assento plano ferro galvanizado 3/4 pol</v>
          </cell>
          <cell r="C2053" t="str">
            <v>UN</v>
          </cell>
          <cell r="D2053">
            <v>10.459199999999999</v>
          </cell>
        </row>
        <row r="2054">
          <cell r="A2054" t="str">
            <v>001.18.09340</v>
          </cell>
          <cell r="B2054" t="str">
            <v>União assento plano ferro galvanizado 1/2 pol</v>
          </cell>
          <cell r="C2054" t="str">
            <v>UN</v>
          </cell>
          <cell r="D2054">
            <v>8.0592000000000006</v>
          </cell>
        </row>
        <row r="2055">
          <cell r="A2055" t="str">
            <v>001.18.09360</v>
          </cell>
          <cell r="B2055" t="str">
            <v>Flange c/ sextavado ferro galvanizado 4 pol</v>
          </cell>
          <cell r="C2055" t="str">
            <v>UN</v>
          </cell>
          <cell r="D2055">
            <v>44.688400000000001</v>
          </cell>
        </row>
        <row r="2056">
          <cell r="A2056" t="str">
            <v>001.18.09380</v>
          </cell>
          <cell r="B2056" t="str">
            <v>Flange c/ sextavado ferro galvanizado 3 pol</v>
          </cell>
          <cell r="C2056" t="str">
            <v>UN</v>
          </cell>
          <cell r="D2056">
            <v>35.024500000000003</v>
          </cell>
        </row>
        <row r="2057">
          <cell r="A2057" t="str">
            <v>001.18.09400</v>
          </cell>
          <cell r="B2057" t="str">
            <v>Flange c/ sextavado ferro galvanizado 2 1/2 pol</v>
          </cell>
          <cell r="C2057" t="str">
            <v>UN</v>
          </cell>
          <cell r="D2057">
            <v>24.564499999999999</v>
          </cell>
        </row>
        <row r="2058">
          <cell r="A2058" t="str">
            <v>001.18.09420</v>
          </cell>
          <cell r="B2058" t="str">
            <v>Flange c/ sextavado ferro galvanizado 2 pol</v>
          </cell>
          <cell r="C2058" t="str">
            <v>UN</v>
          </cell>
          <cell r="D2058">
            <v>18.032900000000001</v>
          </cell>
        </row>
        <row r="2059">
          <cell r="A2059" t="str">
            <v>001.18.09440</v>
          </cell>
          <cell r="B2059" t="str">
            <v>Flange c/ sextavado ferro galvanizado 1 1/2 pol</v>
          </cell>
          <cell r="C2059" t="str">
            <v>UN</v>
          </cell>
          <cell r="D2059">
            <v>8.5328999999999997</v>
          </cell>
        </row>
        <row r="2060">
          <cell r="A2060" t="str">
            <v>001.18.09460</v>
          </cell>
          <cell r="B2060" t="str">
            <v>Flange c/ sextavado ferro galvanizado 1 1/4 pol</v>
          </cell>
          <cell r="C2060" t="str">
            <v>UN</v>
          </cell>
          <cell r="D2060">
            <v>7.7828999999999997</v>
          </cell>
        </row>
        <row r="2061">
          <cell r="A2061" t="str">
            <v>001.18.09480</v>
          </cell>
          <cell r="B2061" t="str">
            <v>Flange c/ sextavado ferro galvanizado 1 pol</v>
          </cell>
          <cell r="C2061" t="str">
            <v>UN</v>
          </cell>
          <cell r="D2061">
            <v>5.8474000000000004</v>
          </cell>
        </row>
        <row r="2062">
          <cell r="A2062" t="str">
            <v>001.18.09500</v>
          </cell>
          <cell r="B2062" t="str">
            <v>Flange c/ sextavado ferro galvanizado 3/4 pol</v>
          </cell>
          <cell r="C2062" t="str">
            <v>UN</v>
          </cell>
          <cell r="D2062">
            <v>7.1773999999999996</v>
          </cell>
        </row>
        <row r="2063">
          <cell r="A2063" t="str">
            <v>001.18.09520</v>
          </cell>
          <cell r="B2063" t="str">
            <v>Flange c/ sextavado ferro galvanizado 1/2 pol</v>
          </cell>
          <cell r="C2063" t="str">
            <v>UN</v>
          </cell>
          <cell r="D2063">
            <v>6.2173999999999996</v>
          </cell>
        </row>
        <row r="2064">
          <cell r="A2064" t="str">
            <v>001.18.09540</v>
          </cell>
          <cell r="B2064" t="str">
            <v>Niple duplo ferro galvanizado 4 pol</v>
          </cell>
          <cell r="C2064" t="str">
            <v>UN</v>
          </cell>
          <cell r="D2064">
            <v>36.618400000000001</v>
          </cell>
        </row>
        <row r="2065">
          <cell r="A2065" t="str">
            <v>001.18.09560</v>
          </cell>
          <cell r="B2065" t="str">
            <v>Niple duplo ferro galvanizado 3 pol</v>
          </cell>
          <cell r="C2065" t="str">
            <v>UN</v>
          </cell>
          <cell r="D2065">
            <v>20.394500000000001</v>
          </cell>
        </row>
        <row r="2066">
          <cell r="A2066" t="str">
            <v>001.18.09580</v>
          </cell>
          <cell r="B2066" t="str">
            <v>Niple duplo ferro galvanizado 2 1/2 pol</v>
          </cell>
          <cell r="C2066" t="str">
            <v>UN</v>
          </cell>
          <cell r="D2066">
            <v>15.044499999999999</v>
          </cell>
        </row>
        <row r="2067">
          <cell r="A2067" t="str">
            <v>001.18.09600</v>
          </cell>
          <cell r="B2067" t="str">
            <v>Niple duplo ferro galvanizado 2 pol</v>
          </cell>
          <cell r="C2067" t="str">
            <v>UN</v>
          </cell>
          <cell r="D2067">
            <v>12.1829</v>
          </cell>
        </row>
        <row r="2068">
          <cell r="A2068" t="str">
            <v>001.18.09620</v>
          </cell>
          <cell r="B2068" t="str">
            <v>Niple duplo ferro galvanizado 1 1/2 pol</v>
          </cell>
          <cell r="C2068" t="str">
            <v>UN</v>
          </cell>
          <cell r="D2068">
            <v>7.5328999999999997</v>
          </cell>
        </row>
        <row r="2069">
          <cell r="A2069" t="str">
            <v>001.18.09640</v>
          </cell>
          <cell r="B2069" t="str">
            <v>Niple duplo ferro galvanizado 1 1/4 pol</v>
          </cell>
          <cell r="C2069" t="str">
            <v>UN</v>
          </cell>
          <cell r="D2069">
            <v>7.0829000000000004</v>
          </cell>
        </row>
        <row r="2070">
          <cell r="A2070" t="str">
            <v>001.18.09660</v>
          </cell>
          <cell r="B2070" t="str">
            <v>Niple duplo ferro galvanizado 1 pol</v>
          </cell>
          <cell r="C2070" t="str">
            <v>UN</v>
          </cell>
          <cell r="D2070">
            <v>4.6474000000000002</v>
          </cell>
        </row>
        <row r="2071">
          <cell r="A2071" t="str">
            <v>001.18.09680</v>
          </cell>
          <cell r="B2071" t="str">
            <v>Niple duplo ferro galvanizado 3/4 pol</v>
          </cell>
          <cell r="C2071" t="str">
            <v>UN</v>
          </cell>
          <cell r="D2071">
            <v>3.5973999999999999</v>
          </cell>
        </row>
        <row r="2072">
          <cell r="A2072" t="str">
            <v>001.18.09700</v>
          </cell>
          <cell r="B2072" t="str">
            <v>Niple duplo ferro galvanizado 1/2 pol</v>
          </cell>
          <cell r="C2072" t="str">
            <v>UN</v>
          </cell>
          <cell r="D2072">
            <v>3.1474000000000002</v>
          </cell>
        </row>
        <row r="2073">
          <cell r="A2073" t="str">
            <v>001.18.09720</v>
          </cell>
          <cell r="B2073" t="str">
            <v>Plug ou bujão ferro galvanizado 4 pol</v>
          </cell>
          <cell r="C2073" t="str">
            <v>UN</v>
          </cell>
          <cell r="D2073">
            <v>35.594499999999996</v>
          </cell>
        </row>
        <row r="2074">
          <cell r="A2074" t="str">
            <v>001.18.09740</v>
          </cell>
          <cell r="B2074" t="str">
            <v>Tampão ou cap ferro galvanizado 4 pol</v>
          </cell>
          <cell r="C2074" t="str">
            <v>UN</v>
          </cell>
          <cell r="D2074">
            <v>23.994499999999999</v>
          </cell>
        </row>
        <row r="2075">
          <cell r="A2075" t="str">
            <v>001.18.09760</v>
          </cell>
          <cell r="B2075" t="str">
            <v>Plug ou bujão ferro galvanizado 3 pol</v>
          </cell>
          <cell r="C2075" t="str">
            <v>UN</v>
          </cell>
          <cell r="D2075">
            <v>19.371099999999998</v>
          </cell>
        </row>
        <row r="2076">
          <cell r="A2076" t="str">
            <v>001.18.09780</v>
          </cell>
          <cell r="B2076" t="str">
            <v>Tampão ou cap ferro galvanizado 3 pol</v>
          </cell>
          <cell r="C2076" t="str">
            <v>UN</v>
          </cell>
          <cell r="D2076">
            <v>16.771100000000001</v>
          </cell>
        </row>
        <row r="2077">
          <cell r="A2077" t="str">
            <v>001.18.09800</v>
          </cell>
          <cell r="B2077" t="str">
            <v>Plug ou bujão ferro galvanizado 2 1/2 pol</v>
          </cell>
          <cell r="C2077" t="str">
            <v>UN</v>
          </cell>
          <cell r="D2077">
            <v>15.021100000000001</v>
          </cell>
        </row>
        <row r="2078">
          <cell r="A2078" t="str">
            <v>001.18.09820</v>
          </cell>
          <cell r="B2078" t="str">
            <v>Plug ou bujão ferro galvanizado 2 pol</v>
          </cell>
          <cell r="C2078" t="str">
            <v>UN</v>
          </cell>
          <cell r="D2078">
            <v>6.6592000000000002</v>
          </cell>
        </row>
        <row r="2079">
          <cell r="A2079" t="str">
            <v>001.18.09840</v>
          </cell>
          <cell r="B2079" t="str">
            <v>Plug ou bujão ferro galvanizado 1 1/2 pol</v>
          </cell>
          <cell r="C2079" t="str">
            <v>UN</v>
          </cell>
          <cell r="D2079">
            <v>5.1592000000000002</v>
          </cell>
        </row>
        <row r="2080">
          <cell r="A2080" t="str">
            <v>001.18.09860</v>
          </cell>
          <cell r="B2080" t="str">
            <v>Plug ou bujão ferro galvanizado 1 1/4 pol</v>
          </cell>
          <cell r="C2080" t="str">
            <v>UN</v>
          </cell>
          <cell r="D2080">
            <v>4.2591999999999999</v>
          </cell>
        </row>
        <row r="2081">
          <cell r="A2081" t="str">
            <v>001.18.09880</v>
          </cell>
          <cell r="B2081" t="str">
            <v>Plug ou bujão ferro galvanizado 1 pol</v>
          </cell>
          <cell r="C2081" t="str">
            <v>UN</v>
          </cell>
          <cell r="D2081">
            <v>2.9352999999999998</v>
          </cell>
        </row>
        <row r="2082">
          <cell r="A2082" t="str">
            <v>001.18.09900</v>
          </cell>
          <cell r="B2082" t="str">
            <v>Plug ou bujão ferro galvanizado 3/4 pol</v>
          </cell>
          <cell r="C2082" t="str">
            <v>UN</v>
          </cell>
          <cell r="D2082">
            <v>2.9853000000000001</v>
          </cell>
        </row>
        <row r="2083">
          <cell r="A2083" t="str">
            <v>001.18.09920</v>
          </cell>
          <cell r="B2083" t="str">
            <v>Plug ou bujão ferro galvanizado 1/2 pol</v>
          </cell>
          <cell r="C2083" t="str">
            <v>UN</v>
          </cell>
          <cell r="D2083">
            <v>2.1353</v>
          </cell>
        </row>
        <row r="2084">
          <cell r="A2084" t="str">
            <v>001.18.09940</v>
          </cell>
          <cell r="B2084" t="str">
            <v>Tampão ou cap ferro galvanizado 2 1/2 pol</v>
          </cell>
          <cell r="C2084" t="str">
            <v>UN</v>
          </cell>
          <cell r="D2084">
            <v>10.171099999999999</v>
          </cell>
        </row>
        <row r="2085">
          <cell r="A2085" t="str">
            <v>001.18.09960</v>
          </cell>
          <cell r="B2085" t="str">
            <v>Tampão ou cap ferro galvanizado 2 pol</v>
          </cell>
          <cell r="C2085" t="str">
            <v>UN</v>
          </cell>
          <cell r="D2085">
            <v>7.7092000000000001</v>
          </cell>
        </row>
        <row r="2086">
          <cell r="A2086" t="str">
            <v>001.18.09980</v>
          </cell>
          <cell r="B2086" t="str">
            <v>Tampão ou cap ferro galvanizado 1 1/2 pol</v>
          </cell>
          <cell r="C2086" t="str">
            <v>UN</v>
          </cell>
          <cell r="D2086">
            <v>6.1592000000000002</v>
          </cell>
        </row>
        <row r="2087">
          <cell r="A2087" t="str">
            <v>001.18.10000</v>
          </cell>
          <cell r="B2087" t="str">
            <v>Tampão ou cap ferro galvanizado 1 1/4 pol</v>
          </cell>
          <cell r="C2087" t="str">
            <v>UN</v>
          </cell>
          <cell r="D2087">
            <v>6.2092000000000001</v>
          </cell>
        </row>
        <row r="2088">
          <cell r="A2088" t="str">
            <v>001.18.10020</v>
          </cell>
          <cell r="B2088" t="str">
            <v>Tampão ou cap ferro galvanizado 1 pol</v>
          </cell>
          <cell r="C2088" t="str">
            <v>UN</v>
          </cell>
          <cell r="D2088">
            <v>3.7353000000000001</v>
          </cell>
        </row>
        <row r="2089">
          <cell r="A2089" t="str">
            <v>001.18.10040</v>
          </cell>
          <cell r="B2089" t="str">
            <v>Tampão ou cap ferro galvanizado 3/4 pol</v>
          </cell>
          <cell r="C2089" t="str">
            <v>UN</v>
          </cell>
          <cell r="D2089">
            <v>2.8653</v>
          </cell>
        </row>
        <row r="2090">
          <cell r="A2090" t="str">
            <v>001.18.10060</v>
          </cell>
          <cell r="B2090" t="str">
            <v>Tampão ou cap ferro galvanizado 1/2 pol</v>
          </cell>
          <cell r="C2090" t="str">
            <v>UN</v>
          </cell>
          <cell r="D2090">
            <v>2.6353</v>
          </cell>
        </row>
        <row r="2091">
          <cell r="A2091" t="str">
            <v>001.18.10080</v>
          </cell>
          <cell r="B2091" t="str">
            <v>Registro de gaveta em acabamento bruto (amarelo) s/ canopla n.1502 4 pol</v>
          </cell>
          <cell r="C2091" t="str">
            <v>UN</v>
          </cell>
          <cell r="D2091">
            <v>266.48160000000001</v>
          </cell>
        </row>
        <row r="2092">
          <cell r="A2092" t="str">
            <v>001.18.10100</v>
          </cell>
          <cell r="B2092" t="str">
            <v>Registro de gaveta em acabamento bruto (amarelo) s/ canopla n.1502 3 pol</v>
          </cell>
          <cell r="C2092" t="str">
            <v>UN</v>
          </cell>
          <cell r="D2092">
            <v>160.52789999999999</v>
          </cell>
        </row>
        <row r="2093">
          <cell r="A2093" t="str">
            <v>001.18.10120</v>
          </cell>
          <cell r="B2093" t="str">
            <v>Registro de gaveta em acabamento bruto (amarelo) s/ canopla n.1502 2 1/2 pol</v>
          </cell>
          <cell r="C2093" t="str">
            <v>UN</v>
          </cell>
          <cell r="D2093">
            <v>144.79750000000001</v>
          </cell>
        </row>
        <row r="2094">
          <cell r="A2094" t="str">
            <v>001.18.10140</v>
          </cell>
          <cell r="B2094" t="str">
            <v>Registro de gaveta em acabamento bruto (amarelo) s/ canopla n.1502 2 pol</v>
          </cell>
          <cell r="C2094" t="str">
            <v>UN</v>
          </cell>
          <cell r="D2094">
            <v>50.472099999999998</v>
          </cell>
        </row>
        <row r="2095">
          <cell r="A2095" t="str">
            <v>001.18.10160</v>
          </cell>
          <cell r="B2095" t="str">
            <v>Registro de gaveta em acabamento bruto (amarelo) s/ canopla n.1502 1 1/2 pol</v>
          </cell>
          <cell r="C2095" t="str">
            <v>UN</v>
          </cell>
          <cell r="D2095">
            <v>34.041699999999999</v>
          </cell>
        </row>
        <row r="2096">
          <cell r="A2096" t="str">
            <v>001.18.10180</v>
          </cell>
          <cell r="B2096" t="str">
            <v>Registro de gaveta em acabamento bruto (amarelo) s/ canopla n.1502 1 1/4 pol</v>
          </cell>
          <cell r="C2096" t="str">
            <v>UN</v>
          </cell>
          <cell r="D2096">
            <v>29.171299999999999</v>
          </cell>
        </row>
        <row r="2097">
          <cell r="A2097" t="str">
            <v>001.18.10200</v>
          </cell>
          <cell r="B2097" t="str">
            <v>Registro de gaveta em acabamento bruto (amarelo) s/ canopla n.1502 1 pol</v>
          </cell>
          <cell r="C2097" t="str">
            <v>UN</v>
          </cell>
          <cell r="D2097">
            <v>22.0138</v>
          </cell>
        </row>
        <row r="2098">
          <cell r="A2098" t="str">
            <v>001.18.10220</v>
          </cell>
          <cell r="B2098" t="str">
            <v>Registro de gaveta em acabamento bruto (amarelo) s/ canopla n.1502 3/4 pol</v>
          </cell>
          <cell r="C2098" t="str">
            <v>UN</v>
          </cell>
          <cell r="D2098">
            <v>16.542999999999999</v>
          </cell>
        </row>
        <row r="2099">
          <cell r="A2099" t="str">
            <v>001.18.10240</v>
          </cell>
          <cell r="B2099" t="str">
            <v>Registro de gaveta em acabamento bruto (amarelo) s/ canopla n.1502 1/2 pol</v>
          </cell>
          <cell r="C2099" t="str">
            <v>UN</v>
          </cell>
          <cell r="D2099">
            <v>30.762599999999999</v>
          </cell>
        </row>
        <row r="2100">
          <cell r="A2100" t="str">
            <v>001.18.10260</v>
          </cell>
          <cell r="B2100" t="str">
            <v>Registro de gaveta cromado linha gemini embutir c/ canopla mod 44 n. 1509 deca 1 1/4 pol</v>
          </cell>
          <cell r="C2100" t="str">
            <v>UN</v>
          </cell>
          <cell r="D2100">
            <v>57.821300000000001</v>
          </cell>
        </row>
        <row r="2101">
          <cell r="A2101" t="str">
            <v>001.18.10280</v>
          </cell>
          <cell r="B2101" t="str">
            <v>Registro de gaveta cromado linha gemini embutir c/ canopla mod 44 n. 1509 deca 1  pol</v>
          </cell>
          <cell r="C2101" t="str">
            <v>UN</v>
          </cell>
          <cell r="D2101">
            <v>47.623800000000003</v>
          </cell>
        </row>
        <row r="2102">
          <cell r="A2102" t="str">
            <v>001.18.10300</v>
          </cell>
          <cell r="B2102" t="str">
            <v>Registro de gaveta cromado linha gemini embutir c/ canopla mod 44 n. 1509 deca 3/4 pol</v>
          </cell>
          <cell r="C2102" t="str">
            <v>UN</v>
          </cell>
          <cell r="D2102">
            <v>42.012999999999998</v>
          </cell>
        </row>
        <row r="2103">
          <cell r="A2103" t="str">
            <v>001.18.10320</v>
          </cell>
          <cell r="B2103" t="str">
            <v>Registro de gaveta cromado linha gemini embutir c/ canopla mod 44 n. 1509 deca  1/2 pol</v>
          </cell>
          <cell r="C2103" t="str">
            <v>UN</v>
          </cell>
          <cell r="D2103">
            <v>38.462600000000002</v>
          </cell>
        </row>
        <row r="2104">
          <cell r="A2104" t="str">
            <v>001.18.10340</v>
          </cell>
          <cell r="B2104" t="str">
            <v>Registro de gaveta cromado linha prata de embutir c/ canopla modelo 50 n 1509 deca 2 pol</v>
          </cell>
          <cell r="C2104" t="str">
            <v>UN</v>
          </cell>
          <cell r="D2104">
            <v>94.682100000000005</v>
          </cell>
        </row>
        <row r="2105">
          <cell r="A2105" t="str">
            <v>001.18.10360</v>
          </cell>
          <cell r="B2105" t="str">
            <v>Registro de gaveta cromado linha prata de embutir c/ canopla modelo 50 n 1509 deca 1 1/2 pol</v>
          </cell>
          <cell r="C2105" t="str">
            <v>UN</v>
          </cell>
          <cell r="D2105">
            <v>94.649299999999997</v>
          </cell>
        </row>
        <row r="2106">
          <cell r="A2106" t="str">
            <v>001.18.10380</v>
          </cell>
          <cell r="B2106" t="str">
            <v>Registro de gaveta cromado linha prata de embutir c/ canopla modelo 50 n 1509 deca 1 1/4 pol</v>
          </cell>
          <cell r="C2106" t="str">
            <v>UN</v>
          </cell>
          <cell r="D2106">
            <v>45.161299999999997</v>
          </cell>
        </row>
        <row r="2107">
          <cell r="A2107" t="str">
            <v>001.18.10400</v>
          </cell>
          <cell r="B2107" t="str">
            <v>Registro de gaveta cromado linha prata de embutir c/ canopla modelo 50 n 1509 deca 1 pol</v>
          </cell>
          <cell r="C2107" t="str">
            <v>UN</v>
          </cell>
          <cell r="D2107">
            <v>31.413799999999998</v>
          </cell>
        </row>
        <row r="2108">
          <cell r="A2108" t="str">
            <v>001.18.10420</v>
          </cell>
          <cell r="B2108" t="str">
            <v>Registro de gaveta cromado linha prata de embutir c/ canopla modelo 50 n 1509 deca 3/4 pol</v>
          </cell>
          <cell r="C2108" t="str">
            <v>UN</v>
          </cell>
          <cell r="D2108">
            <v>52.453000000000003</v>
          </cell>
        </row>
        <row r="2109">
          <cell r="A2109" t="str">
            <v>001.18.10440</v>
          </cell>
          <cell r="B2109" t="str">
            <v>Registro de gaveta cromado linha prata de embutir c/ canopla modelo 50 n 1509 deca 1/2 pol</v>
          </cell>
          <cell r="C2109" t="str">
            <v>UN</v>
          </cell>
          <cell r="D2109">
            <v>26.832599999999999</v>
          </cell>
        </row>
        <row r="2110">
          <cell r="A2110" t="str">
            <v>001.18.10460</v>
          </cell>
          <cell r="B2110" t="str">
            <v>Registro de gaveta  cromado - c 39 - deca c/ canopla 1 1/2 pol</v>
          </cell>
          <cell r="C2110" t="str">
            <v>UN</v>
          </cell>
          <cell r="D2110">
            <v>57.471699999999998</v>
          </cell>
        </row>
        <row r="2111">
          <cell r="A2111" t="str">
            <v>001.18.10480</v>
          </cell>
          <cell r="B2111" t="str">
            <v>Registro de gaveta  cromado - c 39 - deca c/ canopla 1 pol</v>
          </cell>
          <cell r="C2111" t="str">
            <v>UN</v>
          </cell>
          <cell r="D2111">
            <v>34.553800000000003</v>
          </cell>
        </row>
        <row r="2112">
          <cell r="A2112" t="str">
            <v>001.18.10500</v>
          </cell>
          <cell r="B2112" t="str">
            <v>Registro de gaveta  cromado - c 39 - deca c/ canopla 3/4 pol</v>
          </cell>
          <cell r="C2112" t="str">
            <v>UN</v>
          </cell>
          <cell r="D2112">
            <v>29.803000000000001</v>
          </cell>
        </row>
        <row r="2113">
          <cell r="A2113" t="str">
            <v>001.18.10520</v>
          </cell>
          <cell r="B2113" t="str">
            <v>Registro de gaveta c/ acabamento bruto (amarelo) sem canopla abnt - docol -3 pol</v>
          </cell>
          <cell r="C2113" t="str">
            <v>UN</v>
          </cell>
          <cell r="D2113">
            <v>102.6879</v>
          </cell>
        </row>
        <row r="2114">
          <cell r="A2114" t="str">
            <v>001.18.10540</v>
          </cell>
          <cell r="B2114" t="str">
            <v>Registro de gaveta c/ acabamento bruto (amarelo) sem canopla abnt - docol -2pol</v>
          </cell>
          <cell r="C2114" t="str">
            <v>UN</v>
          </cell>
          <cell r="D2114">
            <v>34.262099999999997</v>
          </cell>
        </row>
        <row r="2115">
          <cell r="A2115" t="str">
            <v>001.18.10560</v>
          </cell>
          <cell r="B2115" t="str">
            <v>Registro de gaveta c/ acabamento bruto (amarelo) sem canopla abnt - docol -1 pol</v>
          </cell>
          <cell r="C2115" t="str">
            <v>UN</v>
          </cell>
          <cell r="D2115">
            <v>14.293799999999999</v>
          </cell>
        </row>
        <row r="2116">
          <cell r="A2116" t="str">
            <v>001.18.10580</v>
          </cell>
          <cell r="B2116" t="str">
            <v>Registro de gaveta c/ acabamento bruto (amarelo) sem canopla abnt - docol -3/4 pol</v>
          </cell>
          <cell r="C2116" t="str">
            <v>UN</v>
          </cell>
          <cell r="D2116">
            <v>11.683</v>
          </cell>
        </row>
        <row r="2117">
          <cell r="A2117" t="str">
            <v>001.18.10600</v>
          </cell>
          <cell r="B2117" t="str">
            <v>Acabamento cromado - linha prata de embutir c/ canopla mod itapema - docol -2 pol</v>
          </cell>
          <cell r="C2117" t="str">
            <v>UN</v>
          </cell>
          <cell r="D2117">
            <v>36.382100000000001</v>
          </cell>
        </row>
        <row r="2118">
          <cell r="A2118" t="str">
            <v>001.18.10620</v>
          </cell>
          <cell r="B2118" t="str">
            <v>Acabamento cromado - linha prata de embutir c/ canopla mod itapema - docol -1 1/2 pol</v>
          </cell>
          <cell r="C2118" t="str">
            <v>UN</v>
          </cell>
          <cell r="D2118">
            <v>37.722099999999998</v>
          </cell>
        </row>
        <row r="2119">
          <cell r="A2119" t="str">
            <v>001.18.10640</v>
          </cell>
          <cell r="B2119" t="str">
            <v>Acabamento cromado - linha prata de embutir c/ canopla mod itapema - docol -1  pol</v>
          </cell>
          <cell r="C2119" t="str">
            <v>UN</v>
          </cell>
          <cell r="D2119">
            <v>28.1938</v>
          </cell>
        </row>
        <row r="2120">
          <cell r="A2120" t="str">
            <v>001.18.10660</v>
          </cell>
          <cell r="B2120" t="str">
            <v>Acabamento cromado - linha prata de embutir c/ canopla mod itapema - docol -3/4  pol</v>
          </cell>
          <cell r="C2120" t="str">
            <v>UN</v>
          </cell>
          <cell r="D2120">
            <v>25.713000000000001</v>
          </cell>
        </row>
        <row r="2121">
          <cell r="A2121" t="str">
            <v>001.18.10680</v>
          </cell>
          <cell r="B2121" t="str">
            <v>Acabamento bruto linha popular 3/4 pol</v>
          </cell>
          <cell r="C2121" t="str">
            <v>UN</v>
          </cell>
          <cell r="D2121">
            <v>15.103</v>
          </cell>
        </row>
        <row r="2122">
          <cell r="A2122" t="str">
            <v>001.18.10700</v>
          </cell>
          <cell r="B2122" t="str">
            <v>Acabamento bruto linha popular 1/2 pol</v>
          </cell>
          <cell r="C2122" t="str">
            <v>UN</v>
          </cell>
          <cell r="D2122">
            <v>13.503</v>
          </cell>
        </row>
        <row r="2123">
          <cell r="A2123" t="str">
            <v>001.18.10720</v>
          </cell>
          <cell r="B2123" t="str">
            <v>Registro de gaveta cromado linha italiana de embutir c/ canopla mod. 45 n.1509 1 1/2 pol</v>
          </cell>
          <cell r="C2123" t="str">
            <v>UN</v>
          </cell>
          <cell r="D2123">
            <v>88.051699999999997</v>
          </cell>
        </row>
        <row r="2124">
          <cell r="A2124" t="str">
            <v>001.18.10740</v>
          </cell>
          <cell r="B2124" t="str">
            <v>Registro de gaveta cromado linha italiana de embutir c/ canopla mod. 45 n.1509 1 1/4 pol</v>
          </cell>
          <cell r="C2124" t="str">
            <v>UN</v>
          </cell>
          <cell r="D2124">
            <v>86.761300000000006</v>
          </cell>
        </row>
        <row r="2125">
          <cell r="A2125" t="str">
            <v>001.18.10760</v>
          </cell>
          <cell r="B2125" t="str">
            <v>Registro de gaveta cromado linha italiana de embutir c/ canopla mod. 45 n.1509 1 pol</v>
          </cell>
          <cell r="C2125" t="str">
            <v>UN</v>
          </cell>
          <cell r="D2125">
            <v>61.023800000000001</v>
          </cell>
        </row>
        <row r="2126">
          <cell r="A2126" t="str">
            <v>001.18.10780</v>
          </cell>
          <cell r="B2126" t="str">
            <v>Registro de gaveta cromado linha italiana de embutir c/ canopla mod. 45 n.1509 3/4 pol</v>
          </cell>
          <cell r="C2126" t="str">
            <v>UN</v>
          </cell>
          <cell r="D2126">
            <v>52.493000000000002</v>
          </cell>
        </row>
        <row r="2127">
          <cell r="A2127" t="str">
            <v>001.18.10800</v>
          </cell>
          <cell r="B2127" t="str">
            <v>Registro de gaveta cromado linha italiana de embutir c/ canopla mod. 45 n.1509  1/2 pol</v>
          </cell>
          <cell r="C2127" t="str">
            <v>UN</v>
          </cell>
          <cell r="D2127">
            <v>48.692599999999999</v>
          </cell>
        </row>
        <row r="2128">
          <cell r="A2128" t="str">
            <v>001.18.10820</v>
          </cell>
          <cell r="B2128" t="str">
            <v>Registro de pressão cromado linha gemini de embutir c/ canopla mod 44 n 1416 3/4 pol</v>
          </cell>
          <cell r="C2128" t="str">
            <v>UN</v>
          </cell>
          <cell r="D2128">
            <v>38.703000000000003</v>
          </cell>
        </row>
        <row r="2129">
          <cell r="A2129" t="str">
            <v>001.18.10840</v>
          </cell>
          <cell r="B2129" t="str">
            <v>Registro de pressão cromado linha gemini de embutir c/ canopla mod 44 n 1416 1/2 pol</v>
          </cell>
          <cell r="C2129" t="str">
            <v>UN</v>
          </cell>
          <cell r="D2129">
            <v>37.782600000000002</v>
          </cell>
        </row>
        <row r="2130">
          <cell r="A2130" t="str">
            <v>001.18.10860</v>
          </cell>
          <cell r="B2130" t="str">
            <v>Registro de pressão cromado linha italiana de embutir c/ canopla mod 45 n 1416 deca 3/4 pol</v>
          </cell>
          <cell r="C2130" t="str">
            <v>UN</v>
          </cell>
          <cell r="D2130">
            <v>53.902999999999999</v>
          </cell>
        </row>
        <row r="2131">
          <cell r="A2131" t="str">
            <v>001.18.10880</v>
          </cell>
          <cell r="B2131" t="str">
            <v>Registro de pressão cromado linha italiana de embutir c/ canopla mod 45 n 1416 deca 1/2 pol</v>
          </cell>
          <cell r="C2131" t="str">
            <v>UN</v>
          </cell>
          <cell r="D2131">
            <v>48.272599999999997</v>
          </cell>
        </row>
        <row r="2132">
          <cell r="A2132" t="str">
            <v>001.18.10900</v>
          </cell>
          <cell r="B2132" t="str">
            <v>Registro de pressão cromado linha prata embutir c/ canopla mod 50 n 1416 deca 3/4 pol</v>
          </cell>
          <cell r="C2132" t="str">
            <v>UN</v>
          </cell>
          <cell r="D2132">
            <v>34.802999999999997</v>
          </cell>
        </row>
        <row r="2133">
          <cell r="A2133" t="str">
            <v>001.18.10920</v>
          </cell>
          <cell r="B2133" t="str">
            <v>Registro de pressão cromado linha prata embutir c/ canopla mod 50 n 1416 deca 1/2 pol</v>
          </cell>
          <cell r="C2133" t="str">
            <v>UN</v>
          </cell>
          <cell r="D2133">
            <v>26.102599999999999</v>
          </cell>
        </row>
        <row r="2134">
          <cell r="A2134" t="str">
            <v>001.18.10940</v>
          </cell>
          <cell r="B2134" t="str">
            <v>Registro de pressão cromado de embutir c/ canopla 1193 - c 39 deca 3/4 pol</v>
          </cell>
          <cell r="C2134" t="str">
            <v>UN</v>
          </cell>
          <cell r="D2134">
            <v>38.493000000000002</v>
          </cell>
        </row>
        <row r="2135">
          <cell r="A2135" t="str">
            <v>001.18.10960</v>
          </cell>
          <cell r="B2135" t="str">
            <v>Registro de pressão cromado de embutir c/ canopla 1193 - c 39 deca 1/2 pol</v>
          </cell>
          <cell r="C2135" t="str">
            <v>UN</v>
          </cell>
          <cell r="D2135">
            <v>38.493000000000002</v>
          </cell>
        </row>
        <row r="2136">
          <cell r="A2136" t="str">
            <v>001.18.10980</v>
          </cell>
          <cell r="B2136" t="str">
            <v>Registro de pressão acabamento cromado - linha prata de embutir c/ canopla modelo itapema  - docol - 3/4 pol</v>
          </cell>
          <cell r="C2136" t="str">
            <v>UN</v>
          </cell>
          <cell r="D2136">
            <v>27.693000000000001</v>
          </cell>
        </row>
        <row r="2137">
          <cell r="A2137" t="str">
            <v>001.18.11000</v>
          </cell>
          <cell r="B2137" t="str">
            <v>Registro de pressão acabamento cromado - linha prata de embutir c/ canopla modelo itapema  - docol - 1/2 pol</v>
          </cell>
          <cell r="C2137" t="str">
            <v>UN</v>
          </cell>
          <cell r="D2137">
            <v>27.669</v>
          </cell>
        </row>
        <row r="2138">
          <cell r="A2138" t="str">
            <v>001.18.11020</v>
          </cell>
          <cell r="B2138" t="str">
            <v>Registro de pressão acabamento simples linha popular 1/2 pol</v>
          </cell>
          <cell r="C2138" t="str">
            <v>UN</v>
          </cell>
          <cell r="D2138">
            <v>20.603000000000002</v>
          </cell>
        </row>
        <row r="2139">
          <cell r="A2139" t="str">
            <v>001.18.11040</v>
          </cell>
          <cell r="B2139" t="str">
            <v>Registro de pressão de 1/2"""""""" (chuveiro) (mic)</v>
          </cell>
          <cell r="C2139" t="str">
            <v>UN</v>
          </cell>
          <cell r="D2139">
            <v>38.493000000000002</v>
          </cell>
        </row>
        <row r="2140">
          <cell r="A2140" t="str">
            <v>001.18.11060</v>
          </cell>
          <cell r="B2140" t="str">
            <v>Válvula de descarga hydra c/ embolo de bronze n.2515 canopla lisa cromada deca 1 1/2 pol</v>
          </cell>
          <cell r="C2140" t="str">
            <v>UN</v>
          </cell>
          <cell r="D2140">
            <v>92.085099999999997</v>
          </cell>
        </row>
        <row r="2141">
          <cell r="A2141" t="str">
            <v>001.18.11080</v>
          </cell>
          <cell r="B2141" t="str">
            <v>Válvula de descarga hydra c/ embolo de bronze n.2515 canopla lisa cromada deca 1 1/4 pol</v>
          </cell>
          <cell r="C2141" t="str">
            <v>UN</v>
          </cell>
          <cell r="D2141">
            <v>95.025099999999995</v>
          </cell>
        </row>
        <row r="2142">
          <cell r="A2142" t="str">
            <v>001.18.11100</v>
          </cell>
          <cell r="B2142" t="str">
            <v>Válvula de descarga hydra master n.2530 cromada deca 1 1/2 pol</v>
          </cell>
          <cell r="C2142" t="str">
            <v>UN</v>
          </cell>
          <cell r="D2142">
            <v>72.0655</v>
          </cell>
        </row>
        <row r="2143">
          <cell r="A2143" t="str">
            <v>001.18.11120</v>
          </cell>
          <cell r="B2143" t="str">
            <v>Válvula de descarga hydra master n.2530 cromada deca 1 1/4 pol</v>
          </cell>
          <cell r="C2143" t="str">
            <v>UN</v>
          </cell>
          <cell r="D2143">
            <v>72.0351</v>
          </cell>
        </row>
        <row r="2144">
          <cell r="A2144" t="str">
            <v>001.18.11140</v>
          </cell>
          <cell r="B2144" t="str">
            <v>Válvula de descarga docol-stander 1 1/2 pol</v>
          </cell>
          <cell r="C2144" t="str">
            <v>UN</v>
          </cell>
          <cell r="D2144">
            <v>60.125500000000002</v>
          </cell>
        </row>
        <row r="2145">
          <cell r="A2145" t="str">
            <v>001.18.11160</v>
          </cell>
          <cell r="B2145" t="str">
            <v>Fornecimento e instalação de tubo de descida para vávula de descarga de 1 1/2 pol de pvc rigido</v>
          </cell>
          <cell r="C2145" t="str">
            <v>UN</v>
          </cell>
          <cell r="D2145">
            <v>8.3984000000000005</v>
          </cell>
        </row>
        <row r="2146">
          <cell r="A2146" t="str">
            <v>001.18.11180</v>
          </cell>
          <cell r="B2146" t="str">
            <v>Fornecimento e instalação de ligação  para bacia sanitária em tubo em pvc rigido branco de 40mm</v>
          </cell>
          <cell r="C2146" t="str">
            <v>UN</v>
          </cell>
          <cell r="D2146">
            <v>7.2445000000000004</v>
          </cell>
        </row>
        <row r="2147">
          <cell r="A2147" t="str">
            <v>001.18.11200</v>
          </cell>
          <cell r="B2147" t="str">
            <v>Fornecimento e instalação de ligação para bacia sanitária tubo em pvc rigido cromado de 40mm</v>
          </cell>
          <cell r="C2147" t="str">
            <v>UN</v>
          </cell>
          <cell r="D2147">
            <v>11.294499999999999</v>
          </cell>
        </row>
        <row r="2148">
          <cell r="A2148" t="str">
            <v>001.18.11220</v>
          </cell>
          <cell r="B2148" t="str">
            <v>Fornecimento e instalação de ligação para bacia sanitária tubo em metal cromado de 40mm</v>
          </cell>
          <cell r="C2148" t="str">
            <v>UN</v>
          </cell>
          <cell r="D2148">
            <v>15.2445</v>
          </cell>
        </row>
        <row r="2149">
          <cell r="A2149" t="str">
            <v>001.18.11240</v>
          </cell>
          <cell r="B2149" t="str">
            <v>Fornecimento e instalação de ligação para bacia sanitária em bolsa de borracha</v>
          </cell>
          <cell r="C2149" t="str">
            <v>UN</v>
          </cell>
          <cell r="D2149">
            <v>3.0007999999999999</v>
          </cell>
        </row>
        <row r="2150">
          <cell r="A2150" t="str">
            <v>001.18.11260</v>
          </cell>
          <cell r="B2150" t="str">
            <v>Fornecimento e instalação de caixa de descarga externa inclusive tubo de descarga e acessórios</v>
          </cell>
          <cell r="C2150" t="str">
            <v>CJ</v>
          </cell>
          <cell r="D2150">
            <v>79.536600000000007</v>
          </cell>
        </row>
        <row r="2151">
          <cell r="A2151" t="str">
            <v>001.18.11280</v>
          </cell>
          <cell r="B2151" t="str">
            <v>Fornecimento e instalação de caixa de descarga de emb. inclusive tubo de descarga e acessórios</v>
          </cell>
          <cell r="C2151" t="str">
            <v>CJ</v>
          </cell>
          <cell r="D2151">
            <v>79.536600000000007</v>
          </cell>
        </row>
        <row r="2152">
          <cell r="A2152" t="str">
            <v>001.18.11300</v>
          </cell>
          <cell r="B2152" t="str">
            <v>Fornecimento e instalação de caixa de descarga para acoplar em bacia sanitária</v>
          </cell>
          <cell r="C2152" t="str">
            <v>UN</v>
          </cell>
          <cell r="D2152">
            <v>110.68510000000001</v>
          </cell>
        </row>
        <row r="2153">
          <cell r="A2153" t="str">
            <v>001.18.11320</v>
          </cell>
          <cell r="B2153" t="str">
            <v>Válvula p/ pia cromada deca n.1600 p/ lav 1x2 pol</v>
          </cell>
          <cell r="C2153" t="str">
            <v>UN</v>
          </cell>
          <cell r="D2153">
            <v>32.6721</v>
          </cell>
        </row>
        <row r="2154">
          <cell r="A2154" t="str">
            <v>001.18.11340</v>
          </cell>
          <cell r="B2154" t="str">
            <v>Valvula p/pia americana cromada n.1623 marca deca 1.5x3 3/4 pol</v>
          </cell>
          <cell r="C2154" t="str">
            <v>UN</v>
          </cell>
          <cell r="D2154">
            <v>58.8371</v>
          </cell>
        </row>
        <row r="2155">
          <cell r="A2155" t="str">
            <v>001.18.11360</v>
          </cell>
          <cell r="B2155" t="str">
            <v>Válvula de pvc para pia</v>
          </cell>
          <cell r="C2155" t="str">
            <v>UN</v>
          </cell>
          <cell r="D2155">
            <v>5.9752999999999998</v>
          </cell>
        </row>
        <row r="2156">
          <cell r="A2156" t="str">
            <v>001.18.11380</v>
          </cell>
          <cell r="B2156" t="str">
            <v>Válvula para lavatorio</v>
          </cell>
          <cell r="C2156" t="str">
            <v>UN</v>
          </cell>
          <cell r="D2156">
            <v>6.4752999999999998</v>
          </cell>
        </row>
        <row r="2157">
          <cell r="A2157" t="str">
            <v>001.18.11400</v>
          </cell>
          <cell r="B2157" t="str">
            <v>Válvula para pia n. 1600 - steves 1 x 2 pol</v>
          </cell>
          <cell r="C2157" t="str">
            <v>UN</v>
          </cell>
          <cell r="D2157">
            <v>29.742100000000001</v>
          </cell>
        </row>
        <row r="2158">
          <cell r="A2158" t="str">
            <v>001.18.11420</v>
          </cell>
          <cell r="B2158" t="str">
            <v>Válvula para pia n. 1600 - steves 1 1/2 x 3.3/4</v>
          </cell>
          <cell r="C2158" t="str">
            <v>UN</v>
          </cell>
          <cell r="D2158">
            <v>30.332100000000001</v>
          </cell>
        </row>
        <row r="2159">
          <cell r="A2159" t="str">
            <v>001.18.11440</v>
          </cell>
          <cell r="B2159" t="str">
            <v>Fornecimento e instalação de engate no. 3 com terminais de 1/2 pol e mangueira flexíel branca, de 30 cm,</v>
          </cell>
          <cell r="C2159" t="str">
            <v>UN</v>
          </cell>
          <cell r="D2159">
            <v>3.9691999999999998</v>
          </cell>
        </row>
        <row r="2160">
          <cell r="A2160" t="str">
            <v>001.18.11460</v>
          </cell>
          <cell r="B2160" t="str">
            <v>Fornecimento e colocação de engate no. 5 com terminais cromados de 1/2 pol e mangueira flexível, de 40 cm,</v>
          </cell>
          <cell r="C2160" t="str">
            <v>UN</v>
          </cell>
          <cell r="D2160">
            <v>15.059200000000001</v>
          </cell>
        </row>
        <row r="2161">
          <cell r="A2161" t="str">
            <v>001.18.11480</v>
          </cell>
          <cell r="B2161" t="str">
            <v>Fornecimento e instalação de ligação para saída de vaso sanitário pvc branco  diam.100 mm</v>
          </cell>
          <cell r="C2161" t="str">
            <v>UN</v>
          </cell>
          <cell r="D2161">
            <v>21.4711</v>
          </cell>
        </row>
        <row r="2162">
          <cell r="A2162" t="str">
            <v>001.18.11500</v>
          </cell>
          <cell r="B2162" t="str">
            <v>Válvula  de pé com crivo de pvc tipo rosqueável 3/4 pol</v>
          </cell>
          <cell r="C2162" t="str">
            <v>UN</v>
          </cell>
          <cell r="D2162">
            <v>15.013</v>
          </cell>
        </row>
        <row r="2163">
          <cell r="A2163" t="str">
            <v>001.18.11520</v>
          </cell>
          <cell r="B2163" t="str">
            <v>Válvula  de pé com crivo de pvc tipo rosqueável 1 pol</v>
          </cell>
          <cell r="C2163" t="str">
            <v>UN</v>
          </cell>
          <cell r="D2163">
            <v>17.383800000000001</v>
          </cell>
        </row>
        <row r="2164">
          <cell r="A2164" t="str">
            <v>001.18.11540</v>
          </cell>
          <cell r="B2164" t="str">
            <v>Válvula  de pé com crivo de pvc tipo rosqueável 1 1/4 pol</v>
          </cell>
          <cell r="C2164" t="str">
            <v>UN</v>
          </cell>
          <cell r="D2164">
            <v>22.461300000000001</v>
          </cell>
        </row>
        <row r="2165">
          <cell r="A2165" t="str">
            <v>001.18.11560</v>
          </cell>
          <cell r="B2165" t="str">
            <v>Válvula de pé com crivo de pvc tipo rosqueável 1 1/2 pol</v>
          </cell>
          <cell r="C2165" t="str">
            <v>UN</v>
          </cell>
          <cell r="D2165">
            <v>22.0657</v>
          </cell>
        </row>
        <row r="2166">
          <cell r="A2166" t="str">
            <v>001.18.11580</v>
          </cell>
          <cell r="B2166" t="str">
            <v>Válvula de pé c/ crivo de bronze tipo rosqueável 3/4 pol</v>
          </cell>
          <cell r="C2166" t="str">
            <v>UN</v>
          </cell>
          <cell r="D2166">
            <v>16.573</v>
          </cell>
        </row>
        <row r="2167">
          <cell r="A2167" t="str">
            <v>001.18.11600</v>
          </cell>
          <cell r="B2167" t="str">
            <v>Válvula de pé c/ crivo de bronze tipo rosqueável 1 pol</v>
          </cell>
          <cell r="C2167" t="str">
            <v>UN</v>
          </cell>
          <cell r="D2167">
            <v>18.4238</v>
          </cell>
        </row>
        <row r="2168">
          <cell r="A2168" t="str">
            <v>001.18.11620</v>
          </cell>
          <cell r="B2168" t="str">
            <v>Válvula de pé c/ crivo de bronze tipo rosqueável 1 1/2 pol</v>
          </cell>
          <cell r="C2168" t="str">
            <v>UN</v>
          </cell>
          <cell r="D2168">
            <v>26.351700000000001</v>
          </cell>
        </row>
        <row r="2169">
          <cell r="A2169" t="str">
            <v>001.18.11640</v>
          </cell>
          <cell r="B2169" t="str">
            <v>Válvula de pé c/ crivo de bronze tipo rosqueável 2 pol</v>
          </cell>
          <cell r="C2169" t="str">
            <v>UN</v>
          </cell>
          <cell r="D2169">
            <v>35.9621</v>
          </cell>
        </row>
        <row r="2170">
          <cell r="A2170" t="str">
            <v>001.18.11660</v>
          </cell>
          <cell r="B2170" t="str">
            <v>Válvula de pé c/ crivo de bronze tipo rosqueável 2 1/2 pol</v>
          </cell>
          <cell r="C2170" t="str">
            <v>UN</v>
          </cell>
          <cell r="D2170">
            <v>53.337499999999999</v>
          </cell>
        </row>
        <row r="2171">
          <cell r="A2171" t="str">
            <v>001.18.11680</v>
          </cell>
          <cell r="B2171" t="str">
            <v>Válvula de retenção de bronze tipo rosqueável tipo vertical 3/4 pol</v>
          </cell>
          <cell r="C2171" t="str">
            <v>UN</v>
          </cell>
          <cell r="D2171">
            <v>17.143000000000001</v>
          </cell>
        </row>
        <row r="2172">
          <cell r="A2172" t="str">
            <v>001.18.11700</v>
          </cell>
          <cell r="B2172" t="str">
            <v>Válvula de retenção de bronze tipo rosqueável tipo vertical 1 pol</v>
          </cell>
          <cell r="C2172" t="str">
            <v>UN</v>
          </cell>
          <cell r="D2172">
            <v>21.623799999999999</v>
          </cell>
        </row>
        <row r="2173">
          <cell r="A2173" t="str">
            <v>001.18.11720</v>
          </cell>
          <cell r="B2173" t="str">
            <v>Válvula de retenção de bronze tipo rosqueável tipo vertical 1 1/2 pol</v>
          </cell>
          <cell r="C2173" t="str">
            <v>UN</v>
          </cell>
          <cell r="D2173">
            <v>29.851700000000001</v>
          </cell>
        </row>
        <row r="2174">
          <cell r="A2174" t="str">
            <v>001.18.11740</v>
          </cell>
          <cell r="B2174" t="str">
            <v>Válvula de retenção de bronze tipo rosqueável tipo vertical 2 pol</v>
          </cell>
          <cell r="C2174" t="str">
            <v>UN</v>
          </cell>
          <cell r="D2174">
            <v>35.882100000000001</v>
          </cell>
        </row>
        <row r="2175">
          <cell r="A2175" t="str">
            <v>001.18.11760</v>
          </cell>
          <cell r="B2175" t="str">
            <v>Válvula de retenção de bronze tipo rosqueável tipo vertical 2 1/2 pol</v>
          </cell>
          <cell r="C2175" t="str">
            <v>UN</v>
          </cell>
          <cell r="D2175">
            <v>64.777500000000003</v>
          </cell>
        </row>
        <row r="2176">
          <cell r="A2176" t="str">
            <v>001.18.11780</v>
          </cell>
          <cell r="B2176" t="str">
            <v>Válvula de retenção de bronze tipo rosqueável tipo horizontal 3/4 pol</v>
          </cell>
          <cell r="C2176" t="str">
            <v>UN</v>
          </cell>
          <cell r="D2176">
            <v>29.603000000000002</v>
          </cell>
        </row>
        <row r="2177">
          <cell r="A2177" t="str">
            <v>001.18.11800</v>
          </cell>
          <cell r="B2177" t="str">
            <v>Válvula de retenção de bronze tipo rosqueável tipo horizontal 1 pol</v>
          </cell>
          <cell r="C2177" t="str">
            <v>UN</v>
          </cell>
          <cell r="D2177">
            <v>37.623800000000003</v>
          </cell>
        </row>
        <row r="2178">
          <cell r="A2178" t="str">
            <v>001.18.11820</v>
          </cell>
          <cell r="B2178" t="str">
            <v>Válvula de retenção de bronze tipo rosqueável tipo horizontal 1 1/2 pol</v>
          </cell>
          <cell r="C2178" t="str">
            <v>UN</v>
          </cell>
          <cell r="D2178">
            <v>54.5017</v>
          </cell>
        </row>
        <row r="2179">
          <cell r="A2179" t="str">
            <v>001.18.11840</v>
          </cell>
          <cell r="B2179" t="str">
            <v>Válvula de retenção de bronze tipo rosqueável tipo horizontal 2 pol</v>
          </cell>
          <cell r="C2179" t="str">
            <v>UN</v>
          </cell>
          <cell r="D2179">
            <v>68.382099999999994</v>
          </cell>
        </row>
        <row r="2180">
          <cell r="A2180" t="str">
            <v>001.18.11860</v>
          </cell>
          <cell r="B2180" t="str">
            <v>Válvula de retenção de bronze tipo rosqueável tipo horizontal 2 1/2 pol</v>
          </cell>
          <cell r="C2180" t="str">
            <v>UN</v>
          </cell>
          <cell r="D2180">
            <v>119.7675</v>
          </cell>
        </row>
        <row r="2181">
          <cell r="A2181" t="str">
            <v>001.18.11880</v>
          </cell>
          <cell r="B2181" t="str">
            <v>Fornecimento e instalação de torneira de pressão para pia marca deca ref. c 1157 comprimento 210mm com arejador</v>
          </cell>
          <cell r="C2181" t="str">
            <v>UN</v>
          </cell>
          <cell r="D2181">
            <v>70.476100000000002</v>
          </cell>
        </row>
        <row r="2182">
          <cell r="A2182" t="str">
            <v>001.18.11900</v>
          </cell>
          <cell r="B2182" t="str">
            <v>Fornecimento e instalação de torneira de pressão para pia marca deca ref. 1158 c 39 de 1/2 pol</v>
          </cell>
          <cell r="C2182" t="str">
            <v>UN</v>
          </cell>
          <cell r="D2182">
            <v>44.566099999999999</v>
          </cell>
        </row>
        <row r="2183">
          <cell r="A2183" t="str">
            <v>001.18.11920</v>
          </cell>
          <cell r="B2183" t="str">
            <v>Fornecimento e instalação de torneira de pressão para pia marca deca ref. 1158 c 39 de 3/4 pol</v>
          </cell>
          <cell r="C2183" t="str">
            <v>UN</v>
          </cell>
          <cell r="D2183">
            <v>50.616100000000003</v>
          </cell>
        </row>
        <row r="2184">
          <cell r="A2184" t="str">
            <v>001.18.11940</v>
          </cell>
          <cell r="B2184" t="str">
            <v>Fornecimento e instalação de torneira de pressão para pia marca deca ref. 1159 c 39 de 1/2 pol com arejador</v>
          </cell>
          <cell r="C2184" t="str">
            <v>UN</v>
          </cell>
          <cell r="D2184">
            <v>58.676099999999998</v>
          </cell>
        </row>
        <row r="2185">
          <cell r="A2185" t="str">
            <v>001.18.11960</v>
          </cell>
          <cell r="B2185" t="str">
            <v>Fornecimento e instalação de torneira de pressão para pia marca deca ref. 1159 c 39 de 3/4 pol com arejador</v>
          </cell>
          <cell r="C2185" t="str">
            <v>UN</v>
          </cell>
          <cell r="D2185">
            <v>58.676099999999998</v>
          </cell>
        </row>
        <row r="2186">
          <cell r="A2186" t="str">
            <v>001.18.11980</v>
          </cell>
          <cell r="B2186" t="str">
            <v>Fornecimento e instalação de torneira de pressão para pia marca deca ref. 1167 c 40 tip mesa bica móvel</v>
          </cell>
          <cell r="C2186" t="str">
            <v>UN</v>
          </cell>
          <cell r="D2186">
            <v>82.576099999999997</v>
          </cell>
        </row>
        <row r="2187">
          <cell r="A2187" t="str">
            <v>001.18.12000</v>
          </cell>
          <cell r="B2187" t="str">
            <v>Fornecimento e instalação de torneira de pressão para pia marca deca cromada - tipo parede - bica móvelc 50 1168</v>
          </cell>
          <cell r="C2187" t="str">
            <v>UN</v>
          </cell>
          <cell r="D2187">
            <v>81.676100000000005</v>
          </cell>
        </row>
        <row r="2188">
          <cell r="A2188" t="str">
            <v>001.18.12020</v>
          </cell>
          <cell r="B2188" t="str">
            <v>Fornecimento e instalação de torneira de pressao p/ pia de cozinha - tipo parede - c 39 - bica móvel de 3/4 pol</v>
          </cell>
          <cell r="C2188" t="str">
            <v>UN</v>
          </cell>
          <cell r="D2188">
            <v>51.556100000000001</v>
          </cell>
        </row>
        <row r="2189">
          <cell r="A2189" t="str">
            <v>001.18.12040</v>
          </cell>
          <cell r="B2189" t="str">
            <v>Fornecmento e instalação de torneira de pressão para pia de cozinha - docol mod. 1158 - 1/2 pol</v>
          </cell>
          <cell r="C2189" t="str">
            <v>UN</v>
          </cell>
          <cell r="D2189">
            <v>37.766100000000002</v>
          </cell>
        </row>
        <row r="2190">
          <cell r="A2190" t="str">
            <v>001.18.12060</v>
          </cell>
          <cell r="B2190" t="str">
            <v>Fornecimento e instalação de torneira de pressão para pia de cozinha mod. 1544 - tipo parede - bica movel</v>
          </cell>
          <cell r="C2190" t="str">
            <v>UN</v>
          </cell>
          <cell r="D2190">
            <v>84.7761</v>
          </cell>
        </row>
        <row r="2191">
          <cell r="A2191" t="str">
            <v>001.18.12080</v>
          </cell>
          <cell r="B2191" t="str">
            <v>Fornecimento e instalação de torneira de pressão para pia de cozinha - marca docol mod. 1158 - 3/4 pol</v>
          </cell>
          <cell r="C2191" t="str">
            <v>UN</v>
          </cell>
          <cell r="D2191">
            <v>37.716099999999997</v>
          </cell>
        </row>
        <row r="2192">
          <cell r="A2192" t="str">
            <v>001.18.12100</v>
          </cell>
          <cell r="B2192" t="str">
            <v>Fornecimento e instalação de torneira de pressão para pia de cozinha  - marca docol  mod. 1542 - tipo misturador p/ pia</v>
          </cell>
          <cell r="C2192" t="str">
            <v>UN</v>
          </cell>
          <cell r="D2192">
            <v>382.85109999999997</v>
          </cell>
        </row>
        <row r="2193">
          <cell r="A2193" t="str">
            <v>001.18.12120</v>
          </cell>
          <cell r="B2193" t="str">
            <v>Fornecimento e instalação de torneira de pvc para pia</v>
          </cell>
          <cell r="C2193" t="str">
            <v>UN</v>
          </cell>
          <cell r="D2193">
            <v>4.9004000000000003</v>
          </cell>
        </row>
        <row r="2194">
          <cell r="A2194" t="str">
            <v>001.18.12140</v>
          </cell>
          <cell r="B2194" t="str">
            <v>Fornecimento e instalação de torneira de pressão para lavatório marca deca ref. 1193 c 39 de 1/2 pol</v>
          </cell>
          <cell r="C2194" t="str">
            <v>UN</v>
          </cell>
          <cell r="D2194">
            <v>85.576099999999997</v>
          </cell>
        </row>
        <row r="2195">
          <cell r="A2195" t="str">
            <v>001.18.12160</v>
          </cell>
          <cell r="B2195" t="str">
            <v>Fornecimento e instalação de torneira de pressão para lavatório marca deca ref. 1194 c 45 de 1/2 pol</v>
          </cell>
          <cell r="C2195" t="str">
            <v>UN</v>
          </cell>
          <cell r="D2195">
            <v>117.1661</v>
          </cell>
        </row>
        <row r="2196">
          <cell r="A2196" t="str">
            <v>001.18.12180</v>
          </cell>
          <cell r="B2196" t="str">
            <v>Fornecimento e instalação de torneira de pressão para lavatório marca deca ref. 1199 c 50 de 1/2 pol</v>
          </cell>
          <cell r="C2196" t="str">
            <v>UN</v>
          </cell>
          <cell r="D2196">
            <v>62.186100000000003</v>
          </cell>
        </row>
        <row r="2197">
          <cell r="A2197" t="str">
            <v>001.18.12200</v>
          </cell>
          <cell r="B2197" t="str">
            <v>Fornecimento e instalação de torneira de pressão para lavatório 1/2 pol - mod. itapema - docol</v>
          </cell>
          <cell r="C2197" t="str">
            <v>UN</v>
          </cell>
          <cell r="D2197">
            <v>37.976100000000002</v>
          </cell>
        </row>
        <row r="2198">
          <cell r="A2198" t="str">
            <v>001.18.12220</v>
          </cell>
          <cell r="B2198" t="str">
            <v>Fornecimento e instalação de torneira de pvc para lavatorio</v>
          </cell>
          <cell r="C2198" t="str">
            <v>UN</v>
          </cell>
          <cell r="D2198">
            <v>7.3003999999999998</v>
          </cell>
        </row>
        <row r="2199">
          <cell r="A2199" t="str">
            <v>001.18.12240</v>
          </cell>
          <cell r="B2199" t="str">
            <v>Fornecimento e instalação de torneira para uso geral marca deca ref. 1152 c 39 de 1/2 pol</v>
          </cell>
          <cell r="C2199" t="str">
            <v>UN</v>
          </cell>
          <cell r="D2199">
            <v>37.296100000000003</v>
          </cell>
        </row>
        <row r="2200">
          <cell r="A2200" t="str">
            <v>001.18.12260</v>
          </cell>
          <cell r="B2200" t="str">
            <v>Fornecimento e instalação de torneira para uso geral marca deca ref. 1152 c 39 de 3/4 pol</v>
          </cell>
          <cell r="C2200" t="str">
            <v>UN</v>
          </cell>
          <cell r="D2200">
            <v>40.356099999999998</v>
          </cell>
        </row>
        <row r="2201">
          <cell r="A2201" t="str">
            <v>001.18.12280</v>
          </cell>
          <cell r="B2201" t="str">
            <v>Fornecimento e instalação de torneira para uso geral marca deca ref. 1154 c 39 de 1/2 pol com arejador</v>
          </cell>
          <cell r="C2201" t="str">
            <v>UN</v>
          </cell>
          <cell r="D2201">
            <v>43.726100000000002</v>
          </cell>
        </row>
        <row r="2202">
          <cell r="A2202" t="str">
            <v>001.18.12300</v>
          </cell>
          <cell r="B2202" t="str">
            <v>Fornecimento e instalação de torneira para uso geral marca deca ref. 1154 c 39 de 3/4 pol com arejador</v>
          </cell>
          <cell r="C2202" t="str">
            <v>UN</v>
          </cell>
          <cell r="D2202">
            <v>43.726100000000002</v>
          </cell>
        </row>
        <row r="2203">
          <cell r="A2203" t="str">
            <v>001.18.12320</v>
          </cell>
          <cell r="B2203" t="str">
            <v>Fornecimento e instalação de torneira para uso geral marca deca metalica para jardim com adaptador para mangueira</v>
          </cell>
          <cell r="C2203" t="str">
            <v>UN</v>
          </cell>
          <cell r="D2203">
            <v>29.926100000000002</v>
          </cell>
        </row>
        <row r="2204">
          <cell r="A2204" t="str">
            <v>001.18.12340</v>
          </cell>
          <cell r="B2204" t="str">
            <v>Fornecimento e instalação de torneira para uso geral marca deca ref. 1153 c 39 com adaptador para mangueira</v>
          </cell>
          <cell r="C2204" t="str">
            <v>UN</v>
          </cell>
          <cell r="D2204">
            <v>47.408299999999997</v>
          </cell>
        </row>
        <row r="2205">
          <cell r="A2205" t="str">
            <v>001.18.12360</v>
          </cell>
          <cell r="B2205" t="str">
            <v>Fornecimento e instalação de torneira para uso geral marca deca ref. 1153 c 39 de 1/2 pol (maq tauque)</v>
          </cell>
          <cell r="C2205" t="str">
            <v>UN</v>
          </cell>
          <cell r="D2205">
            <v>40.686100000000003</v>
          </cell>
        </row>
        <row r="2206">
          <cell r="A2206" t="str">
            <v>001.18.12380</v>
          </cell>
          <cell r="B2206" t="str">
            <v>Fornecimento e instalação de torneira p/ uso geral metálica p/ jardim c/ adaptador p/ mangueira mod.1130 -</v>
          </cell>
          <cell r="C2206" t="str">
            <v>UN</v>
          </cell>
          <cell r="D2206">
            <v>39.566099999999999</v>
          </cell>
        </row>
        <row r="2207">
          <cell r="A2207" t="str">
            <v>001.18.12400</v>
          </cell>
          <cell r="B2207" t="str">
            <v>Fornecimento e instalação de torneira p/ uso geral  metálica p/ tanque mod. 1130</v>
          </cell>
          <cell r="C2207" t="str">
            <v>UN</v>
          </cell>
          <cell r="D2207">
            <v>39.566099999999999</v>
          </cell>
        </row>
        <row r="2208">
          <cell r="A2208" t="str">
            <v>001.18.12420</v>
          </cell>
          <cell r="B2208" t="str">
            <v>Fornecimento e instalação de torneira de pvc para uso geral</v>
          </cell>
          <cell r="C2208" t="str">
            <v>UN</v>
          </cell>
          <cell r="D2208">
            <v>4.9004000000000003</v>
          </cell>
        </row>
        <row r="2209">
          <cell r="A2209" t="str">
            <v>001.18.12440</v>
          </cell>
          <cell r="B2209" t="str">
            <v>Fornecimento e instalação de torneira de pvc para tanque</v>
          </cell>
          <cell r="C2209" t="str">
            <v>UN</v>
          </cell>
          <cell r="D2209">
            <v>5.3003999999999998</v>
          </cell>
        </row>
        <row r="2210">
          <cell r="A2210" t="str">
            <v>001.18.12460</v>
          </cell>
          <cell r="B2210" t="str">
            <v>Fornecimento e instalação de torneira para cela conforme det. n 24 do dop</v>
          </cell>
          <cell r="C2210" t="str">
            <v>UN</v>
          </cell>
          <cell r="D2210">
            <v>24.2407</v>
          </cell>
        </row>
        <row r="2211">
          <cell r="A2211" t="str">
            <v>001.18.12480</v>
          </cell>
          <cell r="B2211" t="str">
            <v>Fornecimento e instalação de torneira de pressão c/ esguicho para bebedouro 1/4 pol.</v>
          </cell>
          <cell r="C2211" t="str">
            <v>UN</v>
          </cell>
          <cell r="D2211">
            <v>12.4861</v>
          </cell>
        </row>
        <row r="2212">
          <cell r="A2212" t="str">
            <v>001.18.12500</v>
          </cell>
          <cell r="B2212" t="str">
            <v>Fornecimento e instalação de torneira para uso hospitalar para lavatório com comando no piso, incluindo válvula e bica cromada</v>
          </cell>
          <cell r="C2212" t="str">
            <v>UN</v>
          </cell>
          <cell r="D2212">
            <v>479.27050000000003</v>
          </cell>
        </row>
        <row r="2213">
          <cell r="A2213" t="str">
            <v>001.18.12520</v>
          </cell>
          <cell r="B2213" t="str">
            <v>Fornecimento e instalação de torneira para uso hospitalar válvula para água fria, especial para laboratório, da mont lab ou similar mod wl 08 (parede)</v>
          </cell>
          <cell r="C2213" t="str">
            <v>UN</v>
          </cell>
          <cell r="D2213">
            <v>115.626</v>
          </cell>
        </row>
        <row r="2214">
          <cell r="A2214" t="str">
            <v>001.18.12540</v>
          </cell>
          <cell r="B2214" t="str">
            <v>Fornecimento e instalação de torneira para uso hospitalar válvula para água fria, especial para laboratório, da mont lab ou similar mod wl 07 (bica móvel)</v>
          </cell>
          <cell r="C2214" t="str">
            <v>UN</v>
          </cell>
          <cell r="D2214">
            <v>151.6191</v>
          </cell>
        </row>
        <row r="2215">
          <cell r="A2215" t="str">
            <v>001.18.12560</v>
          </cell>
          <cell r="B2215" t="str">
            <v>Fornecimento e instalação de torneira para lavatório com comando no piso, incluindo válvula e bica cromada</v>
          </cell>
          <cell r="C2215" t="str">
            <v>UN</v>
          </cell>
          <cell r="D2215">
            <v>479.27050000000003</v>
          </cell>
        </row>
        <row r="2216">
          <cell r="A2216" t="str">
            <v>001.18.12580</v>
          </cell>
          <cell r="B2216" t="str">
            <v>Fornecimento e instalação de conjunto de metais deca para lavatório incl aparelho misturador com válvula simples ref.1875 c-45 cromado linha italiana</v>
          </cell>
          <cell r="C2216" t="str">
            <v>CJ</v>
          </cell>
          <cell r="D2216">
            <v>234.09110000000001</v>
          </cell>
        </row>
        <row r="2217">
          <cell r="A2217" t="str">
            <v>001.18.12600</v>
          </cell>
          <cell r="B2217" t="str">
            <v>Fornecimento e instalação de conjunto de metais deca para lavatório incl aparelho misturador com válvula simples ref 1875 c-44 cromado linha gemini</v>
          </cell>
          <cell r="C2217" t="str">
            <v>CJ</v>
          </cell>
          <cell r="D2217">
            <v>140.8511</v>
          </cell>
        </row>
        <row r="2218">
          <cell r="A2218" t="str">
            <v>001.18.12620</v>
          </cell>
          <cell r="B2218" t="str">
            <v>Fornecimento e instalação de conjunto de metais deca para lavatório incl aparelho misturador com válvula ref.1875 c-50 cromado linha prata</v>
          </cell>
          <cell r="C2218" t="str">
            <v>CJ</v>
          </cell>
          <cell r="D2218">
            <v>134.25110000000001</v>
          </cell>
        </row>
        <row r="2219">
          <cell r="A2219" t="str">
            <v>001.18.12640</v>
          </cell>
          <cell r="B2219" t="str">
            <v>Fornecimento e instalação de conjunto de metais deca para bide incl aparelho misturador c/ ducha e válvula simples ref.1895 c-45 cromado linha italiana</v>
          </cell>
          <cell r="C2219" t="str">
            <v>CJ</v>
          </cell>
          <cell r="D2219">
            <v>299.25110000000001</v>
          </cell>
        </row>
        <row r="2220">
          <cell r="A2220" t="str">
            <v>001.18.12660</v>
          </cell>
          <cell r="B2220" t="str">
            <v>Fornecimento e instalação de conjunto de metais deca para bide incl aparelho misturador c/ ducha e válvula simples ref. 1895 c 44 cromado linha gemini</v>
          </cell>
          <cell r="C2220" t="str">
            <v>CJ</v>
          </cell>
          <cell r="D2220">
            <v>179.2611</v>
          </cell>
        </row>
        <row r="2221">
          <cell r="A2221" t="str">
            <v>001.18.12680</v>
          </cell>
          <cell r="B2221" t="str">
            <v>Fornecimento e instalação de conjunto de metais deca para bide incl aparelho misturador c/ ducha e válvula simples ref.1895 c-50 cromado linha prata</v>
          </cell>
          <cell r="C2221" t="str">
            <v>CJ</v>
          </cell>
          <cell r="D2221">
            <v>171.27109999999999</v>
          </cell>
        </row>
        <row r="2222">
          <cell r="A2222" t="str">
            <v>001.18.12700</v>
          </cell>
          <cell r="B2222" t="str">
            <v>Fornecimento e instalação de aparelho misturador para pias com bica móvel e arejador (tipo mesa) ref 1256 c-50 cromado linha prata</v>
          </cell>
          <cell r="C2222" t="str">
            <v>UN</v>
          </cell>
          <cell r="D2222">
            <v>213.39109999999999</v>
          </cell>
        </row>
        <row r="2223">
          <cell r="A2223" t="str">
            <v>001.18.12720</v>
          </cell>
          <cell r="B2223" t="str">
            <v>Fornecimento e instalação de aparelho misturador p/ pia com bica móvel e arejador (tipo parede) ref 1258 c-50 cromado linha prata</v>
          </cell>
          <cell r="C2223" t="str">
            <v>UN</v>
          </cell>
          <cell r="D2223">
            <v>213.39109999999999</v>
          </cell>
        </row>
        <row r="2224">
          <cell r="A2224" t="str">
            <v>001.18.12740</v>
          </cell>
          <cell r="B2224" t="str">
            <v>Fornecimento e instalação de aparelho misturador p/ pia com bica móvel e arejador (tipo parede) reparo para válvula hidra</v>
          </cell>
          <cell r="C2224" t="str">
            <v>CJ</v>
          </cell>
          <cell r="D2224">
            <v>28.473299999999998</v>
          </cell>
        </row>
        <row r="2225">
          <cell r="A2225" t="str">
            <v>001.18.12760</v>
          </cell>
          <cell r="B2225" t="str">
            <v>Fornecimento e instalação de ducha manual linha prata mod. c-50</v>
          </cell>
          <cell r="C2225" t="str">
            <v>UN</v>
          </cell>
          <cell r="D2225">
            <v>77.696100000000001</v>
          </cell>
        </row>
        <row r="2226">
          <cell r="A2226" t="str">
            <v>001.18.12780</v>
          </cell>
          <cell r="B2226" t="str">
            <v>Fornecimento e instalação de lavatório c/ coluna mondiale - azalia - celite</v>
          </cell>
          <cell r="C2226" t="str">
            <v>UN</v>
          </cell>
          <cell r="D2226">
            <v>142.3733</v>
          </cell>
        </row>
        <row r="2227">
          <cell r="A2227" t="str">
            <v>001.18.12800</v>
          </cell>
          <cell r="B2227" t="str">
            <v>Fornecimento e instalação de lavatório de plastico</v>
          </cell>
          <cell r="C2227" t="str">
            <v>UN</v>
          </cell>
          <cell r="D2227">
            <v>38.423299999999998</v>
          </cell>
        </row>
        <row r="2228">
          <cell r="A2228" t="str">
            <v>001.18.12820</v>
          </cell>
          <cell r="B2228" t="str">
            <v>Fornecimento e instalação de lavatório de louça l. ravena deca ou similar c/ col. na cor normal inclusive acessórios de fixação</v>
          </cell>
          <cell r="C2228" t="str">
            <v>UN</v>
          </cell>
          <cell r="D2228">
            <v>94.173299999999998</v>
          </cell>
        </row>
        <row r="2229">
          <cell r="A2229" t="str">
            <v>001.18.12840</v>
          </cell>
          <cell r="B2229" t="str">
            <v>Fornecimento e instalação de lavatório de louça ravena deca ou similar s/ coluna na cor normal inclusive acessorios de fixacao</v>
          </cell>
          <cell r="C2229" t="str">
            <v>UN</v>
          </cell>
          <cell r="D2229">
            <v>69.643299999999996</v>
          </cell>
        </row>
        <row r="2230">
          <cell r="A2230" t="str">
            <v>001.18.12860</v>
          </cell>
          <cell r="B2230" t="str">
            <v>Fornecimento e instalação de lavatório de louça branca com coluna de primeira inclusive acessórios de fixação</v>
          </cell>
          <cell r="C2230" t="str">
            <v>UN</v>
          </cell>
          <cell r="D2230">
            <v>75.773300000000006</v>
          </cell>
        </row>
        <row r="2231">
          <cell r="A2231" t="str">
            <v>001.18.12880</v>
          </cell>
          <cell r="B2231" t="str">
            <v>Fornecimento e instalação de lavatório de louça branca sem coluna de primeira inclusive acessórios de fixação</v>
          </cell>
          <cell r="C2231" t="str">
            <v>UN</v>
          </cell>
          <cell r="D2231">
            <v>52.563299999999998</v>
          </cell>
        </row>
        <row r="2232">
          <cell r="A2232" t="str">
            <v>001.18.12900</v>
          </cell>
          <cell r="B2232" t="str">
            <v>Fornecimento e instalação de cuba de sobrepor mod. l 35 da deca</v>
          </cell>
          <cell r="C2232" t="str">
            <v>UN</v>
          </cell>
          <cell r="D2232">
            <v>88.013300000000001</v>
          </cell>
        </row>
        <row r="2233">
          <cell r="A2233" t="str">
            <v>001.18.12920</v>
          </cell>
          <cell r="B2233" t="str">
            <v>Fornecimento e instalação de cuba de embutir(oval)mod.l.33</v>
          </cell>
          <cell r="C2233" t="str">
            <v>UN</v>
          </cell>
          <cell r="D2233">
            <v>53.685099999999998</v>
          </cell>
        </row>
        <row r="2234">
          <cell r="A2234" t="str">
            <v>001.18.12921</v>
          </cell>
          <cell r="B2234" t="str">
            <v>Fornecimento e instalação de cuba de louça para bancadas e lavatório de embutir oval 49.00 x 36.00 cm</v>
          </cell>
          <cell r="C2234" t="str">
            <v>un</v>
          </cell>
          <cell r="D2234">
            <v>50.1877</v>
          </cell>
        </row>
        <row r="2235">
          <cell r="A2235" t="str">
            <v>001.18.12940</v>
          </cell>
          <cell r="B2235" t="str">
            <v>Fornecimento e instalação de louça sanitária composto por bacia, lavatório com coluna da linha ravena deca ou similar inclusive assento ap oo nas cores normais</v>
          </cell>
          <cell r="C2235" t="str">
            <v>CJ</v>
          </cell>
          <cell r="D2235">
            <v>284.4323</v>
          </cell>
        </row>
        <row r="2236">
          <cell r="A2236" t="str">
            <v>001.18.12960</v>
          </cell>
          <cell r="B2236" t="str">
            <v>Fornecimento e instalação de bacia santária de louça ravena deca ou similar na cor normal inclusive acessorios de fixacao</v>
          </cell>
          <cell r="C2236" t="str">
            <v>UN</v>
          </cell>
          <cell r="D2236">
            <v>102.8467</v>
          </cell>
        </row>
        <row r="2237">
          <cell r="A2237" t="str">
            <v>001.18.12980</v>
          </cell>
          <cell r="B2237" t="str">
            <v>Fornecimento e instalação de bacia sanitária modelo ravena com cx. acoplada</v>
          </cell>
          <cell r="C2237" t="str">
            <v>UN</v>
          </cell>
          <cell r="D2237">
            <v>179.47989999999999</v>
          </cell>
        </row>
        <row r="2238">
          <cell r="A2238" t="str">
            <v>001.18.13000</v>
          </cell>
          <cell r="B2238" t="str">
            <v>Fornecimento e instalação de bacia sanitária modelo vogue  com cx. acoplada</v>
          </cell>
          <cell r="C2238" t="str">
            <v>UN</v>
          </cell>
          <cell r="D2238">
            <v>179.47989999999999</v>
          </cell>
        </row>
        <row r="2239">
          <cell r="A2239" t="str">
            <v>001.18.13020</v>
          </cell>
          <cell r="B2239" t="str">
            <v>Fornecimento e instalação de bacia sanitária de louça - celite mondiale marfim - incl. acessório para fixação</v>
          </cell>
          <cell r="C2239" t="str">
            <v>UN</v>
          </cell>
          <cell r="D2239">
            <v>124.6417</v>
          </cell>
        </row>
        <row r="2240">
          <cell r="A2240" t="str">
            <v>001.18.13040</v>
          </cell>
          <cell r="B2240" t="str">
            <v>Fornecimento e instalação de bacia sanitária de louça - celite azalia com acessórios</v>
          </cell>
          <cell r="C2240" t="str">
            <v>UN</v>
          </cell>
          <cell r="D2240">
            <v>96.361699999999999</v>
          </cell>
        </row>
        <row r="2241">
          <cell r="A2241" t="str">
            <v>001.18.13060</v>
          </cell>
          <cell r="B2241" t="str">
            <v>Fornecimento e instalação de caixa de descarga para acoplar em bacia sanitaria</v>
          </cell>
          <cell r="C2241" t="str">
            <v>UN</v>
          </cell>
          <cell r="D2241">
            <v>110.68510000000001</v>
          </cell>
        </row>
        <row r="2242">
          <cell r="A2242" t="str">
            <v>001.18.13080</v>
          </cell>
          <cell r="B2242" t="str">
            <v>Fornecimento e instalação de assento plastico p/ vaso sanitario, """"""""astra"""""""" ou similar</v>
          </cell>
          <cell r="C2242" t="str">
            <v>UN</v>
          </cell>
          <cell r="D2242">
            <v>15.071099999999999</v>
          </cell>
        </row>
        <row r="2243">
          <cell r="A2243" t="str">
            <v>001.18.13100</v>
          </cell>
          <cell r="B2243" t="str">
            <v>Fornecimento e instalação de assento celite mondiale - 090 gelo polar</v>
          </cell>
          <cell r="C2243" t="str">
            <v>UN</v>
          </cell>
          <cell r="D2243">
            <v>118.7711</v>
          </cell>
        </row>
        <row r="2244">
          <cell r="A2244" t="str">
            <v>001.18.13120</v>
          </cell>
          <cell r="B2244" t="str">
            <v>Fornecimento e instalação de assento azalia - celite</v>
          </cell>
          <cell r="C2244" t="str">
            <v>UN</v>
          </cell>
          <cell r="D2244">
            <v>28.101099999999999</v>
          </cell>
        </row>
        <row r="2245">
          <cell r="A2245" t="str">
            <v>001.18.13140</v>
          </cell>
          <cell r="B2245" t="str">
            <v>Fornecimento e instalação de bidê de louça linha ravena deca ou similar na cor normal inclusive acessórios de fixação</v>
          </cell>
          <cell r="C2245" t="str">
            <v>UN</v>
          </cell>
          <cell r="D2245">
            <v>83.923299999999998</v>
          </cell>
        </row>
        <row r="2246">
          <cell r="A2246" t="str">
            <v>001.18.13160</v>
          </cell>
          <cell r="B2246" t="str">
            <v>Fornecimento e instalação de bidê de louça branca inclusive acessórios de fixação</v>
          </cell>
          <cell r="C2246" t="str">
            <v>UN</v>
          </cell>
          <cell r="D2246">
            <v>76.073300000000003</v>
          </cell>
        </row>
        <row r="2247">
          <cell r="A2247" t="str">
            <v>001.18.13180</v>
          </cell>
          <cell r="B2247" t="str">
            <v>Fornecimento e instalação de mictório de aço inoxidável de 1.20 m inclusive acessórios de fixação</v>
          </cell>
          <cell r="C2247" t="str">
            <v>UN</v>
          </cell>
          <cell r="D2247">
            <v>380.58659999999998</v>
          </cell>
        </row>
        <row r="2248">
          <cell r="A2248" t="str">
            <v>001.18.13200</v>
          </cell>
          <cell r="B2248" t="str">
            <v>Fornecimento e instalação de sifão de metal cromado de 1 x 1.5 pol para lavatório ou pia</v>
          </cell>
          <cell r="C2248" t="str">
            <v>UN</v>
          </cell>
          <cell r="D2248">
            <v>75.479299999999995</v>
          </cell>
        </row>
        <row r="2249">
          <cell r="A2249" t="str">
            <v>001.18.13220</v>
          </cell>
          <cell r="B2249" t="str">
            <v>Fornecimento e instalação de sifão de metal cromado de 1.5 x 1.5 pol para pia americana</v>
          </cell>
          <cell r="C2249" t="str">
            <v>UN</v>
          </cell>
          <cell r="D2249">
            <v>79.689300000000003</v>
          </cell>
        </row>
        <row r="2250">
          <cell r="A2250" t="str">
            <v>001.18.13240</v>
          </cell>
          <cell r="B2250" t="str">
            <v>Fornecimento e instalação de sifão de metal cromado de 2 x 1 pol para mictorio</v>
          </cell>
          <cell r="C2250" t="str">
            <v>UN</v>
          </cell>
          <cell r="D2250">
            <v>85.389300000000006</v>
          </cell>
        </row>
        <row r="2251">
          <cell r="A2251" t="str">
            <v>001.18.13260</v>
          </cell>
          <cell r="B2251" t="str">
            <v>Fornecimento e instalação de sifão de metal cromado de 1.1/4 x 1.5 pol para tanque</v>
          </cell>
          <cell r="C2251" t="str">
            <v>UN</v>
          </cell>
          <cell r="D2251">
            <v>79.959299999999999</v>
          </cell>
        </row>
        <row r="2252">
          <cell r="A2252" t="str">
            <v>001.18.13280</v>
          </cell>
          <cell r="B2252" t="str">
            <v>Fornecimento e instalação de sifão de pvc cromado de 1 x 1.5 pol para pia ou lavatorio</v>
          </cell>
          <cell r="C2252" t="str">
            <v>UN</v>
          </cell>
          <cell r="D2252">
            <v>9.0183999999999997</v>
          </cell>
        </row>
        <row r="2253">
          <cell r="A2253" t="str">
            <v>001.18.13300</v>
          </cell>
          <cell r="B2253" t="str">
            <v>Fornecimento e instalação de porta papel de louça  com rolete</v>
          </cell>
          <cell r="C2253" t="str">
            <v>UN</v>
          </cell>
          <cell r="D2253">
            <v>20.117699999999999</v>
          </cell>
        </row>
        <row r="2254">
          <cell r="A2254" t="str">
            <v>001.18.13320</v>
          </cell>
          <cell r="B2254" t="str">
            <v>Fornecimento e instalação de porta papel de metal cromado, fixado com bucha e parafuso</v>
          </cell>
          <cell r="C2254" t="str">
            <v>UN</v>
          </cell>
          <cell r="D2254">
            <v>13.4199</v>
          </cell>
        </row>
        <row r="2255">
          <cell r="A2255" t="str">
            <v>001.18.13340</v>
          </cell>
          <cell r="B2255" t="str">
            <v>Fornecimento e instalação de porta papel de louça c/ rolete - celite</v>
          </cell>
          <cell r="C2255" t="str">
            <v>UN</v>
          </cell>
          <cell r="D2255">
            <v>28.510300000000001</v>
          </cell>
        </row>
        <row r="2256">
          <cell r="A2256" t="str">
            <v>001.18.13360</v>
          </cell>
          <cell r="B2256" t="str">
            <v>Fornecimento e instalação de porta papel de louça c/ rolete elegant - celite</v>
          </cell>
          <cell r="C2256" t="str">
            <v>UN</v>
          </cell>
          <cell r="D2256">
            <v>34.900300000000001</v>
          </cell>
        </row>
        <row r="2257">
          <cell r="A2257" t="str">
            <v>001.18.13380</v>
          </cell>
          <cell r="B2257" t="str">
            <v>Fornecimento e instalação de saboneteira de louça de primeira sem alça</v>
          </cell>
          <cell r="C2257" t="str">
            <v>UN</v>
          </cell>
          <cell r="D2257">
            <v>19.948799999999999</v>
          </cell>
        </row>
        <row r="2258">
          <cell r="A2258" t="str">
            <v>001.18.13400</v>
          </cell>
          <cell r="B2258" t="str">
            <v>Fornecimento e instalação de saboneteira para sabão líquido marca lalekla ou similar</v>
          </cell>
          <cell r="C2258" t="str">
            <v>UN</v>
          </cell>
          <cell r="D2258">
            <v>24.956600000000002</v>
          </cell>
        </row>
        <row r="2259">
          <cell r="A2259" t="str">
            <v>001.18.13420</v>
          </cell>
          <cell r="B2259" t="str">
            <v>Fornecimento e instalação de saboneteira de metal cromado, fixada com bucha e parafuso</v>
          </cell>
          <cell r="C2259" t="str">
            <v>UN</v>
          </cell>
          <cell r="D2259">
            <v>10.1099</v>
          </cell>
        </row>
        <row r="2260">
          <cell r="A2260" t="str">
            <v>001.18.13440</v>
          </cell>
          <cell r="B2260" t="str">
            <v>Fornecimento e instalação de porta toalha de louça tipo cabide simples</v>
          </cell>
          <cell r="C2260" t="str">
            <v>UN</v>
          </cell>
          <cell r="D2260">
            <v>13.825100000000001</v>
          </cell>
        </row>
        <row r="2261">
          <cell r="A2261" t="str">
            <v>001.18.13460</v>
          </cell>
          <cell r="B2261" t="str">
            <v>Fornecimento e instalação de porta toalha de louça c/ barra de plástico</v>
          </cell>
          <cell r="C2261" t="str">
            <v>UN</v>
          </cell>
          <cell r="D2261">
            <v>28.510300000000001</v>
          </cell>
        </row>
        <row r="2262">
          <cell r="A2262" t="str">
            <v>001.18.13480</v>
          </cell>
          <cell r="B2262" t="str">
            <v>Fornecimento e instalação de porta toalha metálica para papel marca lalekla ou similar</v>
          </cell>
          <cell r="C2262" t="str">
            <v>UN</v>
          </cell>
          <cell r="D2262">
            <v>31.926600000000001</v>
          </cell>
        </row>
        <row r="2263">
          <cell r="A2263" t="str">
            <v>001.18.13500</v>
          </cell>
          <cell r="B2263" t="str">
            <v>Fornecimento e instalação de toalheiro - celite - argola</v>
          </cell>
          <cell r="C2263" t="str">
            <v>UN</v>
          </cell>
          <cell r="D2263">
            <v>26.1051</v>
          </cell>
        </row>
        <row r="2264">
          <cell r="A2264" t="str">
            <v>001.18.13520</v>
          </cell>
          <cell r="B2264" t="str">
            <v>Fornecimento e instalação de cabide de louça simples - celite</v>
          </cell>
          <cell r="C2264" t="str">
            <v>UND</v>
          </cell>
          <cell r="D2264">
            <v>33.289000000000001</v>
          </cell>
        </row>
        <row r="2265">
          <cell r="A2265" t="str">
            <v>001.18.13540</v>
          </cell>
          <cell r="B2265" t="str">
            <v>Fornecimento e instalação de cabide de metal cromado, fixado com bucha e parafuso</v>
          </cell>
          <cell r="C2265" t="str">
            <v>UN</v>
          </cell>
          <cell r="D2265">
            <v>16.189900000000002</v>
          </cell>
        </row>
        <row r="2266">
          <cell r="A2266" t="str">
            <v>001.18.13560</v>
          </cell>
          <cell r="B2266" t="str">
            <v>Fornecimento e instalação  de espelho para lavatorio com moldura simples e proteção de madeira na parte não espelhada dimensão 0.50 x 0.60 m</v>
          </cell>
          <cell r="C2266" t="str">
            <v>UN</v>
          </cell>
          <cell r="D2266">
            <v>37.387099999999997</v>
          </cell>
        </row>
        <row r="2267">
          <cell r="A2267" t="str">
            <v>001.18.13580</v>
          </cell>
          <cell r="B2267" t="str">
            <v>Fornecimento e instalação de espelho  para lavatório com moldura simples e proteção de madeira na parte não espelhada dim. 1.50 x 0.60 m</v>
          </cell>
          <cell r="C2267" t="str">
            <v>UN</v>
          </cell>
          <cell r="D2267">
            <v>50.143999999999998</v>
          </cell>
        </row>
        <row r="2268">
          <cell r="A2268" t="str">
            <v>001.18.13600</v>
          </cell>
          <cell r="B2268" t="str">
            <v>Fornecimento e instalação de chuveiro de pvc branco n. 1 da cipla ou similar</v>
          </cell>
          <cell r="C2268" t="str">
            <v>UN</v>
          </cell>
          <cell r="D2268">
            <v>7.4058999999999999</v>
          </cell>
        </row>
        <row r="2269">
          <cell r="A2269" t="str">
            <v>001.18.13620</v>
          </cell>
          <cell r="B2269" t="str">
            <v>Fornecimento e instalação de chuveiro de pvc cromado n. 2 da cipla ou similar</v>
          </cell>
          <cell r="C2269" t="str">
            <v>UN</v>
          </cell>
          <cell r="D2269">
            <v>15.0959</v>
          </cell>
        </row>
        <row r="2270">
          <cell r="A2270" t="str">
            <v>001.18.13640</v>
          </cell>
          <cell r="B2270" t="str">
            <v>Fornecimento e instalação de chuveiro de luxo com articulacao cromada ref. 1994 deca ou similar 1/2 pol</v>
          </cell>
          <cell r="C2270" t="str">
            <v>UN</v>
          </cell>
          <cell r="D2270">
            <v>148.01929999999999</v>
          </cell>
        </row>
        <row r="2271">
          <cell r="A2271" t="str">
            <v>001.18.13660</v>
          </cell>
          <cell r="B2271" t="str">
            <v>Fornecimento e instalação de chuveiro simples com articulacao cromada ref. 1995 deca ou similar 1/2 pol</v>
          </cell>
          <cell r="C2271" t="str">
            <v>UN</v>
          </cell>
          <cell r="D2271">
            <v>109.0193</v>
          </cell>
        </row>
        <row r="2272">
          <cell r="A2272" t="str">
            <v>001.18.13680</v>
          </cell>
          <cell r="B2272" t="str">
            <v>Fornecimento e instalação de chuveiro eletrico para 2500 w / 220 v lorenzetti ou similar</v>
          </cell>
          <cell r="C2272" t="str">
            <v>UN</v>
          </cell>
          <cell r="D2272">
            <v>98.663200000000003</v>
          </cell>
        </row>
        <row r="2273">
          <cell r="A2273" t="str">
            <v>001.18.13700</v>
          </cell>
          <cell r="B2273" t="str">
            <v>Fornecimento e instalação sistema conjugado chuveiro lava olhos acionamento instantãneo ref. wl-1cl5 da mont lab ou similar</v>
          </cell>
          <cell r="C2273" t="str">
            <v>UN</v>
          </cell>
          <cell r="D2273">
            <v>1422.6664000000001</v>
          </cell>
        </row>
        <row r="2274">
          <cell r="A2274" t="str">
            <v>001.18.13720</v>
          </cell>
          <cell r="B2274" t="str">
            <v>Fornecimento e instalação de ducha de pvc cromado articulavel 1/2 pol cipla ou similar</v>
          </cell>
          <cell r="C2274" t="str">
            <v>UN</v>
          </cell>
          <cell r="D2274">
            <v>7.4058999999999999</v>
          </cell>
        </row>
        <row r="2275">
          <cell r="A2275" t="str">
            <v>001.18.13740</v>
          </cell>
          <cell r="B2275" t="str">
            <v>Fornecimento e instalação de ducha ss corona com 3 temperaturas</v>
          </cell>
          <cell r="C2275" t="str">
            <v>UN</v>
          </cell>
          <cell r="D2275">
            <v>27.713200000000001</v>
          </cell>
        </row>
        <row r="2276">
          <cell r="A2276" t="str">
            <v>001.18.13760</v>
          </cell>
          <cell r="B2276" t="str">
            <v>Fornecimento e instalação de cuba de aço inox inclusive válvula americana n.1 - 46.5 x 31 x 15 cm</v>
          </cell>
          <cell r="C2276" t="str">
            <v>UN</v>
          </cell>
          <cell r="D2276">
            <v>102.1066</v>
          </cell>
        </row>
        <row r="2277">
          <cell r="A2277" t="str">
            <v>001.18.13780</v>
          </cell>
          <cell r="B2277" t="str">
            <v>Fornecimento e instalação de cuba de aço inox inclusive válvula americana n.2 - 56.0 x 33.5 x 15 cm</v>
          </cell>
          <cell r="C2277" t="str">
            <v>UN</v>
          </cell>
          <cell r="D2277">
            <v>118.1066</v>
          </cell>
        </row>
        <row r="2278">
          <cell r="A2278" t="str">
            <v>001.18.13800</v>
          </cell>
          <cell r="B2278" t="str">
            <v>Forneicmento e instalação de cuba de aço inox inclusive válvula americana - 40x40x20 cm</v>
          </cell>
          <cell r="C2278" t="str">
            <v>UN</v>
          </cell>
          <cell r="D2278">
            <v>46.061900000000001</v>
          </cell>
        </row>
        <row r="2279">
          <cell r="A2279" t="str">
            <v>001.18.13820</v>
          </cell>
          <cell r="B2279" t="str">
            <v>Fornecimento e instalação de cuba de aço inox inclusive válvula americana dupla 82 x 34 x 15 cm</v>
          </cell>
          <cell r="C2279" t="str">
            <v>UN</v>
          </cell>
          <cell r="D2279">
            <v>114.8351</v>
          </cell>
        </row>
        <row r="2280">
          <cell r="A2280" t="str">
            <v>001.18.13821</v>
          </cell>
          <cell r="B2280" t="str">
            <v>Fornecimento e instalação de banca ou tampo em aço inoxidável n.o de 1.20x0.60m com 1 cuba</v>
          </cell>
          <cell r="C2280" t="str">
            <v>un</v>
          </cell>
          <cell r="D2280">
            <v>277.21260000000001</v>
          </cell>
        </row>
        <row r="2281">
          <cell r="A2281" t="str">
            <v>001.18.13822</v>
          </cell>
          <cell r="B2281" t="str">
            <v>Fornecimento e instalação de banca ou tampo em aço inoxidável n.2 de 1.50x0.60m com 1 cuba</v>
          </cell>
          <cell r="C2281" t="str">
            <v>un</v>
          </cell>
          <cell r="D2281">
            <v>162.52260000000001</v>
          </cell>
        </row>
        <row r="2282">
          <cell r="A2282" t="str">
            <v>001.18.13823</v>
          </cell>
          <cell r="B2282" t="str">
            <v>Fornecimento e instalação de banca ou tampo em aço inoxidável n.2 de 1.80x0.60m com 1 cuba</v>
          </cell>
          <cell r="C2282" t="str">
            <v>un</v>
          </cell>
          <cell r="D2282">
            <v>256.26260000000002</v>
          </cell>
        </row>
        <row r="2283">
          <cell r="A2283" t="str">
            <v>001.18.13824</v>
          </cell>
          <cell r="B2283" t="str">
            <v>Fornecimento e instalação de banca ou tampo em aço inoxidável n.2 de 2.00x0.60m com 1 cuba</v>
          </cell>
          <cell r="C2283" t="str">
            <v>un</v>
          </cell>
          <cell r="D2283">
            <v>293.90260000000001</v>
          </cell>
        </row>
        <row r="2284">
          <cell r="A2284" t="str">
            <v>001.18.13825</v>
          </cell>
          <cell r="B2284" t="str">
            <v>Fornecimento e instalação de banca ou tampo em aço inoxidável n.334 de 2.00x0.60m com 2 cubas p/ ud</v>
          </cell>
          <cell r="C2284" t="str">
            <v>un</v>
          </cell>
          <cell r="D2284">
            <v>355.26260000000002</v>
          </cell>
        </row>
        <row r="2285">
          <cell r="A2285" t="str">
            <v>001.18.13826</v>
          </cell>
          <cell r="B2285" t="str">
            <v>Fornecimento e instalação de banca ou tampo em aço inoxidável da eternox revestida d1800mb c/ 1 cuba no centro, de 1,80m</v>
          </cell>
          <cell r="C2285" t="str">
            <v>un</v>
          </cell>
          <cell r="D2285">
            <v>276.9126</v>
          </cell>
        </row>
        <row r="2286">
          <cell r="A2286" t="str">
            <v>001.18.13827</v>
          </cell>
          <cell r="B2286" t="str">
            <v>Fornecimento e instalação de banca ou tampo em aço inoxidável da eternox revestida e1800mb c/ 1 cuba no centro, de 1,80m</v>
          </cell>
          <cell r="C2286" t="str">
            <v>un</v>
          </cell>
          <cell r="D2286">
            <v>277.21260000000001</v>
          </cell>
        </row>
        <row r="2287">
          <cell r="A2287" t="str">
            <v>001.18.13828</v>
          </cell>
          <cell r="B2287" t="str">
            <v>Fornecimento e instalação de banca ou tampo em aço inoxidável da eternox revestida 2000mb 2c c/ 2 cubas no centro, de 2,00m</v>
          </cell>
          <cell r="C2287" t="str">
            <v>un</v>
          </cell>
          <cell r="D2287">
            <v>331.26260000000002</v>
          </cell>
        </row>
        <row r="2288">
          <cell r="A2288" t="str">
            <v>001.18.13829</v>
          </cell>
          <cell r="B2288" t="str">
            <v>Fornecimento e instalação de banca ou tampo em aço inoxidável da eternox revestida d1600mb c/ 1 cuba no centro</v>
          </cell>
          <cell r="C2288" t="str">
            <v>un</v>
          </cell>
          <cell r="D2288">
            <v>162.52260000000001</v>
          </cell>
        </row>
        <row r="2289">
          <cell r="A2289" t="str">
            <v>001.18.13830</v>
          </cell>
          <cell r="B2289" t="str">
            <v>Fornecimento e instalação de banca ou tampo em aço inoxidável da eternox revestida 1800mb 2c c/ 2 cubas no centro</v>
          </cell>
          <cell r="C2289" t="str">
            <v>un</v>
          </cell>
          <cell r="D2289">
            <v>313.30259999999998</v>
          </cell>
        </row>
        <row r="2290">
          <cell r="A2290" t="str">
            <v>001.18.13831</v>
          </cell>
          <cell r="B2290" t="str">
            <v>Fornecimento e instalação de banca ou tampo em aço inoxidável da eternox revestida cuba dupla de 82x34x14cm</v>
          </cell>
          <cell r="C2290" t="str">
            <v>un</v>
          </cell>
          <cell r="D2290">
            <v>106.2426</v>
          </cell>
        </row>
        <row r="2291">
          <cell r="A2291" t="str">
            <v>001.18.13832</v>
          </cell>
          <cell r="B2291" t="str">
            <v>Fornecimento e instalação de banca ou tampo em aço inoxidável da eternox revestido e1800mb com 2 cubas lado direito</v>
          </cell>
          <cell r="C2291" t="str">
            <v>un</v>
          </cell>
          <cell r="D2291">
            <v>313.30259999999998</v>
          </cell>
        </row>
        <row r="2292">
          <cell r="A2292" t="str">
            <v>001.18.13833</v>
          </cell>
          <cell r="B2292" t="str">
            <v>Fornecimento e instalação de banca ou tampo em aço inoxidável da eternox revestido e1800mb com 2 cubas lado direito</v>
          </cell>
          <cell r="C2292" t="str">
            <v>un</v>
          </cell>
          <cell r="D2292">
            <v>313.30259999999998</v>
          </cell>
        </row>
        <row r="2293">
          <cell r="A2293" t="str">
            <v>001.18.13834</v>
          </cell>
          <cell r="B2293" t="str">
            <v>Fornecimento e instalação de banca ou tampo em aço inoxidável da eternox revestida de 2.60 x 0.55 m c/ 1 cuba e valvula</v>
          </cell>
          <cell r="C2293" t="str">
            <v>un</v>
          </cell>
          <cell r="D2293">
            <v>162.52260000000001</v>
          </cell>
        </row>
        <row r="2294">
          <cell r="A2294" t="str">
            <v>001.18.13835</v>
          </cell>
          <cell r="B2294" t="str">
            <v>Fornecimento e instalação de banca de granilite fundida na obra com espessura de 0.05 m</v>
          </cell>
          <cell r="C2294" t="str">
            <v>m2</v>
          </cell>
          <cell r="D2294">
            <v>79.5702</v>
          </cell>
        </row>
        <row r="2295">
          <cell r="A2295" t="str">
            <v>001.18.13836</v>
          </cell>
          <cell r="B2295" t="str">
            <v>Fornecimento e instalação de bancada em ardósia polida 1.50 x 0.60 com 1 cuba inox 40.00x40.00x15.00</v>
          </cell>
          <cell r="C2295" t="str">
            <v>un</v>
          </cell>
          <cell r="D2295">
            <v>179.1634</v>
          </cell>
        </row>
        <row r="2296">
          <cell r="A2296" t="str">
            <v>001.18.13837</v>
          </cell>
          <cell r="B2296" t="str">
            <v>Fornecimento e instalação de banca de mármore sintético c/ 01 cuba no centro , de 1.80m</v>
          </cell>
          <cell r="C2296" t="str">
            <v>un</v>
          </cell>
          <cell r="D2296">
            <v>76.898499999999999</v>
          </cell>
        </row>
        <row r="2297">
          <cell r="A2297" t="str">
            <v>001.18.13838</v>
          </cell>
          <cell r="B2297" t="str">
            <v>Forneicmento e instalação de banca de mármore sintético c/ 02 cubas no centro , de 1.80m</v>
          </cell>
          <cell r="C2297" t="str">
            <v>un</v>
          </cell>
          <cell r="D2297">
            <v>76.898499999999999</v>
          </cell>
        </row>
        <row r="2298">
          <cell r="A2298" t="str">
            <v>001.18.13839</v>
          </cell>
          <cell r="B2298" t="str">
            <v>Fornecimento e instalação de banca de mármore sintético com uma cuba - 120.00x54.00cm</v>
          </cell>
          <cell r="C2298" t="str">
            <v>un</v>
          </cell>
          <cell r="D2298">
            <v>47.278500000000001</v>
          </cell>
        </row>
        <row r="2299">
          <cell r="A2299" t="str">
            <v>001.18.13840</v>
          </cell>
          <cell r="B2299" t="str">
            <v>Fornecimento e instalação de bancada em aço inox 316 1.90 x 0.80 formado por peças estampadas sem emendas visíveis, com 2 cubas em aço inox 316 estampado sem cantos vivos, nas dimensões (40x60x40)cm</v>
          </cell>
          <cell r="C2299" t="str">
            <v>un</v>
          </cell>
          <cell r="D2299">
            <v>350.20339999999999</v>
          </cell>
        </row>
        <row r="2300">
          <cell r="A2300" t="str">
            <v>001.18.13841</v>
          </cell>
          <cell r="B2300" t="str">
            <v>Fornecimento e instalação de bancada em aço inox 316 2.20 x 0.80 formado por peças estampadas sem emendas visíveis, com 2 cubas em aço inox 316 estampado sem cantos vivos, nas dimensões (40x60x40)cm</v>
          </cell>
          <cell r="C2300" t="str">
            <v>un</v>
          </cell>
          <cell r="D2300">
            <v>368.67340000000002</v>
          </cell>
        </row>
        <row r="2301">
          <cell r="A2301" t="str">
            <v>001.18.13843</v>
          </cell>
          <cell r="B2301" t="str">
            <v>Fornecimento e instalação de bancada seca em aço inox 316 1.80 x 0.80 formado por peças estampadas sem emendas visíveis</v>
          </cell>
          <cell r="C2301" t="str">
            <v>un</v>
          </cell>
          <cell r="D2301">
            <v>313.8134</v>
          </cell>
        </row>
        <row r="2302">
          <cell r="A2302" t="str">
            <v>001.18.13844</v>
          </cell>
          <cell r="B2302" t="str">
            <v>Fornecimento e instalação de cuba dupla com válvula, 82x34x14 cm</v>
          </cell>
          <cell r="C2302" t="str">
            <v>un</v>
          </cell>
          <cell r="D2302">
            <v>112.8977</v>
          </cell>
        </row>
        <row r="2303">
          <cell r="A2303" t="str">
            <v>001.18.13845</v>
          </cell>
          <cell r="B2303" t="str">
            <v>Fornecimento e instalação de cuba simples de 400.00mmx340.00mmx140.00mm (p) , aco inox eternox</v>
          </cell>
          <cell r="C2303" t="str">
            <v>un</v>
          </cell>
          <cell r="D2303">
            <v>92.6785</v>
          </cell>
        </row>
        <row r="2304">
          <cell r="A2304" t="str">
            <v>001.18.13846</v>
          </cell>
          <cell r="B2304" t="str">
            <v>Fornecimento e instalação de cuba de aço inox, inclusive válvula americana nº 1 - 46.50 x 31.00 x 15.00 cm</v>
          </cell>
          <cell r="C2304" t="str">
            <v>un</v>
          </cell>
          <cell r="D2304">
            <v>101.06189999999999</v>
          </cell>
        </row>
        <row r="2305">
          <cell r="A2305" t="str">
            <v>001.18.13847</v>
          </cell>
          <cell r="B2305" t="str">
            <v>Fornecimento e instalação de cuba de aço inox, inclusive válvula americana nº 2 - 56.00 x 33.50 x 15.00 cm</v>
          </cell>
          <cell r="C2305" t="str">
            <v>un</v>
          </cell>
          <cell r="D2305">
            <v>117.06189999999999</v>
          </cell>
        </row>
        <row r="2306">
          <cell r="A2306" t="str">
            <v>001.18.13848</v>
          </cell>
          <cell r="B2306" t="str">
            <v>Fornecimento e instalação de cuba dupla 82.00 x 34.00 x 15.00 cm</v>
          </cell>
          <cell r="C2306" t="str">
            <v>un</v>
          </cell>
          <cell r="D2306">
            <v>117.06189999999999</v>
          </cell>
        </row>
        <row r="2307">
          <cell r="A2307" t="str">
            <v>001.18.13850</v>
          </cell>
          <cell r="B2307" t="str">
            <v>Fornecimento e instalação de tanque para lavar roupa pré-moldado de concreto modelo simples dim. 60 x 60 cm</v>
          </cell>
          <cell r="C2307" t="str">
            <v>un</v>
          </cell>
          <cell r="D2307">
            <v>37.123199999999997</v>
          </cell>
        </row>
        <row r="2308">
          <cell r="A2308" t="str">
            <v>001.18.13860</v>
          </cell>
          <cell r="B2308" t="str">
            <v>Fornecimento e instalação de tanque para lavar roupa pre-moldado de concreto, 3 cubas, dim. 0,60x1,80m</v>
          </cell>
          <cell r="C2308" t="str">
            <v>UN</v>
          </cell>
          <cell r="D2308">
            <v>62.556899999999999</v>
          </cell>
        </row>
        <row r="2309">
          <cell r="A2309" t="str">
            <v>001.18.13880</v>
          </cell>
          <cell r="B2309" t="str">
            <v>Fornecimento e instalação de tanque para lavar roupa de louca branca tamanho médio com coluna</v>
          </cell>
          <cell r="C2309" t="str">
            <v>UN</v>
          </cell>
          <cell r="D2309">
            <v>186.572</v>
          </cell>
        </row>
        <row r="2310">
          <cell r="A2310" t="str">
            <v>001.18.13900</v>
          </cell>
          <cell r="B2310" t="str">
            <v>Fornecimento e instalação de tanque para lavar roupa de louca branca tamanho médio sem coluna</v>
          </cell>
          <cell r="C2310" t="str">
            <v>UN</v>
          </cell>
          <cell r="D2310">
            <v>155.97200000000001</v>
          </cell>
        </row>
        <row r="2311">
          <cell r="A2311" t="str">
            <v>001.18.13920</v>
          </cell>
          <cell r="B2311" t="str">
            <v>Fornecimento e instalação de tanque - celite - medio branco - c/ coluna r-002.05 c/ válvula</v>
          </cell>
          <cell r="C2311" t="str">
            <v>UN</v>
          </cell>
          <cell r="D2311">
            <v>157.42320000000001</v>
          </cell>
        </row>
        <row r="2312">
          <cell r="A2312" t="str">
            <v>001.18.13940</v>
          </cell>
          <cell r="B2312" t="str">
            <v>Fornecimento e instalação de tanque decoralite simples - tam-03 - c/ valvula</v>
          </cell>
          <cell r="C2312" t="str">
            <v>UN</v>
          </cell>
          <cell r="D2312">
            <v>188.3853</v>
          </cell>
        </row>
        <row r="2313">
          <cell r="A2313" t="str">
            <v>001.18.13960</v>
          </cell>
          <cell r="B2313" t="str">
            <v>Fornecimento e instalação de tanque de plástico - pequeno</v>
          </cell>
          <cell r="C2313" t="str">
            <v>UN</v>
          </cell>
          <cell r="D2313">
            <v>36.073300000000003</v>
          </cell>
        </row>
        <row r="2314">
          <cell r="A2314" t="str">
            <v>001.18.13980</v>
          </cell>
          <cell r="B2314" t="str">
            <v>Fornecimento e instalação de bebedouro -mictório - lavatório tipo cocho conforme det. num.11 - a do dop</v>
          </cell>
          <cell r="C2314" t="str">
            <v>ML</v>
          </cell>
          <cell r="D2314">
            <v>71.8</v>
          </cell>
        </row>
        <row r="2315">
          <cell r="A2315" t="str">
            <v>001.18.14000</v>
          </cell>
          <cell r="B2315" t="str">
            <v>Fornecimento e instalação de bebedouro elétrico elege de 40 litros</v>
          </cell>
          <cell r="C2315" t="str">
            <v>UN</v>
          </cell>
          <cell r="D2315">
            <v>493.88659999999999</v>
          </cell>
        </row>
        <row r="2316">
          <cell r="A2316" t="str">
            <v>001.18.14020</v>
          </cell>
          <cell r="B2316" t="str">
            <v>Fornecimento e instalação de bebedouro elétrico com filtro interno mod. bvi 040 ( 40 litros )</v>
          </cell>
          <cell r="C2316" t="str">
            <v>UN</v>
          </cell>
          <cell r="D2316">
            <v>703.23659999999995</v>
          </cell>
        </row>
        <row r="2317">
          <cell r="A2317" t="str">
            <v>001.18.14040</v>
          </cell>
          <cell r="B2317" t="str">
            <v>Fornecimento e instalação de bebedouro elétrico com filtro interno mod. bvi 080 ( 80 litros )</v>
          </cell>
          <cell r="C2317" t="str">
            <v>UN</v>
          </cell>
          <cell r="D2317">
            <v>868.23659999999995</v>
          </cell>
        </row>
        <row r="2318">
          <cell r="A2318" t="str">
            <v>001.18.14060</v>
          </cell>
          <cell r="B2318" t="str">
            <v>Fornecimento e instalação de tubo leve de pvc rígido branco c/ ponta e bolsa lisa em barra 6 m diâmetro 450 mm</v>
          </cell>
          <cell r="C2318" t="str">
            <v>ML</v>
          </cell>
          <cell r="D2318">
            <v>82.278400000000005</v>
          </cell>
        </row>
        <row r="2319">
          <cell r="A2319" t="str">
            <v>001.18.14080</v>
          </cell>
          <cell r="B2319" t="str">
            <v>Fornecimento e instalação de tubo leve de pvc rígido branco c/ ponta e bolsa lisa em barra 6 m diâmetro 400 mm</v>
          </cell>
          <cell r="C2319" t="str">
            <v>ML</v>
          </cell>
          <cell r="D2319">
            <v>82.537999999999997</v>
          </cell>
        </row>
        <row r="2320">
          <cell r="A2320" t="str">
            <v>001.18.14100</v>
          </cell>
          <cell r="B2320" t="str">
            <v>Fornecimento e instalação de tubo leve de pvc rígido branco c/ ponta e bolsa lisa em barra 6 m diâmetro 300 mm</v>
          </cell>
          <cell r="C2320" t="str">
            <v>ML</v>
          </cell>
          <cell r="D2320">
            <v>55.057499999999997</v>
          </cell>
        </row>
        <row r="2321">
          <cell r="A2321" t="str">
            <v>001.18.14120</v>
          </cell>
          <cell r="B2321" t="str">
            <v>Fornecimento e instalaçao de tubo leve de pvc rígido branco c/ ponta e bolsa lisa em barra 6 m diâmetro 250 mm</v>
          </cell>
          <cell r="C2321" t="str">
            <v>ML</v>
          </cell>
          <cell r="D2321">
            <v>33.882899999999999</v>
          </cell>
        </row>
        <row r="2322">
          <cell r="A2322" t="str">
            <v>001.18.14140</v>
          </cell>
          <cell r="B2322" t="str">
            <v>Fornecimento e instalação de tubo leve de pvc rígido branco c/ ponta e bolsa lisa em barra 6 m diâmetro 200 mm</v>
          </cell>
          <cell r="C2322" t="str">
            <v>ML</v>
          </cell>
          <cell r="D2322">
            <v>23.3216</v>
          </cell>
        </row>
        <row r="2323">
          <cell r="A2323" t="str">
            <v>001.18.14160</v>
          </cell>
          <cell r="B2323" t="str">
            <v>Fornecimento e instalação de tubo leve de pvc rígido branco c/ ponta e bolsa lisa em barra 6 m diâmetro 150 mm</v>
          </cell>
          <cell r="C2323" t="str">
            <v>ML</v>
          </cell>
          <cell r="D2323">
            <v>22.668299999999999</v>
          </cell>
        </row>
        <row r="2324">
          <cell r="A2324" t="str">
            <v>001.18.14180</v>
          </cell>
          <cell r="B2324" t="str">
            <v>Fornecimento e instalação de tubo leve de pvc rígido branco c/ ponta e bolsa lisa em barra 6 m diâmetro 125 mm</v>
          </cell>
          <cell r="C2324" t="str">
            <v>ML</v>
          </cell>
          <cell r="D2324">
            <v>19.7224</v>
          </cell>
        </row>
        <row r="2325">
          <cell r="A2325" t="str">
            <v>001.18.14200</v>
          </cell>
          <cell r="B2325" t="str">
            <v>Fornecimento e instalação de tubo de pvc rígido cor branca com ponta e bolsa em barra de 6 m diâmetro 100 mm</v>
          </cell>
          <cell r="C2325" t="str">
            <v>ML</v>
          </cell>
          <cell r="D2325">
            <v>8.6328999999999994</v>
          </cell>
        </row>
        <row r="2326">
          <cell r="A2326" t="str">
            <v>001.18.14220</v>
          </cell>
          <cell r="B2326" t="str">
            <v>Fornecimento e instalação de tubo de pvc rígido cor branca com ponta e bolsa em barra de 6 m diâmetro 75 mm</v>
          </cell>
          <cell r="C2326" t="str">
            <v>ML</v>
          </cell>
          <cell r="D2326">
            <v>9.0402000000000005</v>
          </cell>
        </row>
        <row r="2327">
          <cell r="A2327" t="str">
            <v>001.18.14240</v>
          </cell>
          <cell r="B2327" t="str">
            <v>Fornecimento e instalação de tubo de pvc rígido cor branca com ponta e bolsa em barra de 6 m diâmetro 50 mm</v>
          </cell>
          <cell r="C2327" t="str">
            <v>ML</v>
          </cell>
          <cell r="D2327">
            <v>6.6933999999999996</v>
          </cell>
        </row>
        <row r="2328">
          <cell r="A2328" t="str">
            <v>001.18.14260</v>
          </cell>
          <cell r="B2328" t="str">
            <v>Fornecimento e instalação de tubo de pvc rígido cor branca com ponta e bolsa em barra de 6m diâmetro 40 mm</v>
          </cell>
          <cell r="C2328" t="str">
            <v>ML</v>
          </cell>
          <cell r="D2328">
            <v>4.2640000000000002</v>
          </cell>
        </row>
        <row r="2329">
          <cell r="A2329" t="str">
            <v>001.18.14280</v>
          </cell>
          <cell r="B2329" t="str">
            <v>Fornecimento e instalação de curva 90º de pvc rígido cor branca  diam.100 mm</v>
          </cell>
          <cell r="C2329" t="str">
            <v>UN</v>
          </cell>
          <cell r="D2329">
            <v>14.8964</v>
          </cell>
        </row>
        <row r="2330">
          <cell r="A2330" t="str">
            <v>001.18.14300</v>
          </cell>
          <cell r="B2330" t="str">
            <v>Fornecimento e instalação de curva 90º de pvc rígido cor branca  diam. 75 mm</v>
          </cell>
          <cell r="C2330" t="str">
            <v>UN</v>
          </cell>
          <cell r="D2330">
            <v>20.185099999999998</v>
          </cell>
        </row>
        <row r="2331">
          <cell r="A2331" t="str">
            <v>001.18.14320</v>
          </cell>
          <cell r="B2331" t="str">
            <v>Fornecimento e instalação de curva 90º de pvc rígido cor branca   diam. 50 mm</v>
          </cell>
          <cell r="C2331" t="str">
            <v>UN</v>
          </cell>
          <cell r="D2331">
            <v>6.7161</v>
          </cell>
        </row>
        <row r="2332">
          <cell r="A2332" t="str">
            <v>001.18.14340</v>
          </cell>
          <cell r="B2332" t="str">
            <v>Fornecimento e instalação de curva 90º de pvc rígido cor branca   diam. 150 mm</v>
          </cell>
          <cell r="C2332" t="str">
            <v>UN</v>
          </cell>
          <cell r="D2332">
            <v>52.871099999999998</v>
          </cell>
        </row>
        <row r="2333">
          <cell r="A2333" t="str">
            <v>001.18.14360</v>
          </cell>
          <cell r="B2333" t="str">
            <v>Fornecimento e instalação de curva 45º de pvc rígido cor branca   diam.100 mm</v>
          </cell>
          <cell r="C2333" t="str">
            <v>UN</v>
          </cell>
          <cell r="D2333">
            <v>17.2864</v>
          </cell>
        </row>
        <row r="2334">
          <cell r="A2334" t="str">
            <v>001.18.14380</v>
          </cell>
          <cell r="B2334" t="str">
            <v>Fornecimento e instalação de curva 45º de pvc rígido cor branca   diam. 75 mm</v>
          </cell>
          <cell r="C2334" t="str">
            <v>UN</v>
          </cell>
          <cell r="D2334">
            <v>14.7851</v>
          </cell>
        </row>
        <row r="2335">
          <cell r="A2335" t="str">
            <v>001.18.14400</v>
          </cell>
          <cell r="B2335" t="str">
            <v>Fornecimento e instalação de curva 45º de pvc rígido cor branca   diam. 50 mm</v>
          </cell>
          <cell r="C2335" t="str">
            <v>UN</v>
          </cell>
          <cell r="D2335">
            <v>7.8560999999999996</v>
          </cell>
        </row>
        <row r="2336">
          <cell r="A2336" t="str">
            <v>001.18.14420</v>
          </cell>
          <cell r="B2336" t="str">
            <v>Fornecimento e instalação de joelho 90º com anel de borracha, de pvc rígido cor branca   diam. 50 mm</v>
          </cell>
          <cell r="C2336" t="str">
            <v>UN</v>
          </cell>
          <cell r="D2336">
            <v>3.7461000000000002</v>
          </cell>
        </row>
        <row r="2337">
          <cell r="A2337" t="str">
            <v>001.18.14440</v>
          </cell>
          <cell r="B2337" t="str">
            <v>Fornecimento e instalação de capa de pvc rígido cor branca   diam.100 mm</v>
          </cell>
          <cell r="C2337" t="str">
            <v>UN</v>
          </cell>
          <cell r="D2337">
            <v>9.8910999999999998</v>
          </cell>
        </row>
        <row r="2338">
          <cell r="A2338" t="str">
            <v>001.18.14460</v>
          </cell>
          <cell r="B2338" t="str">
            <v>Fornecimento e instalação de capa de pvc rígido cor branca  diam. 75 mm</v>
          </cell>
          <cell r="C2338" t="str">
            <v>UN</v>
          </cell>
          <cell r="D2338">
            <v>7.6268000000000002</v>
          </cell>
        </row>
        <row r="2339">
          <cell r="A2339" t="str">
            <v>001.18.14480</v>
          </cell>
          <cell r="B2339" t="str">
            <v>Fornecimento e instalação de capa de pvc rígido cor branca   diam. 50 mm</v>
          </cell>
          <cell r="C2339" t="str">
            <v>UN</v>
          </cell>
          <cell r="D2339">
            <v>4.9226999999999999</v>
          </cell>
        </row>
        <row r="2340">
          <cell r="A2340" t="str">
            <v>001.18.14500</v>
          </cell>
          <cell r="B2340" t="str">
            <v>Fornecimento e instalação de joelho 45º de pvc rígido cor branca  diam.100 mm</v>
          </cell>
          <cell r="C2340" t="str">
            <v>UN</v>
          </cell>
          <cell r="D2340">
            <v>8.8764000000000003</v>
          </cell>
        </row>
        <row r="2341">
          <cell r="A2341" t="str">
            <v>001.18.14520</v>
          </cell>
          <cell r="B2341" t="str">
            <v>Fornecimento e instalação de joelho 45º de pvc rígido cor branca   diam. 75 mm</v>
          </cell>
          <cell r="C2341" t="str">
            <v>UN</v>
          </cell>
          <cell r="D2341">
            <v>5.1351000000000004</v>
          </cell>
        </row>
        <row r="2342">
          <cell r="A2342" t="str">
            <v>001.18.14540</v>
          </cell>
          <cell r="B2342" t="str">
            <v>Fornecimento e instalação de joelho 45º de pvc rígido cor branca   diam. 50 mm</v>
          </cell>
          <cell r="C2342" t="str">
            <v>UN</v>
          </cell>
          <cell r="D2342">
            <v>4.2161</v>
          </cell>
        </row>
        <row r="2343">
          <cell r="A2343" t="str">
            <v>001.18.14560</v>
          </cell>
          <cell r="B2343" t="str">
            <v>Fornecimento e instalação de junção invertida de pvc rígido branca para estoto primário diam. 50x50mm</v>
          </cell>
          <cell r="C2343" t="str">
            <v>UN</v>
          </cell>
          <cell r="D2343">
            <v>9.1685999999999996</v>
          </cell>
        </row>
        <row r="2344">
          <cell r="A2344" t="str">
            <v>001.18.14580</v>
          </cell>
          <cell r="B2344" t="str">
            <v>Fornecimento e instalação de junção dupla invertida de pvc rígido branca para esgoto primário diam. 100 x 50 mm</v>
          </cell>
          <cell r="C2344" t="str">
            <v>UN</v>
          </cell>
          <cell r="D2344">
            <v>13.478400000000001</v>
          </cell>
        </row>
        <row r="2345">
          <cell r="A2345" t="str">
            <v>001.18.14600</v>
          </cell>
          <cell r="B2345" t="str">
            <v>Fornecimento e instalação de junção simples de pvc rígido branca  diam. 100x100 mm</v>
          </cell>
          <cell r="C2345" t="str">
            <v>UN</v>
          </cell>
          <cell r="D2345">
            <v>15.658799999999999</v>
          </cell>
        </row>
        <row r="2346">
          <cell r="A2346" t="str">
            <v>001.18.14620</v>
          </cell>
          <cell r="B2346" t="str">
            <v>Fornecimento e instalação de junção simples de pvc rígido branca  diam. 100x75 mm</v>
          </cell>
          <cell r="C2346" t="str">
            <v>UN</v>
          </cell>
          <cell r="D2346">
            <v>11.598800000000001</v>
          </cell>
        </row>
        <row r="2347">
          <cell r="A2347" t="str">
            <v>001.18.14640</v>
          </cell>
          <cell r="B2347" t="str">
            <v>Fornecimento e instalação de junção simples de pvc rígido branca  diam. 100x50 mm</v>
          </cell>
          <cell r="C2347" t="str">
            <v>UN</v>
          </cell>
          <cell r="D2347">
            <v>13.0688</v>
          </cell>
        </row>
        <row r="2348">
          <cell r="A2348" t="str">
            <v>001.18.14660</v>
          </cell>
          <cell r="B2348" t="str">
            <v>Fornecimento e instalação de junção simples de pvc rígido branca  diam. 75x75 mm</v>
          </cell>
          <cell r="C2348" t="str">
            <v>UN</v>
          </cell>
          <cell r="D2348">
            <v>10.2576</v>
          </cell>
        </row>
        <row r="2349">
          <cell r="A2349" t="str">
            <v>001.18.14680</v>
          </cell>
          <cell r="B2349" t="str">
            <v>Fornecimento e instalação de junção simples de pvc rígido branca  diam. 75x50 mm</v>
          </cell>
          <cell r="C2349" t="str">
            <v>UN</v>
          </cell>
          <cell r="D2349">
            <v>8.3376000000000001</v>
          </cell>
        </row>
        <row r="2350">
          <cell r="A2350" t="str">
            <v>001.18.14700</v>
          </cell>
          <cell r="B2350" t="str">
            <v>Fornecimento e instalação de junção simples de pvc rígido branca  diam. 50x50 mm</v>
          </cell>
          <cell r="C2350" t="str">
            <v>UN</v>
          </cell>
          <cell r="D2350">
            <v>7.0785999999999998</v>
          </cell>
        </row>
        <row r="2351">
          <cell r="A2351" t="str">
            <v>001.18.14720</v>
          </cell>
          <cell r="B2351" t="str">
            <v>Fornecimento e instalação de joelho 90º de pvc rígido branco  diam.75 mm</v>
          </cell>
          <cell r="C2351" t="str">
            <v>UN</v>
          </cell>
          <cell r="D2351">
            <v>7.5151000000000003</v>
          </cell>
        </row>
        <row r="2352">
          <cell r="A2352" t="str">
            <v>001.18.14740</v>
          </cell>
          <cell r="B2352" t="str">
            <v>Fornecimento e instalação de joelho 90º de pvc rígido branco  diam.50 mm</v>
          </cell>
          <cell r="C2352" t="str">
            <v>UN</v>
          </cell>
          <cell r="D2352">
            <v>4.9961000000000002</v>
          </cell>
        </row>
        <row r="2353">
          <cell r="A2353" t="str">
            <v>001.18.14760</v>
          </cell>
          <cell r="B2353" t="str">
            <v>Fornecimento e instalação de joelho 90º de pvc rígido branco  diam.100 mm</v>
          </cell>
          <cell r="C2353" t="str">
            <v>UN</v>
          </cell>
          <cell r="D2353">
            <v>10.118399999999999</v>
          </cell>
        </row>
        <row r="2354">
          <cell r="A2354" t="str">
            <v>001.18.14780</v>
          </cell>
          <cell r="B2354" t="str">
            <v>Fornecimento e instalação de joelho 90º curto com visita pvc branco para esgoto primário diam.100x75 mm</v>
          </cell>
          <cell r="C2354" t="str">
            <v>UN</v>
          </cell>
          <cell r="D2354">
            <v>11.756399999999999</v>
          </cell>
        </row>
        <row r="2355">
          <cell r="A2355" t="str">
            <v>001.18.14800</v>
          </cell>
          <cell r="B2355" t="str">
            <v>Fornecimento e instalação de joelho 90º curto com visita pvc branco para esgoto primário diam.100x50 mm</v>
          </cell>
          <cell r="C2355" t="str">
            <v>UN</v>
          </cell>
          <cell r="D2355">
            <v>10.2851</v>
          </cell>
        </row>
        <row r="2356">
          <cell r="A2356" t="str">
            <v>001.18.14820</v>
          </cell>
          <cell r="B2356" t="str">
            <v>Fornecimento e instalação de joelho 90º curto com visita pvc branco para esgoto primário diam. 75x50 mm</v>
          </cell>
          <cell r="C2356" t="str">
            <v>UN</v>
          </cell>
          <cell r="D2356">
            <v>7.3661000000000003</v>
          </cell>
        </row>
        <row r="2357">
          <cell r="A2357" t="str">
            <v>001.18.14840</v>
          </cell>
          <cell r="B2357" t="str">
            <v>Fornecimento e instalação de tee sanitário curto com visita pvc branco  diam.100x100 mm</v>
          </cell>
          <cell r="C2357" t="str">
            <v>UN</v>
          </cell>
          <cell r="D2357">
            <v>10.3588</v>
          </cell>
        </row>
        <row r="2358">
          <cell r="A2358" t="str">
            <v>001.18.14860</v>
          </cell>
          <cell r="B2358" t="str">
            <v>Fornecimento e instalação de tee sanitário curto com visita pvc branco  diam. 100x75 mm</v>
          </cell>
          <cell r="C2358" t="str">
            <v>UN</v>
          </cell>
          <cell r="D2358">
            <v>14.658799999999999</v>
          </cell>
        </row>
        <row r="2359">
          <cell r="A2359" t="str">
            <v>001.18.14880</v>
          </cell>
          <cell r="B2359" t="str">
            <v>Fornecimento e instalação de tee sanitário curto com visita pvc branco  diam. 100x50 mm</v>
          </cell>
          <cell r="C2359" t="str">
            <v>UN</v>
          </cell>
          <cell r="D2359">
            <v>9.9588999999999999</v>
          </cell>
        </row>
        <row r="2360">
          <cell r="A2360" t="str">
            <v>001.18.14900</v>
          </cell>
          <cell r="B2360" t="str">
            <v>Fornecimento e instalação de tee sanitário curto com visita pvc branco  diam. 75x75 mm</v>
          </cell>
          <cell r="C2360" t="str">
            <v>UN</v>
          </cell>
          <cell r="D2360">
            <v>8.4876000000000005</v>
          </cell>
        </row>
        <row r="2361">
          <cell r="A2361" t="str">
            <v>001.18.14920</v>
          </cell>
          <cell r="B2361" t="str">
            <v>Fornecimento e instalação de tee sanitário curto com visita pvc branco  diam. 75x50 mm</v>
          </cell>
          <cell r="C2361" t="str">
            <v>UN</v>
          </cell>
          <cell r="D2361">
            <v>7.9775999999999998</v>
          </cell>
        </row>
        <row r="2362">
          <cell r="A2362" t="str">
            <v>001.18.14940</v>
          </cell>
          <cell r="B2362" t="str">
            <v>Fornecimento e instalação de tee sanitário curto com visita pvc branco  diam. 50x50 mm</v>
          </cell>
          <cell r="C2362" t="str">
            <v>UN</v>
          </cell>
          <cell r="D2362">
            <v>5.6685999999999996</v>
          </cell>
        </row>
        <row r="2363">
          <cell r="A2363" t="str">
            <v>001.18.14960</v>
          </cell>
          <cell r="B2363" t="str">
            <v>Fornecimento e instalação de tee sanitário curto com visita pvc branco para esgoto primário diam.150mm</v>
          </cell>
          <cell r="C2363" t="str">
            <v>UN</v>
          </cell>
          <cell r="D2363">
            <v>41.598399999999998</v>
          </cell>
        </row>
        <row r="2364">
          <cell r="A2364" t="str">
            <v>001.18.14980</v>
          </cell>
          <cell r="B2364" t="str">
            <v>Fornecimento e instalação de luva simpels pvc branco  diam.100 mm</v>
          </cell>
          <cell r="C2364" t="str">
            <v>UN</v>
          </cell>
          <cell r="D2364">
            <v>7.9463999999999997</v>
          </cell>
        </row>
        <row r="2365">
          <cell r="A2365" t="str">
            <v>001.18.15000</v>
          </cell>
          <cell r="B2365" t="str">
            <v>Fornecimento e instalação de luva simpels pvc branco  diam.75 mm</v>
          </cell>
          <cell r="C2365" t="str">
            <v>UN</v>
          </cell>
          <cell r="D2365">
            <v>5.6951000000000001</v>
          </cell>
        </row>
        <row r="2366">
          <cell r="A2366" t="str">
            <v>001.18.15020</v>
          </cell>
          <cell r="B2366" t="str">
            <v>Fornecimento e instalação de luva simpels pvc branco  diam. 50 mm</v>
          </cell>
          <cell r="C2366" t="str">
            <v>UN</v>
          </cell>
          <cell r="D2366">
            <v>4.4461000000000004</v>
          </cell>
        </row>
        <row r="2367">
          <cell r="A2367" t="str">
            <v>001.18.15040</v>
          </cell>
          <cell r="B2367" t="str">
            <v>Fornecimento e instalação de luva simpels pvc branco  diam.150 mm</v>
          </cell>
          <cell r="C2367" t="str">
            <v>UN</v>
          </cell>
          <cell r="D2367">
            <v>26.288399999999999</v>
          </cell>
        </row>
        <row r="2368">
          <cell r="A2368" t="str">
            <v>001.18.15060</v>
          </cell>
          <cell r="B2368" t="str">
            <v>Fornecimento e instalação de luva dupla pvc branco  diam.100 mm</v>
          </cell>
          <cell r="C2368" t="str">
            <v>UN</v>
          </cell>
          <cell r="D2368">
            <v>6.4363999999999999</v>
          </cell>
        </row>
        <row r="2369">
          <cell r="A2369" t="str">
            <v>001.18.15080</v>
          </cell>
          <cell r="B2369" t="str">
            <v>Fornecimento e instalação de luva dupla pvc branco  diam.50 mm</v>
          </cell>
          <cell r="C2369" t="str">
            <v>UN</v>
          </cell>
          <cell r="D2369">
            <v>3.7061000000000002</v>
          </cell>
        </row>
        <row r="2370">
          <cell r="A2370" t="str">
            <v>001.18.15100</v>
          </cell>
          <cell r="B2370" t="str">
            <v>Fornecimento e instalação de luva dupla pvc branco  diam.75 mm</v>
          </cell>
          <cell r="C2370" t="str">
            <v>UN</v>
          </cell>
          <cell r="D2370">
            <v>5.2150999999999996</v>
          </cell>
        </row>
        <row r="2371">
          <cell r="A2371" t="str">
            <v>001.18.15120</v>
          </cell>
          <cell r="B2371" t="str">
            <v>Fornecimento e instalação de luva dupla pvc branco  diam.150 mm</v>
          </cell>
          <cell r="C2371" t="str">
            <v>UN</v>
          </cell>
          <cell r="D2371">
            <v>5.1184000000000003</v>
          </cell>
        </row>
        <row r="2372">
          <cell r="A2372" t="str">
            <v>001.18.15140</v>
          </cell>
          <cell r="B2372" t="str">
            <v>Fornecimento e instalação de luva de correr pvc branco  diam.100 mm</v>
          </cell>
          <cell r="C2372" t="str">
            <v>UN</v>
          </cell>
          <cell r="D2372">
            <v>5.1184000000000003</v>
          </cell>
        </row>
        <row r="2373">
          <cell r="A2373" t="str">
            <v>001.18.15160</v>
          </cell>
          <cell r="B2373" t="str">
            <v>Fornecimento e instalação de luva de correr pvc branco  diam. 75 mm</v>
          </cell>
          <cell r="C2373" t="str">
            <v>UN</v>
          </cell>
          <cell r="D2373">
            <v>8.6350999999999996</v>
          </cell>
        </row>
        <row r="2374">
          <cell r="A2374" t="str">
            <v>001.18.15180</v>
          </cell>
          <cell r="B2374" t="str">
            <v>Fornecimento e instalação de luva de correr pvc branco  diam. 50 mm</v>
          </cell>
          <cell r="C2374" t="str">
            <v>UN</v>
          </cell>
          <cell r="D2374">
            <v>6.8160999999999996</v>
          </cell>
        </row>
        <row r="2375">
          <cell r="A2375" t="str">
            <v>001.18.15200</v>
          </cell>
          <cell r="B2375" t="str">
            <v>Fornecimento e instalação de plug pvc diam. 100 mm</v>
          </cell>
          <cell r="C2375" t="str">
            <v>UN</v>
          </cell>
          <cell r="D2375">
            <v>5.3211000000000004</v>
          </cell>
        </row>
        <row r="2376">
          <cell r="A2376" t="str">
            <v>001.18.15220</v>
          </cell>
          <cell r="B2376" t="str">
            <v>Fornecimento e instalação de plug de pvc diam.75 mm</v>
          </cell>
          <cell r="C2376" t="str">
            <v>UN</v>
          </cell>
          <cell r="D2376">
            <v>4.1668000000000003</v>
          </cell>
        </row>
        <row r="2377">
          <cell r="A2377" t="str">
            <v>001.18.15240</v>
          </cell>
          <cell r="B2377" t="str">
            <v>Fornecimento e instalação de plug de pvc branco diam. 50 mm</v>
          </cell>
          <cell r="C2377" t="str">
            <v>UN</v>
          </cell>
          <cell r="D2377">
            <v>2.8127</v>
          </cell>
        </row>
        <row r="2378">
          <cell r="A2378" t="str">
            <v>001.18.15260</v>
          </cell>
          <cell r="B2378" t="str">
            <v>Fornecimento e instalação de redução excêntrica pvc branco  diam.100x75 mm</v>
          </cell>
          <cell r="C2378" t="str">
            <v>UN</v>
          </cell>
          <cell r="D2378">
            <v>8.6264000000000003</v>
          </cell>
        </row>
        <row r="2379">
          <cell r="A2379" t="str">
            <v>001.18.15280</v>
          </cell>
          <cell r="B2379" t="str">
            <v>Fornecimento e instalação de redução excêntrica pvc branco  diam.100x50 mm</v>
          </cell>
          <cell r="C2379" t="str">
            <v>UN</v>
          </cell>
          <cell r="D2379">
            <v>7.1451000000000002</v>
          </cell>
        </row>
        <row r="2380">
          <cell r="A2380" t="str">
            <v>001.18.15300</v>
          </cell>
          <cell r="B2380" t="str">
            <v>Fornecimento e instalação de redução excêntrica pvc branco  diam.75x50 mm</v>
          </cell>
          <cell r="C2380" t="str">
            <v>UN</v>
          </cell>
          <cell r="D2380">
            <v>5.3060999999999998</v>
          </cell>
        </row>
        <row r="2381">
          <cell r="A2381" t="str">
            <v>001.18.15320</v>
          </cell>
          <cell r="B2381" t="str">
            <v>Fornecimento e instalação de vedação de saída de vaso sanitário pvc branco  diam.100 mm</v>
          </cell>
          <cell r="C2381" t="str">
            <v>UN</v>
          </cell>
          <cell r="D2381">
            <v>5.6974</v>
          </cell>
        </row>
        <row r="2382">
          <cell r="A2382" t="str">
            <v>001.18.15340</v>
          </cell>
          <cell r="B2382" t="str">
            <v>Fornecimento e instalação de terminal de ventilação pvc branco  diam.50 mm</v>
          </cell>
          <cell r="C2382" t="str">
            <v>UN</v>
          </cell>
          <cell r="D2382">
            <v>7.2061000000000002</v>
          </cell>
        </row>
        <row r="2383">
          <cell r="A2383" t="str">
            <v>001.18.15360</v>
          </cell>
          <cell r="B2383" t="str">
            <v>Fornecimento e instalação de curva 90º de pvc rígido cor branca diam.40 mm</v>
          </cell>
          <cell r="C2383" t="str">
            <v>UN</v>
          </cell>
          <cell r="D2383">
            <v>4.5160999999999998</v>
          </cell>
        </row>
        <row r="2384">
          <cell r="A2384" t="str">
            <v>001.18.15380</v>
          </cell>
          <cell r="B2384" t="str">
            <v>Fornecimento e instalação de curva 45º de pvc rígido cor branca  diam.40 mm</v>
          </cell>
          <cell r="C2384" t="str">
            <v>UN</v>
          </cell>
          <cell r="D2384">
            <v>4.5160999999999998</v>
          </cell>
        </row>
        <row r="2385">
          <cell r="A2385" t="str">
            <v>001.18.15400</v>
          </cell>
          <cell r="B2385" t="str">
            <v>Fornecimento e instalação de joelho 90º pvc rígido cor branca  diam.40 mm</v>
          </cell>
          <cell r="C2385" t="str">
            <v>UN</v>
          </cell>
          <cell r="D2385">
            <v>3.9861</v>
          </cell>
        </row>
        <row r="2386">
          <cell r="A2386" t="str">
            <v>001.18.15420</v>
          </cell>
          <cell r="B2386" t="str">
            <v>Fornecimento e instalação de joelho 45º pvc rígido cor branca  diam.40 mm</v>
          </cell>
          <cell r="C2386" t="str">
            <v>UN</v>
          </cell>
          <cell r="D2386">
            <v>4.2061000000000002</v>
          </cell>
        </row>
        <row r="2387">
          <cell r="A2387" t="str">
            <v>001.18.15440</v>
          </cell>
          <cell r="B2387" t="str">
            <v>Fornecimento e instalação de tee 90º pvc rígido cor branca diam.40 mm</v>
          </cell>
          <cell r="C2387" t="str">
            <v>UN</v>
          </cell>
          <cell r="D2387">
            <v>4.1685999999999996</v>
          </cell>
        </row>
        <row r="2388">
          <cell r="A2388" t="str">
            <v>001.18.15460</v>
          </cell>
          <cell r="B2388" t="str">
            <v>Fornecimento e instalação de junção 45º pvc rígido cor branca  diam.40 mm</v>
          </cell>
          <cell r="C2388" t="str">
            <v>UN</v>
          </cell>
          <cell r="D2388">
            <v>5.0286</v>
          </cell>
        </row>
        <row r="2389">
          <cell r="A2389" t="str">
            <v>001.18.15480</v>
          </cell>
          <cell r="B2389" t="str">
            <v>Fornecimento e instalação de bucha de redução pvc rígido cor branca para esgoto secundário diam.50 mm x 40 mm</v>
          </cell>
          <cell r="C2389" t="str">
            <v>UN</v>
          </cell>
          <cell r="D2389">
            <v>3.7961</v>
          </cell>
        </row>
        <row r="2390">
          <cell r="A2390" t="str">
            <v>001.18.15500</v>
          </cell>
          <cell r="B2390" t="str">
            <v>Fornecimento e instalação de joelho 90º soldável e com rosca cor branca para esgoto secundário diam.40 mm x 1.1/4 pol</v>
          </cell>
          <cell r="C2390" t="str">
            <v>UN</v>
          </cell>
          <cell r="D2390">
            <v>4.7150999999999996</v>
          </cell>
        </row>
        <row r="2391">
          <cell r="A2391" t="str">
            <v>001.18.15520</v>
          </cell>
          <cell r="B2391" t="str">
            <v>Fornecimento e instalação de joelho 90º soldável e com rosca cor branca para esgoto sedundário diam.40 mm x 1 pol</v>
          </cell>
          <cell r="C2391" t="str">
            <v>UN</v>
          </cell>
          <cell r="D2391">
            <v>5.0651000000000002</v>
          </cell>
        </row>
        <row r="2392">
          <cell r="A2392" t="str">
            <v>001.18.15540</v>
          </cell>
          <cell r="B2392" t="str">
            <v>Fornecimento e instalação de adaptador para sifão soldável pvc rígido cor branca para esgoto secundário diam.1.1/4 x 40 mm</v>
          </cell>
          <cell r="C2392" t="str">
            <v>UN</v>
          </cell>
          <cell r="D2392">
            <v>2.5573999999999999</v>
          </cell>
        </row>
        <row r="2393">
          <cell r="A2393" t="str">
            <v>001.18.15560</v>
          </cell>
          <cell r="B2393" t="str">
            <v>Fornecimento e instalação de adaptador para junta elástica para sifão metálico pvc rígido cor branca para esgoto secundário diam.1 1/2 x 40 mm</v>
          </cell>
          <cell r="C2393" t="str">
            <v>UN</v>
          </cell>
          <cell r="D2393">
            <v>3.7810999999999999</v>
          </cell>
        </row>
        <row r="2394">
          <cell r="A2394" t="str">
            <v>001.18.15580</v>
          </cell>
          <cell r="B2394" t="str">
            <v>Fornecimento e instalação de luva pvc rígido cor branca para estogo secundário diam.40 mm</v>
          </cell>
          <cell r="C2394" t="str">
            <v>UN</v>
          </cell>
          <cell r="D2394">
            <v>4.1851000000000003</v>
          </cell>
        </row>
        <row r="2395">
          <cell r="A2395" t="str">
            <v>001.18.15600</v>
          </cell>
          <cell r="B2395" t="str">
            <v>Fornecimento e instalação de caixa sifonada de de pvc rígido branco para esgoto secundário  com saída de 50 mm e grelha quadrada simples n.101 150x150x50 mm</v>
          </cell>
          <cell r="C2395" t="str">
            <v>UN</v>
          </cell>
          <cell r="D2395">
            <v>40.396599999999999</v>
          </cell>
        </row>
        <row r="2396">
          <cell r="A2396" t="str">
            <v>001.18.15620</v>
          </cell>
          <cell r="B2396" t="str">
            <v>Fornecimento e instalação de caixa sifonada de de pvc rígido branco para esgoto secundário  com grelha quadrada e porta grelha cromados n.103 150x150x50 mm</v>
          </cell>
          <cell r="C2396" t="str">
            <v>UN</v>
          </cell>
          <cell r="D2396">
            <v>19.846599999999999</v>
          </cell>
        </row>
        <row r="2397">
          <cell r="A2397" t="str">
            <v>001.18.15640</v>
          </cell>
          <cell r="B2397" t="str">
            <v>Fornecimento e instalação de caixa sifonada de de pvc rígido branco para esgoto secundário  com grelha quadrada cromada e porta grelha cinza n.105 150x150x50 mm</v>
          </cell>
          <cell r="C2397" t="str">
            <v>UN</v>
          </cell>
          <cell r="D2397">
            <v>19.846599999999999</v>
          </cell>
        </row>
        <row r="2398">
          <cell r="A2398" t="str">
            <v>001.18.15660</v>
          </cell>
          <cell r="B2398" t="str">
            <v>Fornecimento e instalação de caixa sifonada de de pvc rígido branco para esgoto secundário  com grelha redonda simples n.102 150x150x50 mm</v>
          </cell>
          <cell r="C2398" t="str">
            <v>UN</v>
          </cell>
          <cell r="D2398">
            <v>18.8566</v>
          </cell>
        </row>
        <row r="2399">
          <cell r="A2399" t="str">
            <v>001.18.15680</v>
          </cell>
          <cell r="B2399" t="str">
            <v>Fornecimento e instalação de caixa sifonada de de pvc rígido branco para esgoto secundário  com grelha redonda cromada e porta grelha cromados n.104 150x150x50 mm</v>
          </cell>
          <cell r="C2399" t="str">
            <v>UN</v>
          </cell>
          <cell r="D2399">
            <v>18.8566</v>
          </cell>
        </row>
        <row r="2400">
          <cell r="A2400" t="str">
            <v>001.18.15700</v>
          </cell>
          <cell r="B2400" t="str">
            <v>Fornecimento e instalação de caixa sifonada de de pvc rígido branco para esgoto secundário  com grelha redonda cromada e porta grelha cromados n.106 150x150x50 mm</v>
          </cell>
          <cell r="C2400" t="str">
            <v>UN</v>
          </cell>
          <cell r="D2400">
            <v>18.8566</v>
          </cell>
        </row>
        <row r="2401">
          <cell r="A2401" t="str">
            <v>001.18.15720</v>
          </cell>
          <cell r="B2401" t="str">
            <v>Fornecimento e instalações de caixa sifonada de de pvc rígido branco para esgoto secundário  com grelha redonda cromada e porta grelha cromados n.104 150x185x75 mm</v>
          </cell>
          <cell r="C2401" t="str">
            <v>UN</v>
          </cell>
          <cell r="D2401">
            <v>19.776599999999998</v>
          </cell>
        </row>
        <row r="2402">
          <cell r="A2402" t="str">
            <v>001.18.15740</v>
          </cell>
          <cell r="B2402" t="str">
            <v>Fornecimento e instalação de caixa sifonada de de pvc rígido branco para esgoto secundário  com saída de 40 mm e uma só entrada com grelha redonda simples n.31 100x100x40 mm</v>
          </cell>
          <cell r="C2402" t="str">
            <v>UN</v>
          </cell>
          <cell r="D2402">
            <v>14.3066</v>
          </cell>
        </row>
        <row r="2403">
          <cell r="A2403" t="str">
            <v>001.18.15760</v>
          </cell>
          <cell r="B2403" t="str">
            <v>Fornecimento e instalação de caixa sifonada de de pvc rígido branco para esgoto secundário  com grelha redonda e porta grelha cromados n.34 100x100x40 mm</v>
          </cell>
          <cell r="C2403" t="str">
            <v>UN</v>
          </cell>
          <cell r="D2403">
            <v>14.3066</v>
          </cell>
        </row>
        <row r="2404">
          <cell r="A2404" t="str">
            <v>001.18.15780</v>
          </cell>
          <cell r="B2404" t="str">
            <v>Fornecimento e instalação de caixa sifonada de de pvc rígido branco para esgoto secundário  com grelha redonda e porta grelha cromados n.64 100x100x40 mm</v>
          </cell>
          <cell r="C2404" t="str">
            <v>UN</v>
          </cell>
          <cell r="D2404">
            <v>16.236599999999999</v>
          </cell>
        </row>
        <row r="2405">
          <cell r="A2405" t="str">
            <v>001.18.15800</v>
          </cell>
          <cell r="B2405" t="str">
            <v>Fornecimento e instalação de caixa  seca de pvc rígido branco e cinza p/ esgoto secundário de altura regulável para cozinha, box, terraço redonda c/grelha simples n 142 100x100x40 mm</v>
          </cell>
          <cell r="C2405" t="str">
            <v>UN</v>
          </cell>
          <cell r="D2405">
            <v>20.156600000000001</v>
          </cell>
        </row>
        <row r="2406">
          <cell r="A2406" t="str">
            <v>001.18.15820</v>
          </cell>
          <cell r="B2406" t="str">
            <v>Fornecimento e instalação de caixa seca de pvc rígido branco e cinza p/ esgoto secundário de altura regulável para cozinha, box, terraço redonda c/grelha e porta grelha cromados n 144 100x100x40 mm</v>
          </cell>
          <cell r="C2406" t="str">
            <v>UN</v>
          </cell>
          <cell r="D2406">
            <v>16.236599999999999</v>
          </cell>
        </row>
        <row r="2407">
          <cell r="A2407" t="str">
            <v>001.18.15840</v>
          </cell>
          <cell r="B2407" t="str">
            <v>Fornecimento e instalação de caixa seca de pvc rígido branco e cinza p/ esgoto secundário de altura regulável para cozinha, box, terraço redonda c/grelha cromada e porta grelha cinza n.146 100x100x40 mm</v>
          </cell>
          <cell r="C2407" t="str">
            <v>UN</v>
          </cell>
          <cell r="D2407">
            <v>16.236599999999999</v>
          </cell>
        </row>
        <row r="2408">
          <cell r="A2408" t="str">
            <v>001.18.15860</v>
          </cell>
          <cell r="B2408" t="str">
            <v>Fornecimento e instalação de ralo seco pvc branco e cinza rígido p/ esgoto secundário,para terraço, quadrado c/grelha simples n 211 100x53x40 mm</v>
          </cell>
          <cell r="C2408" t="str">
            <v>UN</v>
          </cell>
          <cell r="D2408">
            <v>12.5166</v>
          </cell>
        </row>
        <row r="2409">
          <cell r="A2409" t="str">
            <v>001.18.15880</v>
          </cell>
          <cell r="B2409" t="str">
            <v>Fornecimento e instalação de ralo seco pvc branco e cinza rígido p/ esgoto secundário,para terraço, quadrado c/grelha cromada n 215 100x53x40 mm</v>
          </cell>
          <cell r="C2409" t="str">
            <v>UN</v>
          </cell>
          <cell r="D2409">
            <v>12.5166</v>
          </cell>
        </row>
        <row r="2410">
          <cell r="A2410" t="str">
            <v>001.18.15900</v>
          </cell>
          <cell r="B2410" t="str">
            <v>Fornecimento e instalação de ralo seco pvc branco e cinza rígido p/ esgoto secundário, c/ saída soldável, c/ grelha simples n.5 100x40 mm</v>
          </cell>
          <cell r="C2410" t="str">
            <v>UN</v>
          </cell>
          <cell r="D2410">
            <v>11.2866</v>
          </cell>
        </row>
        <row r="2411">
          <cell r="A2411" t="str">
            <v>001.18.15920</v>
          </cell>
          <cell r="B2411" t="str">
            <v>Fornecimento e instalação de ralo seco pvc branco e cinza rígido p/ esgoto secundário,c/ saída soldável  c/ grelha cromada n.6 100x40 mm</v>
          </cell>
          <cell r="C2411" t="str">
            <v>UN</v>
          </cell>
          <cell r="D2411">
            <v>12.5466</v>
          </cell>
        </row>
        <row r="2412">
          <cell r="A2412" t="str">
            <v>001.18.15940</v>
          </cell>
          <cell r="B2412" t="str">
            <v>Fornecimento e instalação de ralo sifonado cônico pvc branco e cinza rígido p/ esgoto secundário, de altura regulável c/grelha simples n 212 100x40 mm</v>
          </cell>
          <cell r="C2412" t="str">
            <v>UN</v>
          </cell>
          <cell r="D2412">
            <v>16.886600000000001</v>
          </cell>
        </row>
        <row r="2413">
          <cell r="A2413" t="str">
            <v>001.18.15960</v>
          </cell>
          <cell r="B2413" t="str">
            <v>Fornecimento e instalação de ralo sifonado cônico pvc branco e cinza rígido p/ esgoto secundário, de altura regulável c/grelha cromada n 216 100x40 mm</v>
          </cell>
          <cell r="C2413" t="str">
            <v>UN</v>
          </cell>
          <cell r="D2413">
            <v>12.5466</v>
          </cell>
        </row>
        <row r="2414">
          <cell r="A2414" t="str">
            <v>001.18.15980</v>
          </cell>
          <cell r="B2414" t="str">
            <v>Fornecimento e instalaçao de ralo sifonado pvc branco e cinza rígido p/ esgoto secundário, para terraço, quadrado com grelha simples n. 201 100 x 53 x 40 mm</v>
          </cell>
          <cell r="C2414" t="str">
            <v>UN</v>
          </cell>
          <cell r="D2414">
            <v>11.666600000000001</v>
          </cell>
        </row>
        <row r="2415">
          <cell r="A2415" t="str">
            <v>001.18.16000</v>
          </cell>
          <cell r="B2415" t="str">
            <v>Fornecimento e instalação de ralo sifonado pvc branco e cinza rígido p/ esgoto secundário, para terraço, quadrado com grelha cromada n. 205 100 x 53 x 40 mm</v>
          </cell>
          <cell r="C2415" t="str">
            <v>UN</v>
          </cell>
          <cell r="D2415">
            <v>12.5466</v>
          </cell>
        </row>
        <row r="2416">
          <cell r="A2416" t="str">
            <v>001.18.16020</v>
          </cell>
          <cell r="B2416" t="str">
            <v>Tubo de ferro fundido tipo esgoto com ponta e bolsa 150 mm</v>
          </cell>
          <cell r="C2416" t="str">
            <v>ML</v>
          </cell>
          <cell r="D2416">
            <v>111.3096</v>
          </cell>
        </row>
        <row r="2417">
          <cell r="A2417" t="str">
            <v>001.18.16040</v>
          </cell>
          <cell r="B2417" t="str">
            <v>Tubo de ferro fundido tipo esgoto com ponta e bolsa 100 mm</v>
          </cell>
          <cell r="C2417" t="str">
            <v>ML</v>
          </cell>
          <cell r="D2417">
            <v>62.589599999999997</v>
          </cell>
        </row>
        <row r="2418">
          <cell r="A2418" t="str">
            <v>001.18.16060</v>
          </cell>
          <cell r="B2418" t="str">
            <v>Tubo de ferro fundido tipo esgoto com ponta e bolsa 75 mm</v>
          </cell>
          <cell r="C2418" t="str">
            <v>ML</v>
          </cell>
          <cell r="D2418">
            <v>45.003300000000003</v>
          </cell>
        </row>
        <row r="2419">
          <cell r="A2419" t="str">
            <v>001.18.16080</v>
          </cell>
          <cell r="B2419" t="str">
            <v>Tubo de ferro fundido tipo esgoto com ponta e bolsa 50 mm</v>
          </cell>
          <cell r="C2419" t="str">
            <v>ML</v>
          </cell>
          <cell r="D2419">
            <v>30.222000000000001</v>
          </cell>
        </row>
        <row r="2420">
          <cell r="A2420" t="str">
            <v>001.18.16100</v>
          </cell>
          <cell r="B2420" t="str">
            <v>Joelho 90º  de ferro fundido tipo esgoto diam.150 mm</v>
          </cell>
          <cell r="C2420" t="str">
            <v>UN</v>
          </cell>
          <cell r="D2420">
            <v>76.886499999999998</v>
          </cell>
        </row>
        <row r="2421">
          <cell r="A2421" t="str">
            <v>001.18.16120</v>
          </cell>
          <cell r="B2421" t="str">
            <v>Joelho 90º  de ferro fundido tipo esgoto diam.100 mm</v>
          </cell>
          <cell r="C2421" t="str">
            <v>UN</v>
          </cell>
          <cell r="D2421">
            <v>52.619</v>
          </cell>
        </row>
        <row r="2422">
          <cell r="A2422" t="str">
            <v>001.18.16140</v>
          </cell>
          <cell r="B2422" t="str">
            <v>Joelho 90º  de ferro fundido tipo esgoto diam. 75 mm</v>
          </cell>
          <cell r="C2422" t="str">
            <v>UN</v>
          </cell>
          <cell r="D2422">
            <v>37.807200000000002</v>
          </cell>
        </row>
        <row r="2423">
          <cell r="A2423" t="str">
            <v>001.18.16160</v>
          </cell>
          <cell r="B2423" t="str">
            <v>Joelho 90º  de ferro fundido tipo esgoto diam. 50 mm</v>
          </cell>
          <cell r="C2423" t="str">
            <v>UN</v>
          </cell>
          <cell r="D2423">
            <v>24.280999999999999</v>
          </cell>
        </row>
        <row r="2424">
          <cell r="A2424" t="str">
            <v>001.18.16180</v>
          </cell>
          <cell r="B2424" t="str">
            <v>Junção de 45º  de ferro fundido tipo esgoto diam. 50x50   mm</v>
          </cell>
          <cell r="C2424" t="str">
            <v>UN</v>
          </cell>
          <cell r="D2424">
            <v>34.475700000000003</v>
          </cell>
        </row>
        <row r="2425">
          <cell r="A2425" t="str">
            <v>001.18.16200</v>
          </cell>
          <cell r="B2425" t="str">
            <v>Junção de 45º  de ferro fundido tipo esgoto diam. 75x50   mm</v>
          </cell>
          <cell r="C2425" t="str">
            <v>UN</v>
          </cell>
          <cell r="D2425">
            <v>37.825699999999998</v>
          </cell>
        </row>
        <row r="2426">
          <cell r="A2426" t="str">
            <v>001.18.16220</v>
          </cell>
          <cell r="B2426" t="str">
            <v>Junção de 45º  de ferro fundido tipo esgoto diam. 75x75   mm</v>
          </cell>
          <cell r="C2426" t="str">
            <v>UN</v>
          </cell>
          <cell r="D2426">
            <v>51.588000000000001</v>
          </cell>
        </row>
        <row r="2427">
          <cell r="A2427" t="str">
            <v>001.18.16240</v>
          </cell>
          <cell r="B2427" t="str">
            <v>Junção de 45º  de ferro fundido tipo esgoto diam. 100x50  mm</v>
          </cell>
          <cell r="C2427" t="str">
            <v>UN</v>
          </cell>
          <cell r="D2427">
            <v>54.3352</v>
          </cell>
        </row>
        <row r="2428">
          <cell r="A2428" t="str">
            <v>001.18.16260</v>
          </cell>
          <cell r="B2428" t="str">
            <v>Junção de 45º  de ferro fundido tipo esgoto diam. 100x75  mm</v>
          </cell>
          <cell r="C2428" t="str">
            <v>UN</v>
          </cell>
          <cell r="D2428">
            <v>64.967500000000001</v>
          </cell>
        </row>
        <row r="2429">
          <cell r="A2429" t="str">
            <v>001.18.16280</v>
          </cell>
          <cell r="B2429" t="str">
            <v>Junção de 45º  de ferro fundido tipo esgoto diam. 100x100 mm</v>
          </cell>
          <cell r="C2429" t="str">
            <v>UN</v>
          </cell>
          <cell r="D2429">
            <v>76.299899999999994</v>
          </cell>
        </row>
        <row r="2430">
          <cell r="A2430" t="str">
            <v>001.18.16300</v>
          </cell>
          <cell r="B2430" t="str">
            <v>Junção de 45º  de ferro fundido tipo esgoto diam. 150x75  mm</v>
          </cell>
          <cell r="C2430" t="str">
            <v>UN</v>
          </cell>
          <cell r="D2430">
            <v>77.706900000000005</v>
          </cell>
        </row>
        <row r="2431">
          <cell r="A2431" t="str">
            <v>001.18.16320</v>
          </cell>
          <cell r="B2431" t="str">
            <v>Junção de 45º  de ferro fundido tipo esgoto diam. 150x100 mm</v>
          </cell>
          <cell r="C2431" t="str">
            <v>UN</v>
          </cell>
          <cell r="D2431">
            <v>101.93689999999999</v>
          </cell>
        </row>
        <row r="2432">
          <cell r="A2432" t="str">
            <v>001.18.16340</v>
          </cell>
          <cell r="B2432" t="str">
            <v>Junção de 45º  de ferro fundido tipo esgoto diam  150x150 mm</v>
          </cell>
          <cell r="C2432" t="str">
            <v>UN</v>
          </cell>
          <cell r="D2432">
            <v>122.5731</v>
          </cell>
        </row>
        <row r="2433">
          <cell r="A2433" t="str">
            <v>001.18.16360</v>
          </cell>
          <cell r="B2433" t="str">
            <v>Junção dupla de 45º de ferro fundido tipo esgoto diam. 100x100 mm</v>
          </cell>
          <cell r="C2433" t="str">
            <v>UN</v>
          </cell>
          <cell r="D2433">
            <v>81.119900000000001</v>
          </cell>
        </row>
        <row r="2434">
          <cell r="A2434" t="str">
            <v>001.18.16380</v>
          </cell>
          <cell r="B2434" t="str">
            <v>Luva bipartida  de ferro fundido tipo esgoto diam. 150 mm</v>
          </cell>
          <cell r="C2434" t="str">
            <v>UN</v>
          </cell>
          <cell r="D2434">
            <v>63.1965</v>
          </cell>
        </row>
        <row r="2435">
          <cell r="A2435" t="str">
            <v>001.18.16400</v>
          </cell>
          <cell r="B2435" t="str">
            <v>Luva bipartida  de ferro fundido tipo esgoto diam. 100 mm</v>
          </cell>
          <cell r="C2435" t="str">
            <v>UN</v>
          </cell>
          <cell r="D2435">
            <v>38.095799999999997</v>
          </cell>
        </row>
        <row r="2436">
          <cell r="A2436" t="str">
            <v>001.18.16420</v>
          </cell>
          <cell r="B2436" t="str">
            <v>Luva bipartida  de ferro fundido tipo esgoto diam. 75  mm</v>
          </cell>
          <cell r="C2436" t="str">
            <v>UN</v>
          </cell>
          <cell r="D2436">
            <v>30.702400000000001</v>
          </cell>
        </row>
        <row r="2437">
          <cell r="A2437" t="str">
            <v>001.18.16440</v>
          </cell>
          <cell r="B2437" t="str">
            <v>Luva bipartida  de ferro fundido tipo esgoto diam. 50  mm</v>
          </cell>
          <cell r="C2437" t="str">
            <v>UN</v>
          </cell>
          <cell r="D2437">
            <v>22.130600000000001</v>
          </cell>
        </row>
        <row r="2438">
          <cell r="A2438" t="str">
            <v>001.18.16460</v>
          </cell>
          <cell r="B2438" t="str">
            <v>Fornecimento e instalação de placa cega de ferro fundido tipo esgoto diam.150 mm</v>
          </cell>
          <cell r="C2438" t="str">
            <v>UN</v>
          </cell>
          <cell r="D2438">
            <v>36.133400000000002</v>
          </cell>
        </row>
        <row r="2439">
          <cell r="A2439" t="str">
            <v>001.18.16480</v>
          </cell>
          <cell r="B2439" t="str">
            <v>Fornecimento e instalação de placa cega de ferro fundido tipo esgoto diam.100 mm</v>
          </cell>
          <cell r="C2439" t="str">
            <v>UN</v>
          </cell>
          <cell r="D2439">
            <v>21.876999999999999</v>
          </cell>
        </row>
        <row r="2440">
          <cell r="A2440" t="str">
            <v>001.18.16500</v>
          </cell>
          <cell r="B2440" t="str">
            <v>Fornecimento e instalação de placa cega de ferro fundido tipo esgoto diam. 75  mm</v>
          </cell>
          <cell r="C2440" t="str">
            <v>UN</v>
          </cell>
          <cell r="D2440">
            <v>18.817299999999999</v>
          </cell>
        </row>
        <row r="2441">
          <cell r="A2441" t="str">
            <v>001.18.16520</v>
          </cell>
          <cell r="B2441" t="str">
            <v>Fornecimento e instalação de placa cega de ferro fundido tipo esgoto diam. 50  mm</v>
          </cell>
          <cell r="C2441" t="str">
            <v>UN</v>
          </cell>
          <cell r="D2441">
            <v>12.9061</v>
          </cell>
        </row>
        <row r="2442">
          <cell r="A2442" t="str">
            <v>001.18.16540</v>
          </cell>
          <cell r="B2442" t="str">
            <v>Fornecimento e instalação de joelho de 45º de ferro fundido tipo esgoto  diam. 150 mm</v>
          </cell>
          <cell r="C2442" t="str">
            <v>UN</v>
          </cell>
          <cell r="D2442">
            <v>65.796499999999995</v>
          </cell>
        </row>
        <row r="2443">
          <cell r="A2443" t="str">
            <v>001.18.16560</v>
          </cell>
          <cell r="B2443" t="str">
            <v>Fornecimento e instalação de joelho de 45º de ferro fundido tipo esgoto  diam. 100 mm</v>
          </cell>
          <cell r="C2443" t="str">
            <v>UN</v>
          </cell>
          <cell r="D2443">
            <v>41.855800000000002</v>
          </cell>
        </row>
        <row r="2444">
          <cell r="A2444" t="str">
            <v>001.18.16580</v>
          </cell>
          <cell r="B2444" t="str">
            <v>Fornecimento e instalação de joleho de 45º de ferro fundido tipo esgoto  diam.  75  mm</v>
          </cell>
          <cell r="C2444" t="str">
            <v>UN</v>
          </cell>
          <cell r="D2444">
            <v>30.840599999999998</v>
          </cell>
        </row>
        <row r="2445">
          <cell r="A2445" t="str">
            <v>001.18.16600</v>
          </cell>
          <cell r="B2445" t="str">
            <v>Fornecimento e instalação de joelho de 45º de ferro fundido tipo esgoto  diam.  50  mm</v>
          </cell>
          <cell r="C2445" t="str">
            <v>UN</v>
          </cell>
          <cell r="D2445">
            <v>24.352399999999999</v>
          </cell>
        </row>
        <row r="2446">
          <cell r="A2446" t="str">
            <v>001.18.16620</v>
          </cell>
          <cell r="B2446" t="str">
            <v>Fornecimento e instalação de bucha de redução de ferro fundido tipo esgoto diam. 150x100 mm</v>
          </cell>
          <cell r="C2446" t="str">
            <v>UN</v>
          </cell>
          <cell r="D2446">
            <v>48.129399999999997</v>
          </cell>
        </row>
        <row r="2447">
          <cell r="A2447" t="str">
            <v>001.18.16640</v>
          </cell>
          <cell r="B2447" t="str">
            <v>Fornecimento e instalação de bucha de redução de ferro fundido tipo esgoto diam. 100x75  mm</v>
          </cell>
          <cell r="C2447" t="str">
            <v>UN</v>
          </cell>
          <cell r="D2447">
            <v>24.4129</v>
          </cell>
        </row>
        <row r="2448">
          <cell r="A2448" t="str">
            <v>001.18.16660</v>
          </cell>
          <cell r="B2448" t="str">
            <v>Fornecimento e instalação de bucha de redução de ferro fundido tipo esgoto diam. 75x50   mm</v>
          </cell>
          <cell r="C2448" t="str">
            <v>UN</v>
          </cell>
          <cell r="D2448">
            <v>15.606999999999999</v>
          </cell>
        </row>
        <row r="2449">
          <cell r="A2449" t="str">
            <v>001.18.16680</v>
          </cell>
          <cell r="B2449" t="str">
            <v>Fornecimento e instalação de tee sanitário de ferro fundido tipo esgoto diam.150x100 mm</v>
          </cell>
          <cell r="C2449" t="str">
            <v>UN</v>
          </cell>
          <cell r="D2449">
            <v>83.498800000000003</v>
          </cell>
        </row>
        <row r="2450">
          <cell r="A2450" t="str">
            <v>001.18.16700</v>
          </cell>
          <cell r="B2450" t="str">
            <v>Fornecimento e instalação de tee sanitário de ferro fundido tipo esgoto diam.100x100 mm</v>
          </cell>
          <cell r="C2450" t="str">
            <v>UN</v>
          </cell>
          <cell r="D2450">
            <v>64.459900000000005</v>
          </cell>
        </row>
        <row r="2451">
          <cell r="A2451" t="str">
            <v>001.18.16720</v>
          </cell>
          <cell r="B2451" t="str">
            <v>Fornecimento e instalação de tee sanitário de ferro fundido tipo esgoto diam. 75x100 mm</v>
          </cell>
          <cell r="C2451" t="str">
            <v>UN</v>
          </cell>
          <cell r="D2451">
            <v>53.167499999999997</v>
          </cell>
        </row>
        <row r="2452">
          <cell r="A2452" t="str">
            <v>001.18.16740</v>
          </cell>
          <cell r="B2452" t="str">
            <v>Fornecimento e instalação de tee sanitário de ferro fundido tipo esgoto diam. 50x100 mm</v>
          </cell>
          <cell r="C2452" t="str">
            <v>UN</v>
          </cell>
          <cell r="D2452">
            <v>51.602899999999998</v>
          </cell>
        </row>
        <row r="2453">
          <cell r="A2453" t="str">
            <v>001.18.16760</v>
          </cell>
          <cell r="B2453" t="str">
            <v>Fornecimento e instalação de tee sanitário de ferro fundido tipo esgoto diam. 75x75   mm</v>
          </cell>
          <cell r="C2453" t="str">
            <v>UN</v>
          </cell>
          <cell r="D2453">
            <v>47.917999999999999</v>
          </cell>
        </row>
        <row r="2454">
          <cell r="A2454" t="str">
            <v>001.18.16780</v>
          </cell>
          <cell r="B2454" t="str">
            <v>Fornecimento e instalação de tee sanitário de ferro fundido tipo esgoto diam. 75x50   mm</v>
          </cell>
          <cell r="C2454" t="str">
            <v>UN</v>
          </cell>
          <cell r="D2454">
            <v>40.425699999999999</v>
          </cell>
        </row>
        <row r="2455">
          <cell r="A2455" t="str">
            <v>001.18.16800</v>
          </cell>
          <cell r="B2455" t="str">
            <v>Fornecimento e instalação de tee sanitário de ferro fundido tipo esgoto diam. 50x50   mm</v>
          </cell>
          <cell r="C2455" t="str">
            <v>UN</v>
          </cell>
          <cell r="D2455">
            <v>32.525700000000001</v>
          </cell>
        </row>
        <row r="2456">
          <cell r="A2456" t="str">
            <v>001.18.16820</v>
          </cell>
          <cell r="B2456" t="str">
            <v>Execução de caixa de inspeção em alvenaria de tijolos maciço de 1/2 vez revestida com argamassa de cimento e areia 1:3 com impermeabilizante e tampa de concreto armado (e=0.07 m) conf. det. n. 15 dop 20 x 20 x 20 cm</v>
          </cell>
          <cell r="C2456" t="str">
            <v>UN</v>
          </cell>
          <cell r="D2456">
            <v>22.7745</v>
          </cell>
        </row>
        <row r="2457">
          <cell r="A2457" t="str">
            <v>001.18.16840</v>
          </cell>
          <cell r="B2457" t="str">
            <v>Execução de caixa de inspeção em alvenaria de tijolos maciço de 1/2 vez revestida com argamassa de cimento e areia 1:3 com impermeabilizante e tampa de concreto armado (e=0.07 m) conf. det. n. 15 dop 30 x 30 x 20 cm</v>
          </cell>
          <cell r="C2457" t="str">
            <v>UN</v>
          </cell>
          <cell r="D2457">
            <v>39.125500000000002</v>
          </cell>
        </row>
        <row r="2458">
          <cell r="A2458" t="str">
            <v>001.18.16860</v>
          </cell>
          <cell r="B2458" t="str">
            <v>Execução de caixa de inspeção em alvenaria de tijolos maciço de 1/2 vez revestida com argamassa de cimento e areia 1:3 com impermeabilizante e tampa de concreto armado (e=0.07 m) conf. det. n. 15 dop 40 x 40 x 30 cm</v>
          </cell>
          <cell r="C2458" t="str">
            <v>UN</v>
          </cell>
          <cell r="D2458">
            <v>53.394300000000001</v>
          </cell>
        </row>
        <row r="2459">
          <cell r="A2459" t="str">
            <v>001.18.16880</v>
          </cell>
          <cell r="B2459" t="str">
            <v>Execução de caixa de inspeção em alvenaria de tijolos maciço de 1/2 vez revestida com argamassa de cimento e areia 1:3 com impermeabilizante e tampa de concreto armado (e=0.07 m) conf. det. n. 15 dop 50 x 50 x 30 cm</v>
          </cell>
          <cell r="C2459" t="str">
            <v>UN</v>
          </cell>
          <cell r="D2459">
            <v>65.128699999999995</v>
          </cell>
        </row>
        <row r="2460">
          <cell r="A2460" t="str">
            <v>001.18.16900</v>
          </cell>
          <cell r="B2460" t="str">
            <v>Execução de caixa de inspeção em alvenaria de tijolos maciço de 1/2 vez revestida com argamassa de cimento e areia 1:3 com impermeabilizante e tampa de concreto armado (e=0.07 m) conf. det. n. 15 dop 50 x 50 x 40 cm</v>
          </cell>
          <cell r="C2460" t="str">
            <v>UN</v>
          </cell>
          <cell r="D2460">
            <v>69.978999999999999</v>
          </cell>
        </row>
        <row r="2461">
          <cell r="A2461" t="str">
            <v>001.18.16920</v>
          </cell>
          <cell r="B2461" t="str">
            <v>Execução de caixa de inspeção em alvenaria de tijolos maciço de 1/2 vez revestida com argamassa de cimento e areia 1:3 com impermeabilizante e tampa de concreto armado (e=0.07 m) conf. det. n. 15 dop 60 x 60 x 50 cm</v>
          </cell>
          <cell r="C2461" t="str">
            <v>UN</v>
          </cell>
          <cell r="D2461">
            <v>95.400899999999993</v>
          </cell>
        </row>
        <row r="2462">
          <cell r="A2462" t="str">
            <v>001.18.16940</v>
          </cell>
          <cell r="B2462" t="str">
            <v>Execução de caixa de inspeção em alvenaria de tijolos maciço de 1/2 vez revestida com argamassa de cimento e areia 1:3 com impermeabilizante e tampa de concreto armado (e=0.07 m) conf. det. n. 15 dop 70 x 70 x 50 cm</v>
          </cell>
          <cell r="C2462" t="str">
            <v>UN</v>
          </cell>
          <cell r="D2462">
            <v>110.96420000000001</v>
          </cell>
        </row>
        <row r="2463">
          <cell r="A2463" t="str">
            <v>001.18.16960</v>
          </cell>
          <cell r="B2463" t="str">
            <v>Execução de caixa de inspeção em alvenaria de tijolos maciço de 1/2 vez revestida com argamassa de cimento e areia 1:3 com impermeabilizante e tampa de concreto armado (e=0.07 m) conf. det. n. 15 dop 80 x 80 x 60 cm</v>
          </cell>
          <cell r="C2463" t="str">
            <v>UN</v>
          </cell>
          <cell r="D2463">
            <v>141.27549999999999</v>
          </cell>
        </row>
        <row r="2464">
          <cell r="A2464" t="str">
            <v>001.18.16980</v>
          </cell>
          <cell r="B2464" t="str">
            <v>Execução de caixa de inspeção em alvenaria de tijolos maciço de 1/2 vez revestida com argamassa de cimento e areia 1:3 com impermeabilizante e tampa de concreto armado (e=0.07 m) conf. det. n. 15 dop 100 x 100 x 100 cm</v>
          </cell>
          <cell r="C2464" t="str">
            <v>UN</v>
          </cell>
          <cell r="D2464">
            <v>233.61449999999999</v>
          </cell>
        </row>
        <row r="2465">
          <cell r="A2465" t="str">
            <v>001.18.17000</v>
          </cell>
          <cell r="B2465" t="str">
            <v>Execução de caixa de gordura diâmetro 300 mm x 500 mm de altura livre conf.det.nº14 dop</v>
          </cell>
          <cell r="C2465" t="str">
            <v>UN</v>
          </cell>
          <cell r="D2465">
            <v>69.629199999999997</v>
          </cell>
        </row>
        <row r="2466">
          <cell r="A2466" t="str">
            <v>001.18.17020</v>
          </cell>
          <cell r="B2466" t="str">
            <v>Execução de caixa de gordura diâmetro 150 mm</v>
          </cell>
          <cell r="C2466" t="str">
            <v>UN</v>
          </cell>
          <cell r="D2466">
            <v>37.523299999999999</v>
          </cell>
        </row>
        <row r="2467">
          <cell r="A2467" t="str">
            <v>001.18.17040</v>
          </cell>
          <cell r="B2467" t="str">
            <v>Execução de caixa de gordura de pvc(cx43)c/tampa de alumínio 250x230x75mm</v>
          </cell>
          <cell r="C2467" t="str">
            <v>UN</v>
          </cell>
          <cell r="D2467">
            <v>55.006599999999999</v>
          </cell>
        </row>
        <row r="2468">
          <cell r="A2468" t="str">
            <v>001.18.17060</v>
          </cell>
          <cell r="B2468" t="str">
            <v>Execução de caixa de gordura de pvc (cx43)c/tampa de pvc 250x230x75mm</v>
          </cell>
          <cell r="C2468" t="str">
            <v>UN</v>
          </cell>
          <cell r="D2468">
            <v>21.7866</v>
          </cell>
        </row>
        <row r="2469">
          <cell r="A2469" t="str">
            <v>001.18.17080</v>
          </cell>
          <cell r="B2469" t="str">
            <v>Execução de fossa séptica conf. det. n. 8 dop 1.60 x 0.80 x 1.50 m</v>
          </cell>
          <cell r="C2469" t="str">
            <v>UN</v>
          </cell>
          <cell r="D2469">
            <v>916.51620000000003</v>
          </cell>
        </row>
        <row r="2470">
          <cell r="A2470" t="str">
            <v>001.18.17100</v>
          </cell>
          <cell r="B2470" t="str">
            <v>Execução de fossa séptica conf. det. n. 2.50 x 1.15 x 1.50 m</v>
          </cell>
          <cell r="C2470" t="str">
            <v>UN</v>
          </cell>
          <cell r="D2470">
            <v>1466.0567000000001</v>
          </cell>
        </row>
        <row r="2471">
          <cell r="A2471" t="str">
            <v>001.18.17120</v>
          </cell>
          <cell r="B2471" t="str">
            <v>Execução de fossa séptica conf. det. n. 2.80 x 1.40 x 1.50 m</v>
          </cell>
          <cell r="C2471" t="str">
            <v>UN</v>
          </cell>
          <cell r="D2471">
            <v>1685.2429</v>
          </cell>
        </row>
        <row r="2472">
          <cell r="A2472" t="str">
            <v>001.18.17140</v>
          </cell>
          <cell r="B2472" t="str">
            <v>Execução de fossa séptica conf. det. n. 3.20 x 1.60 x 1.80 m</v>
          </cell>
          <cell r="C2472" t="str">
            <v>UN</v>
          </cell>
          <cell r="D2472">
            <v>2243.0356999999999</v>
          </cell>
        </row>
        <row r="2473">
          <cell r="A2473" t="str">
            <v>001.18.17160</v>
          </cell>
          <cell r="B2473" t="str">
            <v>Execução de fossa séptica conf. det. n. 3.50 x 1.75 x 1.80 m</v>
          </cell>
          <cell r="C2473" t="str">
            <v>UN</v>
          </cell>
          <cell r="D2473">
            <v>2557.8733999999999</v>
          </cell>
        </row>
        <row r="2474">
          <cell r="A2474" t="str">
            <v>001.18.17180</v>
          </cell>
          <cell r="B2474" t="str">
            <v>Execução de fossa séptica conf. det. n. 3.80 x 1.90 x 1.80 m</v>
          </cell>
          <cell r="C2474" t="str">
            <v>UN</v>
          </cell>
          <cell r="D2474">
            <v>2756.7292000000002</v>
          </cell>
        </row>
        <row r="2475">
          <cell r="A2475" t="str">
            <v>001.18.17200</v>
          </cell>
          <cell r="B2475" t="str">
            <v>Execução de fossa séptica conf. det. n. 4.00 x 2.00 x 1.80 m</v>
          </cell>
          <cell r="C2475" t="str">
            <v>UN</v>
          </cell>
          <cell r="D2475">
            <v>2980.3249999999998</v>
          </cell>
        </row>
        <row r="2476">
          <cell r="A2476" t="str">
            <v>001.18.17220</v>
          </cell>
          <cell r="B2476" t="str">
            <v>Execução de sumidouro conf. det. n. 12 dop diâmetro 1.50 m e profundidade 1.50 m</v>
          </cell>
          <cell r="C2476" t="str">
            <v>UN</v>
          </cell>
          <cell r="D2476">
            <v>542.82820000000004</v>
          </cell>
        </row>
        <row r="2477">
          <cell r="A2477" t="str">
            <v>001.18.17240</v>
          </cell>
          <cell r="B2477" t="str">
            <v>Execução de sumidouro conf. det. n. 12 dop diâmetro 1.50 e prof. 2.00 m</v>
          </cell>
          <cell r="C2477" t="str">
            <v>UN</v>
          </cell>
          <cell r="D2477">
            <v>621.49950000000001</v>
          </cell>
        </row>
        <row r="2478">
          <cell r="A2478" t="str">
            <v>001.18.17260</v>
          </cell>
          <cell r="B2478" t="str">
            <v>Execução de sumidouro conf. det. n. 12 dop diâmetro 1.50 e prof. 3.00 m</v>
          </cell>
          <cell r="C2478" t="str">
            <v>UN</v>
          </cell>
          <cell r="D2478">
            <v>792.70230000000004</v>
          </cell>
        </row>
        <row r="2479">
          <cell r="A2479" t="str">
            <v>001.18.17280</v>
          </cell>
          <cell r="B2479" t="str">
            <v>Execução de sumidouro conf. det. n. 12 dop diâmetro 2.00 m e prof. 2.00 m</v>
          </cell>
          <cell r="C2479" t="str">
            <v>UN</v>
          </cell>
          <cell r="D2479">
            <v>923.41049999999996</v>
          </cell>
        </row>
        <row r="2480">
          <cell r="A2480" t="str">
            <v>001.18.17300</v>
          </cell>
          <cell r="B2480" t="str">
            <v>Execução de sumidouro conf. det. n. 12 dop diâmetro 2.00 m e prof. 3.00m</v>
          </cell>
          <cell r="C2480" t="str">
            <v>UN</v>
          </cell>
          <cell r="D2480">
            <v>1161.7868000000001</v>
          </cell>
        </row>
        <row r="2481">
          <cell r="A2481" t="str">
            <v>001.18.17320</v>
          </cell>
          <cell r="B2481" t="str">
            <v>Execução de sumidouro conf. det. n. 12 dop diâmetro 2.00 e prof. 3.20 m</v>
          </cell>
          <cell r="C2481" t="str">
            <v>UN</v>
          </cell>
          <cell r="D2481">
            <v>1209.8548000000001</v>
          </cell>
        </row>
        <row r="2482">
          <cell r="A2482" t="str">
            <v>001.18.17340</v>
          </cell>
          <cell r="B2482" t="str">
            <v>Execução de sumidouro conf. det. n. 12 dop diâmetro 2.00 m e prof. 4.15 m</v>
          </cell>
          <cell r="C2482" t="str">
            <v>UN</v>
          </cell>
          <cell r="D2482">
            <v>1436.5802000000001</v>
          </cell>
        </row>
        <row r="2483">
          <cell r="A2483" t="str">
            <v>001.18.17360</v>
          </cell>
          <cell r="B2483" t="str">
            <v>Execução de sumidouro conf. det. n. 12 dop diâmetro 2.00 m e prof. 4.50 m</v>
          </cell>
          <cell r="C2483" t="str">
            <v>UN</v>
          </cell>
          <cell r="D2483">
            <v>1520.3245999999999</v>
          </cell>
        </row>
        <row r="2484">
          <cell r="A2484" t="str">
            <v>001.18.17380</v>
          </cell>
          <cell r="B2484" t="str">
            <v>Execução de sumidouro conf. det. n. 12 dop diâmetro 3.00 m e prof. 3.30 m</v>
          </cell>
          <cell r="C2484" t="str">
            <v>UN</v>
          </cell>
          <cell r="D2484">
            <v>2205.6950000000002</v>
          </cell>
        </row>
        <row r="2485">
          <cell r="A2485" t="str">
            <v>001.18.17400</v>
          </cell>
          <cell r="B2485" t="str">
            <v>Execução de filtro anaeróbico d = 2,20 m, conforme detalhe do dvop</v>
          </cell>
          <cell r="C2485" t="str">
            <v>UN</v>
          </cell>
          <cell r="D2485">
            <v>7692.9817000000003</v>
          </cell>
        </row>
        <row r="2486">
          <cell r="A2486" t="str">
            <v>001.18.17420</v>
          </cell>
          <cell r="B2486" t="str">
            <v>Fornecimento e aplicação de brita nr. 4</v>
          </cell>
          <cell r="C2486" t="str">
            <v>M3</v>
          </cell>
          <cell r="D2486">
            <v>62.571800000000003</v>
          </cell>
        </row>
        <row r="2487">
          <cell r="A2487" t="str">
            <v>001.18.17440</v>
          </cell>
          <cell r="B2487" t="str">
            <v>Execução de vala de infiltração com seção trapezoidal (base menor=0,50 m, base maior = 1,00 m), contendo camadas de brita nº 04 (0,20 m e 0,30 m) areia grossa( 0,50 m) e aterro ( 0,50m), inclusive 2 (dois) tubos de pvc perfurados p/ dreno - 100 mm, conf</v>
          </cell>
          <cell r="C2487" t="str">
            <v>ML</v>
          </cell>
          <cell r="D2487">
            <v>70.42</v>
          </cell>
        </row>
        <row r="2488">
          <cell r="A2488" t="str">
            <v>001.18.17460</v>
          </cell>
          <cell r="B2488" t="str">
            <v>Fornecimento de camada filtrante de areia 0.30 m e pedra 0.60 m (seixo rolado) apiloado s/ escavação</v>
          </cell>
          <cell r="C2488" t="str">
            <v>ML</v>
          </cell>
          <cell r="D2488">
            <v>50.232199999999999</v>
          </cell>
        </row>
        <row r="2489">
          <cell r="A2489" t="str">
            <v>001.18.17480</v>
          </cell>
          <cell r="B2489" t="str">
            <v>Fornecimento de dreno em pedra (cascalho) seccao trapezoidal base maior 60 cm base menor 30 cm e altura 50 cm incl escavação</v>
          </cell>
          <cell r="C2489" t="str">
            <v>ML</v>
          </cell>
          <cell r="D2489">
            <v>8.5206999999999997</v>
          </cell>
        </row>
        <row r="2490">
          <cell r="A2490" t="str">
            <v>001.18.17500</v>
          </cell>
          <cell r="B2490" t="str">
            <v>Fornecimento de dreno com secao trapezoidal (base menor = 0,50m, base maior = 1,0m e altura de 1,50m), em camadas de brita nº 2 e 4 e areia grossa inclusive tubo de pvc perfurado d=1,50 mm, conf. det. do dvop</v>
          </cell>
          <cell r="C2490" t="str">
            <v>ML</v>
          </cell>
          <cell r="D2490">
            <v>80.168999999999997</v>
          </cell>
        </row>
        <row r="2491">
          <cell r="A2491" t="str">
            <v>001.18.17520</v>
          </cell>
          <cell r="B2491" t="str">
            <v>Fornecimento e Instalação de Calha condutor (redondo ou retangular) e rufo em chapa galvanizada n.26 corte 25 cm</v>
          </cell>
          <cell r="C2491" t="str">
            <v>ML</v>
          </cell>
          <cell r="D2491">
            <v>14.2499</v>
          </cell>
        </row>
        <row r="2492">
          <cell r="A2492" t="str">
            <v>001.18.17540</v>
          </cell>
          <cell r="B2492" t="str">
            <v>Fornecimento e Instalação de Calha condutor (redondo ou retangular) e rufo em chapa galvanizada n.26 corte 40 cm</v>
          </cell>
          <cell r="C2492" t="str">
            <v>ML</v>
          </cell>
          <cell r="D2492">
            <v>19.180700000000002</v>
          </cell>
        </row>
        <row r="2493">
          <cell r="A2493" t="str">
            <v>001.18.17560</v>
          </cell>
          <cell r="B2493" t="str">
            <v>Fornecimento e Instalação de Calha condutor (redondo ou retangular) e rufo em chapa n. 24 corte 25 cm</v>
          </cell>
          <cell r="C2493" t="str">
            <v>ML</v>
          </cell>
          <cell r="D2493">
            <v>15.558</v>
          </cell>
        </row>
        <row r="2494">
          <cell r="A2494" t="str">
            <v>001.18.17580</v>
          </cell>
          <cell r="B2494" t="str">
            <v>Fornecimento e Instalação de Calha condutor (redondo ou retangular) e rufo em chapa n. 24 corte 30 cm</v>
          </cell>
          <cell r="C2494" t="str">
            <v>ML</v>
          </cell>
          <cell r="D2494">
            <v>16.896999999999998</v>
          </cell>
        </row>
        <row r="2495">
          <cell r="A2495" t="str">
            <v>001.18.17600</v>
          </cell>
          <cell r="B2495" t="str">
            <v>Fornecimento e Instalação de Calha condutor (redondo ou retangular) e rufo em chapa n. 24 corte 40 cm</v>
          </cell>
          <cell r="C2495" t="str">
            <v>ML</v>
          </cell>
          <cell r="D2495">
            <v>18.022500000000001</v>
          </cell>
        </row>
        <row r="2496">
          <cell r="A2496" t="str">
            <v>001.18.17620</v>
          </cell>
          <cell r="B2496" t="str">
            <v>Fornecimento e Instalação de Calha condutor (redondo ou retangular) e rufo em chapa n. 24 corte 50 cm</v>
          </cell>
          <cell r="C2496" t="str">
            <v>ML</v>
          </cell>
          <cell r="D2496">
            <v>22.132200000000001</v>
          </cell>
        </row>
        <row r="2497">
          <cell r="A2497" t="str">
            <v>001.18.17640</v>
          </cell>
          <cell r="B2497" t="str">
            <v>Fornecimento e Instalação de Calha condutor (redondo ou retangular) e rufo em chapa n. 24 corte 120 cm</v>
          </cell>
          <cell r="C2497" t="str">
            <v>M</v>
          </cell>
          <cell r="D2497">
            <v>20.301300000000001</v>
          </cell>
        </row>
        <row r="2498">
          <cell r="A2498" t="str">
            <v>001.18.17660</v>
          </cell>
          <cell r="B2498" t="str">
            <v>Fornecimento e instalação de extintor de incêndio tipo manual com suporte de parede, água pressurizada 10 litros</v>
          </cell>
          <cell r="C2498" t="str">
            <v>UN</v>
          </cell>
          <cell r="D2498">
            <v>53</v>
          </cell>
        </row>
        <row r="2499">
          <cell r="A2499" t="str">
            <v>001.18.17680</v>
          </cell>
          <cell r="B2499" t="str">
            <v>Fornecimento e instalação de extintor de incêndio tipo manual com suporte de parede, co2 - gas carbonico 6 kg</v>
          </cell>
          <cell r="C2499" t="str">
            <v>UN</v>
          </cell>
          <cell r="D2499">
            <v>178</v>
          </cell>
        </row>
        <row r="2500">
          <cell r="A2500" t="str">
            <v>001.18.17700</v>
          </cell>
          <cell r="B2500" t="str">
            <v>Fornecimento e instalação de extintor de incêndio tipo manual com suporte de parede, pó químico seco 4 kg</v>
          </cell>
          <cell r="C2500" t="str">
            <v>UN</v>
          </cell>
          <cell r="D2500">
            <v>55</v>
          </cell>
        </row>
        <row r="2501">
          <cell r="A2501" t="str">
            <v>001.18.17720</v>
          </cell>
          <cell r="B2501" t="str">
            <v>Fornecimento e instalação de tubo de aço galvanizado - classe média - tipo manesmann diâm. 63 mm</v>
          </cell>
          <cell r="C2501" t="str">
            <v>M</v>
          </cell>
          <cell r="D2501">
            <v>36.841999999999999</v>
          </cell>
        </row>
        <row r="2502">
          <cell r="A2502" t="str">
            <v>001.18.17740</v>
          </cell>
          <cell r="B2502" t="str">
            <v>Fornecimento e instalação de tubo de aço galvanizado - classe média - tipo manesmann diâm. 75 mm</v>
          </cell>
          <cell r="C2502" t="str">
            <v>M</v>
          </cell>
          <cell r="D2502">
            <v>41.195300000000003</v>
          </cell>
        </row>
        <row r="2503">
          <cell r="A2503" t="str">
            <v>001.18.17760</v>
          </cell>
          <cell r="B2503" t="str">
            <v>Fornecimento e instalação de luva c/ rosca - classe 10 - tipo tupyou similar diâm. 63 mm</v>
          </cell>
          <cell r="C2503" t="str">
            <v>UN</v>
          </cell>
          <cell r="D2503">
            <v>19.082899999999999</v>
          </cell>
        </row>
        <row r="2504">
          <cell r="A2504" t="str">
            <v>001.18.17780</v>
          </cell>
          <cell r="B2504" t="str">
            <v>Fornecimento e instalação de luva c/ rosca - classe 10 - tipo tupyou similar diâm. 75 mm</v>
          </cell>
          <cell r="C2504" t="str">
            <v>UN</v>
          </cell>
          <cell r="D2504">
            <v>26.994499999999999</v>
          </cell>
        </row>
        <row r="2505">
          <cell r="A2505" t="str">
            <v>001.18.17800</v>
          </cell>
          <cell r="B2505" t="str">
            <v>Fornecimento e instalação de joelho 90º aço galvanizado - tupy ou similar diâm. 63 mm</v>
          </cell>
          <cell r="C2505" t="str">
            <v>UN</v>
          </cell>
          <cell r="D2505">
            <v>30.532900000000001</v>
          </cell>
        </row>
        <row r="2506">
          <cell r="A2506" t="str">
            <v>001.18.17820</v>
          </cell>
          <cell r="B2506" t="str">
            <v>Fornecimento e instalação de joelho 90º aço galvanizado - tupy ou similar diâm. 75 mm</v>
          </cell>
          <cell r="C2506" t="str">
            <v>UN</v>
          </cell>
          <cell r="D2506">
            <v>34.044499999999999</v>
          </cell>
        </row>
        <row r="2507">
          <cell r="A2507" t="str">
            <v>001.18.17840</v>
          </cell>
          <cell r="B2507" t="str">
            <v>Fornecimento e instalação de tee aço galvanizado - tupyou similar diâm. 63 mm</v>
          </cell>
          <cell r="C2507" t="str">
            <v>UN</v>
          </cell>
          <cell r="D2507">
            <v>30.5945</v>
          </cell>
        </row>
        <row r="2508">
          <cell r="A2508" t="str">
            <v>001.18.17860</v>
          </cell>
          <cell r="B2508" t="str">
            <v>Fornecimento e instalação de flanges aço galvanizado - tupy ou similar diâm. 75 mm</v>
          </cell>
          <cell r="C2508" t="str">
            <v>UN</v>
          </cell>
          <cell r="D2508">
            <v>24.564499999999999</v>
          </cell>
        </row>
        <row r="2509">
          <cell r="A2509" t="str">
            <v>001.18.17880</v>
          </cell>
          <cell r="B2509" t="str">
            <v>Fornecimento e instalação de niple duplo de aço galvanizado - tupy ou similar diâm. 63 mm</v>
          </cell>
          <cell r="C2509" t="str">
            <v>UN</v>
          </cell>
          <cell r="D2509">
            <v>14.5329</v>
          </cell>
        </row>
        <row r="2510">
          <cell r="A2510" t="str">
            <v>001.18.17900</v>
          </cell>
          <cell r="B2510" t="str">
            <v>Fornecimento e instalação de niple duplo de aço galvanizado - tupy ou similar diâm. 75 mm</v>
          </cell>
          <cell r="C2510" t="str">
            <v>UN</v>
          </cell>
          <cell r="D2510">
            <v>20.394500000000001</v>
          </cell>
        </row>
        <row r="2511">
          <cell r="A2511" t="str">
            <v>001.18.17920</v>
          </cell>
          <cell r="B2511" t="str">
            <v>Fornecimento e instalação de luva de união c/ assento em bronze - tupy ou similar diâm. 63 mm</v>
          </cell>
          <cell r="C2511" t="str">
            <v>UN</v>
          </cell>
          <cell r="D2511">
            <v>38.044499999999999</v>
          </cell>
        </row>
        <row r="2512">
          <cell r="A2512" t="str">
            <v>001.18.17940</v>
          </cell>
          <cell r="B2512" t="str">
            <v>Fornecimento e instalação de luva de união c/ assento em bronze - tupy ou similar diâm. 75 mm</v>
          </cell>
          <cell r="C2512" t="str">
            <v>UN</v>
          </cell>
          <cell r="D2512">
            <v>47.106400000000001</v>
          </cell>
        </row>
        <row r="2513">
          <cell r="A2513" t="str">
            <v>001.18.17960</v>
          </cell>
          <cell r="B2513" t="str">
            <v>Fornecimento e instalação de registro de gaveta em bronze - acabamento bruto - niágara  ou similar diâm.63 mm</v>
          </cell>
          <cell r="C2513" t="str">
            <v>UN</v>
          </cell>
          <cell r="D2513">
            <v>93.832099999999997</v>
          </cell>
        </row>
        <row r="2514">
          <cell r="A2514" t="str">
            <v>001.18.17980</v>
          </cell>
          <cell r="B2514" t="str">
            <v>Fornecimento e instalação de registro de gaveta em bronze - acabamento bruto - niágara  ou similar diâm.75 mm</v>
          </cell>
          <cell r="C2514" t="str">
            <v>UN</v>
          </cell>
          <cell r="D2514">
            <v>147.52789999999999</v>
          </cell>
        </row>
        <row r="2515">
          <cell r="A2515" t="str">
            <v>001.18.18000</v>
          </cell>
          <cell r="B2515" t="str">
            <v>Fornecimento e instalação de válvula de retenção - aço galvanizado tupy classe 150 4 portinhola diâm.63 mm</v>
          </cell>
          <cell r="C2515" t="str">
            <v>UN</v>
          </cell>
          <cell r="D2515">
            <v>116.6521</v>
          </cell>
        </row>
        <row r="2516">
          <cell r="A2516" t="str">
            <v>001.18.18020</v>
          </cell>
          <cell r="B2516" t="str">
            <v>Fornecimento e instalação de válvula globo angular  - classe 150  diâm. 63 mm</v>
          </cell>
          <cell r="C2516" t="str">
            <v>UN</v>
          </cell>
          <cell r="D2516">
            <v>72.882099999999994</v>
          </cell>
        </row>
        <row r="2517">
          <cell r="A2517" t="str">
            <v>001.18.18040</v>
          </cell>
          <cell r="B2517" t="str">
            <v>Fornecimento e instalação de engate rápido """"""""store"""""""" c/ red. ferro galvanizado diâm. 63 mm x 35 mm</v>
          </cell>
          <cell r="C2517" t="str">
            <v>UN</v>
          </cell>
          <cell r="D2517">
            <v>10.8911</v>
          </cell>
        </row>
        <row r="2518">
          <cell r="A2518" t="str">
            <v>001.18.18060</v>
          </cell>
          <cell r="B2518" t="str">
            <v>Fornecimento e instalaçao de hidrante de recalque composto de caixa da alvenaria, registro globo angular 45º - 2 1/2"""""""" e tampa de fºfº 40 x 60 cm</v>
          </cell>
          <cell r="C2518" t="str">
            <v>UN</v>
          </cell>
          <cell r="D2518">
            <v>201.74969999999999</v>
          </cell>
        </row>
        <row r="2519">
          <cell r="A2519" t="str">
            <v>001.18.18080</v>
          </cell>
          <cell r="B2519" t="str">
            <v>Fornecimento e instalação de hidrante de recalque composto de caixa de alvenaria, registro globo angular 45º - 1 1/2"""""""" e tampa de fºfº 80x60 cm</v>
          </cell>
          <cell r="C2519" t="str">
            <v>UN</v>
          </cell>
          <cell r="D2519">
            <v>325.25369999999998</v>
          </cell>
        </row>
        <row r="2520">
          <cell r="A2520" t="str">
            <v>001.18.18100</v>
          </cell>
          <cell r="B2520" t="str">
            <v>Fornecimento e instalação de mangueira fibra sintética pura tipo i graud - tipo parsh ou similar com adaptador para esguicho diâm. 1 1/2 pol</v>
          </cell>
          <cell r="C2520" t="str">
            <v>UN</v>
          </cell>
          <cell r="D2520">
            <v>180.47329999999999</v>
          </cell>
        </row>
        <row r="2521">
          <cell r="A2521" t="str">
            <v>001.18.18120</v>
          </cell>
          <cell r="B2521" t="str">
            <v>Fornecimento e instalação de armário em chapa de aço-com ventilação adequada - visor c/ inspeção c/ inscrição incêndio, cesto interno p/ abrigo da mangueira e esguicho tipo """"""""bucha spiero"""""""" ou similar 72x50x18 cm</v>
          </cell>
          <cell r="C2521" t="str">
            <v>UN</v>
          </cell>
          <cell r="D2521">
            <v>109.47329999999999</v>
          </cell>
        </row>
        <row r="2522">
          <cell r="A2522" t="str">
            <v>001.18.18140</v>
          </cell>
          <cell r="B2522" t="str">
            <v>Fornecimento e instalação de bomba de incêndio - 4 cv/220v -1.800 rpm/60 hz - hm = 20 mca q=600l/min</v>
          </cell>
          <cell r="C2522" t="str">
            <v>UN</v>
          </cell>
          <cell r="D2522">
            <v>862.94659999999999</v>
          </cell>
        </row>
        <row r="2523">
          <cell r="A2523" t="str">
            <v>001.18.18160</v>
          </cell>
          <cell r="B2523" t="str">
            <v>Execução de caixa de alvenaria para abrigar bomba dosadora de cloro</v>
          </cell>
          <cell r="C2523" t="str">
            <v>UN</v>
          </cell>
          <cell r="D2523">
            <v>113.4735</v>
          </cell>
        </row>
        <row r="2524">
          <cell r="A2524" t="str">
            <v>001.18.18180</v>
          </cell>
          <cell r="B2524" t="str">
            <v>Fornecimento e instalação de bomba dosadora de cloro mod.10, v=2,05 l/h</v>
          </cell>
          <cell r="C2524" t="str">
            <v>UN</v>
          </cell>
          <cell r="D2524">
            <v>643.6694</v>
          </cell>
        </row>
        <row r="2525">
          <cell r="A2525" t="str">
            <v>001.18.18200</v>
          </cell>
          <cell r="B2525" t="str">
            <v>Fornecimento e instalação bomba dosadora de cloro mod. v - 1,5 com vazao maxima de 1,5 l/h de injetronic ou similar</v>
          </cell>
          <cell r="C2525" t="str">
            <v>UN</v>
          </cell>
          <cell r="D2525">
            <v>670.47329999999999</v>
          </cell>
        </row>
        <row r="2526">
          <cell r="A2526" t="str">
            <v>001.18.18220</v>
          </cell>
          <cell r="B2526" t="str">
            <v>Fornecimento e instalação de bomba submersa 400w diâmetro 3/4""""""""</v>
          </cell>
          <cell r="C2526" t="str">
            <v>UN</v>
          </cell>
          <cell r="D2526">
            <v>195.23660000000001</v>
          </cell>
        </row>
        <row r="2527">
          <cell r="A2527" t="str">
            <v>001.18.18240</v>
          </cell>
          <cell r="B2527" t="str">
            <v>Válvula  de pé com crivo de pvc tipo rosqueável 3/4 pol</v>
          </cell>
          <cell r="C2527" t="str">
            <v>UN</v>
          </cell>
          <cell r="D2527">
            <v>15.013</v>
          </cell>
        </row>
        <row r="2528">
          <cell r="A2528" t="str">
            <v>001.18.18260</v>
          </cell>
          <cell r="B2528" t="str">
            <v>Válvula  de pé com crivo de pvc tipo rosqueável 1 pol</v>
          </cell>
          <cell r="C2528" t="str">
            <v>UN</v>
          </cell>
          <cell r="D2528">
            <v>17.383800000000001</v>
          </cell>
        </row>
        <row r="2529">
          <cell r="A2529" t="str">
            <v>001.18.18280</v>
          </cell>
          <cell r="B2529" t="str">
            <v>Válvula  de pé com crivo de pvc tipo rosqueável 1 1/4 pol</v>
          </cell>
          <cell r="C2529" t="str">
            <v>UN</v>
          </cell>
          <cell r="D2529">
            <v>22.461300000000001</v>
          </cell>
        </row>
        <row r="2530">
          <cell r="A2530" t="str">
            <v>001.18.18300</v>
          </cell>
          <cell r="B2530" t="str">
            <v>Válvula de pé com crivo de pvc tipo rosqueável 1 1/2 pol</v>
          </cell>
          <cell r="C2530" t="str">
            <v>UN</v>
          </cell>
          <cell r="D2530">
            <v>22.0657</v>
          </cell>
        </row>
        <row r="2531">
          <cell r="A2531" t="str">
            <v>001.18.18320</v>
          </cell>
          <cell r="B2531" t="str">
            <v>Válvula de pé c/ crivo de bronze tipo rosqueável 3/4 pol</v>
          </cell>
          <cell r="C2531" t="str">
            <v>UN</v>
          </cell>
          <cell r="D2531">
            <v>16.573</v>
          </cell>
        </row>
        <row r="2532">
          <cell r="A2532" t="str">
            <v>001.18.18340</v>
          </cell>
          <cell r="B2532" t="str">
            <v>Válvula de pé c/ crivo de bronze tipo rosqueável 1 pol</v>
          </cell>
          <cell r="C2532" t="str">
            <v>UN</v>
          </cell>
          <cell r="D2532">
            <v>18.4238</v>
          </cell>
        </row>
        <row r="2533">
          <cell r="A2533" t="str">
            <v>001.18.18360</v>
          </cell>
          <cell r="B2533" t="str">
            <v>Válvula de pé c/ crivo de bronze tipo rosqueável 1 1/2 pol</v>
          </cell>
          <cell r="C2533" t="str">
            <v>UN</v>
          </cell>
          <cell r="D2533">
            <v>26.351700000000001</v>
          </cell>
        </row>
        <row r="2534">
          <cell r="A2534" t="str">
            <v>001.18.18380</v>
          </cell>
          <cell r="B2534" t="str">
            <v>Válvula de pé c/ crivo de bronze tipo rosqueável 2 pol</v>
          </cell>
          <cell r="C2534" t="str">
            <v>UN</v>
          </cell>
          <cell r="D2534">
            <v>35.9621</v>
          </cell>
        </row>
        <row r="2535">
          <cell r="A2535" t="str">
            <v>001.18.18400</v>
          </cell>
          <cell r="B2535" t="str">
            <v>Válvula de pé c/ crivo de bronze tipo rosqueável 2 1/2 pol</v>
          </cell>
          <cell r="C2535" t="str">
            <v>UN</v>
          </cell>
          <cell r="D2535">
            <v>53.337499999999999</v>
          </cell>
        </row>
        <row r="2536">
          <cell r="A2536" t="str">
            <v>001.18.18420</v>
          </cell>
          <cell r="B2536" t="str">
            <v>Válvula de retenção de bronze tipo rosqueável tipo vertical 3/4 pol</v>
          </cell>
          <cell r="C2536" t="str">
            <v>UN</v>
          </cell>
          <cell r="D2536">
            <v>17.143000000000001</v>
          </cell>
        </row>
        <row r="2537">
          <cell r="A2537" t="str">
            <v>001.18.18440</v>
          </cell>
          <cell r="B2537" t="str">
            <v>Válvula de retenção de bronze tipo rosqueável tipo vertical 1 pol</v>
          </cell>
          <cell r="C2537" t="str">
            <v>UN</v>
          </cell>
          <cell r="D2537">
            <v>21.623799999999999</v>
          </cell>
        </row>
        <row r="2538">
          <cell r="A2538" t="str">
            <v>001.18.18460</v>
          </cell>
          <cell r="B2538" t="str">
            <v>Válvula de retenção de bronze tipo rosqueável tipo vertical 1 1/2 pol</v>
          </cell>
          <cell r="C2538" t="str">
            <v>UN</v>
          </cell>
          <cell r="D2538">
            <v>29.851700000000001</v>
          </cell>
        </row>
        <row r="2539">
          <cell r="A2539" t="str">
            <v>001.18.18480</v>
          </cell>
          <cell r="B2539" t="str">
            <v>Válvula de retenção de bronze tipo rosqueável tipo vertical 2 pol</v>
          </cell>
          <cell r="C2539" t="str">
            <v>UN</v>
          </cell>
          <cell r="D2539">
            <v>35.882100000000001</v>
          </cell>
        </row>
        <row r="2540">
          <cell r="A2540" t="str">
            <v>001.18.18500</v>
          </cell>
          <cell r="B2540" t="str">
            <v>Válvula de retenção de bronze tipo rosqueável tipo vertical 2 1/2 pol</v>
          </cell>
          <cell r="C2540" t="str">
            <v>UN</v>
          </cell>
          <cell r="D2540">
            <v>64.777500000000003</v>
          </cell>
        </row>
        <row r="2541">
          <cell r="A2541" t="str">
            <v>001.18.18520</v>
          </cell>
          <cell r="B2541" t="str">
            <v>Válvula de retenção de bronze tipo rosqueável tipo horizontal 3/4 pol</v>
          </cell>
          <cell r="C2541" t="str">
            <v>UN</v>
          </cell>
          <cell r="D2541">
            <v>29.603000000000002</v>
          </cell>
        </row>
        <row r="2542">
          <cell r="A2542" t="str">
            <v>001.18.18540</v>
          </cell>
          <cell r="B2542" t="str">
            <v>Válvula de retenção de bronze tipo rosqueável tipo horizontal 1 pol</v>
          </cell>
          <cell r="C2542" t="str">
            <v>UN</v>
          </cell>
          <cell r="D2542">
            <v>37.623800000000003</v>
          </cell>
        </row>
        <row r="2543">
          <cell r="A2543" t="str">
            <v>001.18.18560</v>
          </cell>
          <cell r="B2543" t="str">
            <v>Válvula de retenção de bronze tipo rosqueável tipo horizontal 1 1/2 pol</v>
          </cell>
          <cell r="C2543" t="str">
            <v>UN</v>
          </cell>
          <cell r="D2543">
            <v>54.5017</v>
          </cell>
        </row>
        <row r="2544">
          <cell r="A2544" t="str">
            <v>001.18.18580</v>
          </cell>
          <cell r="B2544" t="str">
            <v>Válvula de retenção de bronze tipo rosqueável tipo horizontal 2 pol</v>
          </cell>
          <cell r="C2544" t="str">
            <v>UN</v>
          </cell>
          <cell r="D2544">
            <v>68.382099999999994</v>
          </cell>
        </row>
        <row r="2545">
          <cell r="A2545" t="str">
            <v>001.18.18600</v>
          </cell>
          <cell r="B2545" t="str">
            <v>Válvula de retenção de bronze tipo rosqueável tipo horizontal 2 1/2 pol</v>
          </cell>
          <cell r="C2545" t="str">
            <v>UN</v>
          </cell>
          <cell r="D2545">
            <v>119.7675</v>
          </cell>
        </row>
        <row r="2546">
          <cell r="A2546" t="str">
            <v>001.18.18620</v>
          </cell>
          <cell r="B2546" t="str">
            <v>Fornecimento, assentamento e rejuntamento de tubos de concreto com armação simples 1000 mm</v>
          </cell>
          <cell r="C2546" t="str">
            <v>ML</v>
          </cell>
          <cell r="D2546">
            <v>153.16970000000001</v>
          </cell>
        </row>
        <row r="2547">
          <cell r="A2547" t="str">
            <v>001.18.18640</v>
          </cell>
          <cell r="B2547" t="str">
            <v>Fornecimento, assentamento e rejuntamento de tubos de concreto com armação simples  800 mm</v>
          </cell>
          <cell r="C2547" t="str">
            <v>ML</v>
          </cell>
          <cell r="D2547">
            <v>111.8449</v>
          </cell>
        </row>
        <row r="2548">
          <cell r="A2548" t="str">
            <v>001.18.18660</v>
          </cell>
          <cell r="B2548" t="str">
            <v>Fornecimento, assentamento e rejuntamento de tubos de concreto com armação simples  600 mm</v>
          </cell>
          <cell r="C2548" t="str">
            <v>ML</v>
          </cell>
          <cell r="D2548">
            <v>84.959599999999995</v>
          </cell>
        </row>
        <row r="2549">
          <cell r="A2549" t="str">
            <v>001.18.18680</v>
          </cell>
          <cell r="B2549" t="str">
            <v>Fornecimento, assentamento e rejuntamento de tubos de concreto com armação simples  400 mm</v>
          </cell>
          <cell r="C2549" t="str">
            <v>ML</v>
          </cell>
          <cell r="D2549">
            <v>44.826799999999999</v>
          </cell>
        </row>
        <row r="2550">
          <cell r="A2550" t="str">
            <v>001.18.18700</v>
          </cell>
          <cell r="B2550" t="str">
            <v>Fornecimento, assentamento e rejuntamento de tubos de concreto com armação dupla 1000 mm</v>
          </cell>
          <cell r="C2550" t="str">
            <v>ML</v>
          </cell>
          <cell r="D2550">
            <v>188.16970000000001</v>
          </cell>
        </row>
        <row r="2551">
          <cell r="A2551" t="str">
            <v>001.18.18720</v>
          </cell>
          <cell r="B2551" t="str">
            <v>Fornecimento, assentamento e rejuntamento de tubos de concreto com armação dupla  800 mm</v>
          </cell>
          <cell r="C2551" t="str">
            <v>ML</v>
          </cell>
          <cell r="D2551">
            <v>135.8449</v>
          </cell>
        </row>
        <row r="2552">
          <cell r="A2552" t="str">
            <v>001.18.18740</v>
          </cell>
          <cell r="B2552" t="str">
            <v>Fornecimento, assentamento e rejuntamento de tubos de concreto sem armação  600 mm</v>
          </cell>
          <cell r="C2552" t="str">
            <v>ML</v>
          </cell>
          <cell r="D2552">
            <v>66.193399999999997</v>
          </cell>
        </row>
        <row r="2553">
          <cell r="A2553" t="str">
            <v>001.18.18760</v>
          </cell>
          <cell r="B2553" t="str">
            <v>Fornecimento, assentamento e rejuntamento de tubos de concreto sem armação  500 mm</v>
          </cell>
          <cell r="C2553" t="str">
            <v>ML</v>
          </cell>
          <cell r="D2553">
            <v>48.988999999999997</v>
          </cell>
        </row>
        <row r="2554">
          <cell r="A2554" t="str">
            <v>001.18.18780</v>
          </cell>
          <cell r="B2554" t="str">
            <v>Fornecimento, assentamento e rejuntamento de tubos de concreto sem armação  400 mm</v>
          </cell>
          <cell r="C2554" t="str">
            <v>ML</v>
          </cell>
          <cell r="D2554">
            <v>34.826799999999999</v>
          </cell>
        </row>
        <row r="2555">
          <cell r="A2555" t="str">
            <v>001.18.18800</v>
          </cell>
          <cell r="B2555" t="str">
            <v>Fornecimento, assentamento e rejuntamento de tubos de concreto sem armação  350 mm</v>
          </cell>
          <cell r="C2555" t="str">
            <v>ML</v>
          </cell>
          <cell r="D2555">
            <v>26.326799999999999</v>
          </cell>
        </row>
        <row r="2556">
          <cell r="A2556" t="str">
            <v>001.18.18820</v>
          </cell>
          <cell r="B2556" t="str">
            <v>Fornecimento, assentamento e rejuntamento de tubos de concreto sem armação  300 mm</v>
          </cell>
          <cell r="C2556" t="str">
            <v>ML</v>
          </cell>
          <cell r="D2556">
            <v>21.933299999999999</v>
          </cell>
        </row>
        <row r="2557">
          <cell r="A2557" t="str">
            <v>001.18.18840</v>
          </cell>
          <cell r="B2557" t="str">
            <v>Fornecimento, assentamento e rejuntamento de tubos de concreto sem armação  250 mm</v>
          </cell>
          <cell r="C2557" t="str">
            <v>ML</v>
          </cell>
          <cell r="D2557">
            <v>20.933299999999999</v>
          </cell>
        </row>
        <row r="2558">
          <cell r="A2558" t="str">
            <v>001.18.18860</v>
          </cell>
          <cell r="B2558" t="str">
            <v>Fornecimento, assentamento e rejuntamento de tubos de concreto sem armação  200 mm</v>
          </cell>
          <cell r="C2558" t="str">
            <v>ML</v>
          </cell>
          <cell r="D2558">
            <v>16.712299999999999</v>
          </cell>
        </row>
        <row r="2559">
          <cell r="A2559" t="str">
            <v>001.18.18880</v>
          </cell>
          <cell r="B2559" t="str">
            <v>Fornecimento, assentamento e rejuntamento de tubos de concreto sem armação  150 mm</v>
          </cell>
          <cell r="C2559" t="str">
            <v>ML</v>
          </cell>
          <cell r="D2559">
            <v>14.712300000000001</v>
          </cell>
        </row>
        <row r="2560">
          <cell r="A2560" t="str">
            <v>001.18.18900</v>
          </cell>
          <cell r="B2560" t="str">
            <v>Fornecimento, assentamento e rejuntamento de tubos de concreto sem armação  100 mm</v>
          </cell>
          <cell r="C2560" t="str">
            <v>ML</v>
          </cell>
          <cell r="D2560">
            <v>11.6637</v>
          </cell>
        </row>
        <row r="2561">
          <cell r="A2561" t="str">
            <v>001.18.18920</v>
          </cell>
          <cell r="B2561" t="str">
            <v>Fornecimento, assentamento e rejuntamento de tubo de concreto poroso mf 400 mm</v>
          </cell>
          <cell r="C2561" t="str">
            <v>ML</v>
          </cell>
          <cell r="D2561">
            <v>38.326799999999999</v>
          </cell>
        </row>
        <row r="2562">
          <cell r="A2562" t="str">
            <v>001.18.18940</v>
          </cell>
          <cell r="B2562" t="str">
            <v>Fornecimento, assentamento e rejuntamento de tubo de concreto poroso mf 350 mm</v>
          </cell>
          <cell r="C2562" t="str">
            <v>ML</v>
          </cell>
          <cell r="D2562">
            <v>28.326799999999999</v>
          </cell>
        </row>
        <row r="2563">
          <cell r="A2563" t="str">
            <v>001.18.18960</v>
          </cell>
          <cell r="B2563" t="str">
            <v>Fornecimento, assentamento e rejuntamento de tubo de concreto poroso mf 300 mm</v>
          </cell>
          <cell r="C2563" t="str">
            <v>ML</v>
          </cell>
          <cell r="D2563">
            <v>19.188600000000001</v>
          </cell>
        </row>
        <row r="2564">
          <cell r="A2564" t="str">
            <v>001.18.18980</v>
          </cell>
          <cell r="B2564" t="str">
            <v>Fornecimento, assentamento e rejuntamento de tubo de concreto poroso mf 250 mm</v>
          </cell>
          <cell r="C2564" t="str">
            <v>ML</v>
          </cell>
          <cell r="D2564">
            <v>22.433299999999999</v>
          </cell>
        </row>
        <row r="2565">
          <cell r="A2565" t="str">
            <v>001.18.19000</v>
          </cell>
          <cell r="B2565" t="str">
            <v>Fornecimento, assentamento e rejuntamento de tubo de concreto poroso mf 200 mm</v>
          </cell>
          <cell r="C2565" t="str">
            <v>ML</v>
          </cell>
          <cell r="D2565">
            <v>16.912299999999998</v>
          </cell>
        </row>
        <row r="2566">
          <cell r="A2566" t="str">
            <v>001.18.19020</v>
          </cell>
          <cell r="B2566" t="str">
            <v>Fornecimento, assentamento e rejuntamento de tubo de concreto poroso mf 150 mm</v>
          </cell>
          <cell r="C2566" t="str">
            <v>ML</v>
          </cell>
          <cell r="D2566">
            <v>16.912299999999998</v>
          </cell>
        </row>
        <row r="2567">
          <cell r="A2567" t="str">
            <v>001.18.19040</v>
          </cell>
          <cell r="B2567" t="str">
            <v>Fornecimento, assentamento e rejuntamento de tubo de concreto poroso mf 100 mm</v>
          </cell>
          <cell r="C2567" t="str">
            <v>ML</v>
          </cell>
          <cell r="D2567">
            <v>16.063700000000001</v>
          </cell>
        </row>
        <row r="2568">
          <cell r="A2568" t="str">
            <v>001.18.19060</v>
          </cell>
          <cell r="B2568" t="str">
            <v>Execução de poço de visita conf. det. do dop n.4 120x120x50 cm</v>
          </cell>
          <cell r="C2568" t="str">
            <v>UN</v>
          </cell>
          <cell r="D2568">
            <v>704.99540000000002</v>
          </cell>
        </row>
        <row r="2569">
          <cell r="A2569" t="str">
            <v>001.18.19080</v>
          </cell>
          <cell r="B2569" t="str">
            <v>Execução de poço de visita conf. det. do dop n.4 120x120x70 cm</v>
          </cell>
          <cell r="C2569" t="str">
            <v>UN</v>
          </cell>
          <cell r="D2569">
            <v>789.27530000000002</v>
          </cell>
        </row>
        <row r="2570">
          <cell r="A2570" t="str">
            <v>001.18.19100</v>
          </cell>
          <cell r="B2570" t="str">
            <v>Execução de poço de visita conf. det. do dop n.4 120x120x105 cm</v>
          </cell>
          <cell r="C2570" t="str">
            <v>UN</v>
          </cell>
          <cell r="D2570">
            <v>942.50360000000001</v>
          </cell>
        </row>
        <row r="2571">
          <cell r="A2571" t="str">
            <v>001.18.19120</v>
          </cell>
          <cell r="B2571" t="str">
            <v>Execução de poço de visita conf. det. do dop n.4 120x120x120 cm</v>
          </cell>
          <cell r="C2571" t="str">
            <v>UN</v>
          </cell>
          <cell r="D2571">
            <v>994.17240000000004</v>
          </cell>
        </row>
        <row r="2572">
          <cell r="A2572" t="str">
            <v>001.18.19140</v>
          </cell>
          <cell r="B2572" t="str">
            <v>Execução de poço de visita conf. det. do dop n.4 120x120x140 cm</v>
          </cell>
          <cell r="C2572" t="str">
            <v>UN</v>
          </cell>
          <cell r="D2572">
            <v>1426.3733999999999</v>
          </cell>
        </row>
        <row r="2573">
          <cell r="A2573" t="str">
            <v>001.18.19160</v>
          </cell>
          <cell r="B2573" t="str">
            <v>Execução de poço de visita conf. det. do dop n.4 120x120x190 cm</v>
          </cell>
          <cell r="C2573" t="str">
            <v>UN</v>
          </cell>
          <cell r="D2573">
            <v>1341.2546</v>
          </cell>
        </row>
        <row r="2574">
          <cell r="A2574" t="str">
            <v>001.18.19180</v>
          </cell>
          <cell r="B2574" t="str">
            <v>Execução de caixa de passagem conf. det. n7 do dop 30 x 30 x 30 cm</v>
          </cell>
          <cell r="C2574" t="str">
            <v>UN</v>
          </cell>
          <cell r="D2574">
            <v>37.726100000000002</v>
          </cell>
        </row>
        <row r="2575">
          <cell r="A2575" t="str">
            <v>001.18.19200</v>
          </cell>
          <cell r="B2575" t="str">
            <v>Execução de caixa de passagem conf. det. n7 do dop 40 x 40 x 40 cm</v>
          </cell>
          <cell r="C2575" t="str">
            <v>UN</v>
          </cell>
          <cell r="D2575">
            <v>56.820099999999996</v>
          </cell>
        </row>
        <row r="2576">
          <cell r="A2576" t="str">
            <v>001.18.19220</v>
          </cell>
          <cell r="B2576" t="str">
            <v>Execução de caixa de passagem conf. det. n7 do dop 50 x 50 x 50 cm</v>
          </cell>
          <cell r="C2576" t="str">
            <v>UN</v>
          </cell>
          <cell r="D2576">
            <v>81.509399999999999</v>
          </cell>
        </row>
        <row r="2577">
          <cell r="A2577" t="str">
            <v>001.18.19240</v>
          </cell>
          <cell r="B2577" t="str">
            <v>Execução de caixa de passagem conf. det. n7 do dop 60 x 60 x 60 cm</v>
          </cell>
          <cell r="C2577" t="str">
            <v>UN</v>
          </cell>
          <cell r="D2577">
            <v>108.3801</v>
          </cell>
        </row>
        <row r="2578">
          <cell r="A2578" t="str">
            <v>001.18.19260</v>
          </cell>
          <cell r="B2578" t="str">
            <v>Execução de caixa de passagem conf. det. n7 do dop 70 x 70 x 70 cm</v>
          </cell>
          <cell r="C2578" t="str">
            <v>UN</v>
          </cell>
          <cell r="D2578">
            <v>111.428</v>
          </cell>
        </row>
        <row r="2579">
          <cell r="A2579" t="str">
            <v>001.18.19280</v>
          </cell>
          <cell r="B2579" t="str">
            <v>Execução de caixa de passagem conf. det. n7 do dop 80 x 80 x 80 cm</v>
          </cell>
          <cell r="C2579" t="str">
            <v>UN</v>
          </cell>
          <cell r="D2579">
            <v>141.32990000000001</v>
          </cell>
        </row>
        <row r="2580">
          <cell r="A2580" t="str">
            <v>001.18.19300</v>
          </cell>
          <cell r="B2580" t="str">
            <v>Execução de caixa de passagem conf. det. n7 do dop 90 x 90 x 90 cm</v>
          </cell>
          <cell r="C2580" t="str">
            <v>UN</v>
          </cell>
          <cell r="D2580">
            <v>234.3383</v>
          </cell>
        </row>
        <row r="2581">
          <cell r="A2581" t="str">
            <v>001.18.19320</v>
          </cell>
          <cell r="B2581" t="str">
            <v>Execução de caixa de passagem conf. det. n7 do dop 100 x 100 x 100 cm</v>
          </cell>
          <cell r="C2581" t="str">
            <v>UN</v>
          </cell>
          <cell r="D2581">
            <v>233.61449999999999</v>
          </cell>
        </row>
        <row r="2582">
          <cell r="A2582" t="str">
            <v>001.18.19340</v>
          </cell>
          <cell r="B2582" t="str">
            <v>Execução de caixa de passagem conf. det. n7 do dop 100 x 100 x 120 cm</v>
          </cell>
          <cell r="C2582" t="str">
            <v>UND</v>
          </cell>
          <cell r="D2582">
            <v>321.45440000000002</v>
          </cell>
        </row>
        <row r="2583">
          <cell r="A2583" t="str">
            <v>001.18.19360</v>
          </cell>
          <cell r="B2583" t="str">
            <v>Execução de caixa de passagem conf. det. n7 do dop 110 x 0.60 x 0.60 cm</v>
          </cell>
          <cell r="C2583" t="str">
            <v>UN</v>
          </cell>
          <cell r="D2583">
            <v>10.5106</v>
          </cell>
        </row>
        <row r="2584">
          <cell r="A2584" t="str">
            <v>001.18.19380</v>
          </cell>
          <cell r="B2584" t="str">
            <v>Execução de caixa de areia dimensões 50 x 50 x 50 cm</v>
          </cell>
          <cell r="C2584" t="str">
            <v>UN</v>
          </cell>
          <cell r="D2584">
            <v>81.509399999999999</v>
          </cell>
        </row>
        <row r="2585">
          <cell r="A2585" t="str">
            <v>001.18.19400</v>
          </cell>
          <cell r="B2585" t="str">
            <v>Fornecimento e assentamento de grelha de ferro para caixa de passagem conf. det n.5 dop dim. 60 x 60 cm</v>
          </cell>
          <cell r="C2585" t="str">
            <v>UN</v>
          </cell>
          <cell r="D2585">
            <v>454.45699999999999</v>
          </cell>
        </row>
        <row r="2586">
          <cell r="A2586" t="str">
            <v>001.18.19420</v>
          </cell>
          <cell r="B2586" t="str">
            <v>Fornecimento e assentamento de grelha de ferro para caixa de passagem conf. det n.5 dop dim. 100 x 100 cm</v>
          </cell>
          <cell r="C2586" t="str">
            <v>UN</v>
          </cell>
          <cell r="D2586">
            <v>748.97360000000003</v>
          </cell>
        </row>
        <row r="2587">
          <cell r="A2587" t="str">
            <v>001.18.19440</v>
          </cell>
          <cell r="B2587" t="str">
            <v>Fornecimento e assentamento de grelha de ferro para caixa de passagem conf. det. n.5a dop. dim. 60 x 60 cm</v>
          </cell>
          <cell r="C2587" t="str">
            <v>UN</v>
          </cell>
          <cell r="D2587">
            <v>285.70699999999999</v>
          </cell>
        </row>
        <row r="2588">
          <cell r="A2588" t="str">
            <v>001.18.19460</v>
          </cell>
          <cell r="B2588" t="str">
            <v>Fornecimento e assentamento de grelha de ferro para caixa de passagem conf. det. n.5a dop. dim. 100 x 100 cm</v>
          </cell>
          <cell r="C2588" t="str">
            <v>UN</v>
          </cell>
          <cell r="D2588">
            <v>473.34859999999998</v>
          </cell>
        </row>
        <row r="2589">
          <cell r="A2589" t="str">
            <v>001.18.19480</v>
          </cell>
          <cell r="B2589" t="str">
            <v>Fornecimento e assentamento de grelha de ferro para canaleta conf. det. n.6 dop largura 0.56 m</v>
          </cell>
          <cell r="C2589" t="str">
            <v>ML</v>
          </cell>
          <cell r="D2589">
            <v>172.40350000000001</v>
          </cell>
        </row>
        <row r="2590">
          <cell r="A2590" t="str">
            <v>001.18.19500</v>
          </cell>
          <cell r="B2590" t="str">
            <v>Execução de canaleta para talude em concreto simples traço 1:4:8 com 8 cm espessura conf. det. n.32 e 33</v>
          </cell>
          <cell r="C2590" t="str">
            <v>ML</v>
          </cell>
          <cell r="D2590">
            <v>27.349699999999999</v>
          </cell>
        </row>
        <row r="2591">
          <cell r="A2591" t="str">
            <v>001.18.19520</v>
          </cell>
          <cell r="B2591" t="str">
            <v>Execução de canaleta de tijolo maciço 1/2 vez l=0,30 m inclusive grelha de ferro</v>
          </cell>
          <cell r="C2591" t="str">
            <v>ML</v>
          </cell>
          <cell r="D2591">
            <v>72.253500000000003</v>
          </cell>
        </row>
        <row r="2592">
          <cell r="A2592" t="str">
            <v>001.18.19540</v>
          </cell>
          <cell r="B2592" t="str">
            <v>Fornecimento e instalação de aspersor ou irrigador para jardim de metal - diamentro 3/4""""""""</v>
          </cell>
          <cell r="C2592" t="str">
            <v>UN</v>
          </cell>
          <cell r="D2592">
            <v>15</v>
          </cell>
        </row>
        <row r="2593">
          <cell r="A2593" t="str">
            <v>001.19</v>
          </cell>
          <cell r="B2593" t="str">
            <v>LIMPEZA</v>
          </cell>
          <cell r="D2593">
            <v>20.278600000000001</v>
          </cell>
        </row>
        <row r="2594">
          <cell r="A2594" t="str">
            <v>001.19.00020</v>
          </cell>
          <cell r="B2594" t="str">
            <v>Limpeza geral da obra</v>
          </cell>
          <cell r="C2594" t="str">
            <v>M2</v>
          </cell>
          <cell r="D2594">
            <v>1.9152</v>
          </cell>
        </row>
        <row r="2595">
          <cell r="A2595" t="str">
            <v>001.19.00040</v>
          </cell>
          <cell r="B2595" t="str">
            <v>Execução de limpeza geral da obra com retirada de entulhos</v>
          </cell>
          <cell r="C2595" t="str">
            <v>M2</v>
          </cell>
          <cell r="D2595">
            <v>1.9152</v>
          </cell>
        </row>
        <row r="2596">
          <cell r="A2596" t="str">
            <v>001.19.00060</v>
          </cell>
          <cell r="B2596" t="str">
            <v>Execução de Retirada de entulho em Caçamba inclusive Carga Manual distância até 30 mts</v>
          </cell>
          <cell r="C2596" t="str">
            <v>m3</v>
          </cell>
          <cell r="D2596">
            <v>16.4482</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49"/>
  <sheetViews>
    <sheetView tabSelected="1" view="pageBreakPreview" zoomScaleNormal="100" zoomScaleSheetLayoutView="100" workbookViewId="0">
      <selection activeCell="A50" sqref="A50"/>
    </sheetView>
  </sheetViews>
  <sheetFormatPr defaultRowHeight="15"/>
  <cols>
    <col min="1" max="4" width="20.7109375" customWidth="1"/>
  </cols>
  <sheetData>
    <row r="3" spans="1:4">
      <c r="A3" s="4"/>
      <c r="B3" s="4"/>
      <c r="C3" s="4"/>
      <c r="D3" s="4"/>
    </row>
    <row r="4" spans="1:4">
      <c r="A4" s="4"/>
      <c r="B4" s="4"/>
      <c r="C4" s="4"/>
      <c r="D4" s="4"/>
    </row>
    <row r="5" spans="1:4">
      <c r="A5" s="4"/>
      <c r="B5" s="4"/>
      <c r="C5" s="4"/>
      <c r="D5" s="4"/>
    </row>
    <row r="6" spans="1:4">
      <c r="A6" s="4"/>
      <c r="B6" s="4"/>
      <c r="C6" s="4"/>
      <c r="D6" s="4"/>
    </row>
    <row r="7" spans="1:4">
      <c r="A7" s="6"/>
      <c r="B7" s="6"/>
      <c r="C7" s="1"/>
      <c r="D7" s="3"/>
    </row>
    <row r="8" spans="1:4">
      <c r="A8" s="4"/>
      <c r="B8" s="4"/>
      <c r="C8" s="4"/>
      <c r="D8" s="4"/>
    </row>
    <row r="9" spans="1:4">
      <c r="A9" s="4"/>
      <c r="B9" s="4"/>
      <c r="C9" s="4"/>
      <c r="D9" s="4"/>
    </row>
    <row r="10" spans="1:4">
      <c r="A10" s="4"/>
      <c r="B10" s="4"/>
      <c r="C10" s="4"/>
      <c r="D10" s="4"/>
    </row>
    <row r="11" spans="1:4">
      <c r="A11" s="4"/>
      <c r="B11" s="4"/>
      <c r="C11" s="4"/>
      <c r="D11" s="4"/>
    </row>
    <row r="12" spans="1:4" ht="15" customHeight="1"/>
    <row r="13" spans="1:4" ht="15" customHeight="1"/>
    <row r="14" spans="1:4" ht="15" customHeight="1">
      <c r="A14" s="7"/>
      <c r="B14" s="7"/>
      <c r="C14" s="7"/>
      <c r="D14" s="7"/>
    </row>
    <row r="15" spans="1:4" ht="15.75" customHeight="1">
      <c r="A15" s="7"/>
      <c r="B15" s="7"/>
      <c r="C15" s="7"/>
      <c r="D15" s="7"/>
    </row>
    <row r="16" spans="1:4">
      <c r="A16" s="6"/>
      <c r="B16" s="5"/>
      <c r="C16" s="1"/>
      <c r="D16" s="2"/>
    </row>
    <row r="17" spans="1:4">
      <c r="A17" s="4"/>
      <c r="B17" s="4"/>
      <c r="C17" s="4"/>
      <c r="D17" s="4"/>
    </row>
    <row r="18" spans="1:4">
      <c r="A18" s="4"/>
      <c r="B18" s="4"/>
      <c r="C18" s="4"/>
      <c r="D18" s="4"/>
    </row>
    <row r="19" spans="1:4" ht="15" customHeight="1">
      <c r="A19" s="558" t="s">
        <v>411</v>
      </c>
      <c r="B19" s="558"/>
      <c r="C19" s="558"/>
      <c r="D19" s="558"/>
    </row>
    <row r="20" spans="1:4" ht="15" customHeight="1">
      <c r="A20" s="558"/>
      <c r="B20" s="558"/>
      <c r="C20" s="558"/>
      <c r="D20" s="558"/>
    </row>
    <row r="21" spans="1:4">
      <c r="A21" s="558"/>
      <c r="B21" s="558"/>
      <c r="C21" s="558"/>
      <c r="D21" s="558"/>
    </row>
    <row r="22" spans="1:4">
      <c r="A22" s="558"/>
      <c r="B22" s="558"/>
      <c r="C22" s="558"/>
      <c r="D22" s="558"/>
    </row>
    <row r="23" spans="1:4">
      <c r="A23" s="558"/>
      <c r="B23" s="558"/>
      <c r="C23" s="558"/>
      <c r="D23" s="558"/>
    </row>
    <row r="24" spans="1:4">
      <c r="A24" s="558"/>
      <c r="B24" s="558"/>
      <c r="C24" s="558"/>
      <c r="D24" s="558"/>
    </row>
    <row r="25" spans="1:4">
      <c r="A25" s="558"/>
      <c r="B25" s="558"/>
      <c r="C25" s="558"/>
      <c r="D25" s="558"/>
    </row>
    <row r="26" spans="1:4" ht="15.75">
      <c r="A26" s="4"/>
      <c r="B26" s="4"/>
      <c r="D26" s="34"/>
    </row>
    <row r="27" spans="1:4" ht="15.75">
      <c r="A27" s="4"/>
      <c r="B27" s="4"/>
      <c r="D27" s="9"/>
    </row>
    <row r="28" spans="1:4" ht="15.75">
      <c r="A28" s="4"/>
      <c r="B28" s="4"/>
      <c r="D28" s="9"/>
    </row>
    <row r="29" spans="1:4">
      <c r="A29" s="4"/>
      <c r="B29" s="4"/>
      <c r="C29" s="4"/>
      <c r="D29" s="4"/>
    </row>
    <row r="30" spans="1:4">
      <c r="A30" s="4"/>
      <c r="B30" s="4"/>
      <c r="C30" s="4"/>
      <c r="D30" s="4"/>
    </row>
    <row r="46" spans="1:6">
      <c r="E46" s="4"/>
      <c r="F46" s="4"/>
    </row>
    <row r="47" spans="1:6" ht="15.75">
      <c r="A47" s="118" t="s">
        <v>197</v>
      </c>
      <c r="B47" s="118"/>
      <c r="C47" s="78"/>
      <c r="D47" s="78"/>
      <c r="E47" s="79"/>
      <c r="F47" s="10"/>
    </row>
    <row r="48" spans="1:6" ht="15.75">
      <c r="A48" s="9" t="s">
        <v>412</v>
      </c>
      <c r="B48" s="9"/>
      <c r="C48" s="9"/>
      <c r="D48" s="9"/>
      <c r="E48" s="9"/>
      <c r="F48" s="9"/>
    </row>
    <row r="49" spans="1:6" ht="15.75">
      <c r="A49" s="9" t="s">
        <v>413</v>
      </c>
      <c r="B49" s="9"/>
      <c r="C49" s="9"/>
      <c r="D49" s="9"/>
      <c r="E49" s="4"/>
      <c r="F49" s="4"/>
    </row>
  </sheetData>
  <mergeCells count="1">
    <mergeCell ref="A19:D25"/>
  </mergeCells>
  <printOptions horizontalCentered="1" verticalCentered="1"/>
  <pageMargins left="0.51181102362204722" right="0.51181102362204722" top="0.78740157480314965" bottom="0.78740157480314965"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110" zoomScaleNormal="110" workbookViewId="0">
      <selection activeCell="G21" sqref="G21"/>
    </sheetView>
  </sheetViews>
  <sheetFormatPr defaultRowHeight="15"/>
  <cols>
    <col min="1" max="1" width="25.7109375" customWidth="1"/>
    <col min="2" max="2" width="18.28515625" customWidth="1"/>
    <col min="3" max="3" width="15.140625" customWidth="1"/>
    <col min="4" max="4" width="17.5703125" customWidth="1"/>
    <col min="5" max="5" width="17.85546875" customWidth="1"/>
    <col min="6" max="6" width="14.140625" customWidth="1"/>
    <col min="7" max="7" width="17.28515625" customWidth="1"/>
    <col min="8" max="8" width="16.42578125" customWidth="1"/>
    <col min="10" max="10" width="14" customWidth="1"/>
  </cols>
  <sheetData>
    <row r="1" spans="1:11" ht="18.75">
      <c r="A1" s="760" t="s">
        <v>467</v>
      </c>
      <c r="B1" s="761"/>
      <c r="C1" s="761"/>
      <c r="D1" s="761"/>
      <c r="E1" s="761"/>
      <c r="F1" s="761"/>
      <c r="G1" s="762"/>
    </row>
    <row r="2" spans="1:11">
      <c r="A2" s="748" t="s">
        <v>468</v>
      </c>
      <c r="B2" s="749"/>
      <c r="C2" s="749"/>
      <c r="D2" s="749"/>
      <c r="E2" s="749"/>
      <c r="F2" s="749"/>
      <c r="G2" s="750"/>
    </row>
    <row r="3" spans="1:11">
      <c r="A3" s="763" t="s">
        <v>1712</v>
      </c>
      <c r="B3" s="764"/>
      <c r="C3" s="764"/>
      <c r="D3" s="764"/>
      <c r="E3" s="764"/>
      <c r="F3" s="764"/>
      <c r="G3" s="278">
        <f>0.65*0.65*0.5*38*1.3</f>
        <v>10.44</v>
      </c>
    </row>
    <row r="4" spans="1:11">
      <c r="A4" s="763" t="s">
        <v>1713</v>
      </c>
      <c r="B4" s="764"/>
      <c r="C4" s="764"/>
      <c r="D4" s="764"/>
      <c r="E4" s="764"/>
      <c r="F4" s="764"/>
      <c r="G4" s="278">
        <f>0.65*0.65*0.05*38</f>
        <v>0.8</v>
      </c>
    </row>
    <row r="5" spans="1:11">
      <c r="A5" s="763" t="s">
        <v>1714</v>
      </c>
      <c r="B5" s="764"/>
      <c r="C5" s="764"/>
      <c r="D5" s="764"/>
      <c r="E5" s="764"/>
      <c r="F5" s="764"/>
      <c r="G5" s="278">
        <f>G3-5.2</f>
        <v>5.24</v>
      </c>
    </row>
    <row r="6" spans="1:11">
      <c r="A6" s="765" t="s">
        <v>1725</v>
      </c>
      <c r="B6" s="765"/>
      <c r="C6" s="765"/>
      <c r="D6" s="765"/>
      <c r="E6" s="765"/>
      <c r="F6" s="765"/>
      <c r="G6" s="765"/>
    </row>
    <row r="7" spans="1:11">
      <c r="A7" s="735"/>
      <c r="B7" s="780"/>
      <c r="C7" s="780"/>
      <c r="D7" s="780"/>
      <c r="E7" s="780"/>
      <c r="F7" s="780"/>
      <c r="G7" s="736"/>
    </row>
    <row r="8" spans="1:11" ht="15.75">
      <c r="A8" s="471" t="s">
        <v>1720</v>
      </c>
      <c r="B8" s="283"/>
      <c r="C8" s="282"/>
      <c r="D8" s="282"/>
      <c r="E8" s="283"/>
      <c r="F8" s="283"/>
      <c r="G8" s="283"/>
      <c r="H8" s="340"/>
      <c r="I8" s="340"/>
      <c r="J8" s="340"/>
      <c r="K8" s="340"/>
    </row>
    <row r="9" spans="1:11" ht="15.75">
      <c r="A9" s="120" t="s">
        <v>919</v>
      </c>
      <c r="B9" s="282"/>
      <c r="C9" s="282" t="s">
        <v>951</v>
      </c>
      <c r="D9" s="282" t="s">
        <v>920</v>
      </c>
      <c r="E9" s="282" t="s">
        <v>921</v>
      </c>
      <c r="F9" s="282"/>
      <c r="G9" s="282"/>
      <c r="H9" s="340" t="s">
        <v>923</v>
      </c>
      <c r="I9" s="340"/>
      <c r="J9" s="340"/>
      <c r="K9" s="340"/>
    </row>
    <row r="10" spans="1:11">
      <c r="A10" s="256" t="s">
        <v>924</v>
      </c>
      <c r="B10" s="282" t="s">
        <v>925</v>
      </c>
      <c r="C10" s="282"/>
      <c r="D10" s="282"/>
      <c r="E10" s="282" t="s">
        <v>926</v>
      </c>
      <c r="F10" s="282" t="s">
        <v>952</v>
      </c>
      <c r="G10" s="282" t="s">
        <v>928</v>
      </c>
      <c r="H10" s="340" t="s">
        <v>932</v>
      </c>
      <c r="I10" s="340" t="s">
        <v>933</v>
      </c>
      <c r="J10" s="340" t="s">
        <v>934</v>
      </c>
      <c r="K10" s="340"/>
    </row>
    <row r="11" spans="1:11">
      <c r="A11" s="256" t="s">
        <v>944</v>
      </c>
      <c r="B11" s="282" t="s">
        <v>1721</v>
      </c>
      <c r="C11" s="282"/>
      <c r="D11" s="282" t="s">
        <v>1722</v>
      </c>
      <c r="E11" s="282">
        <v>121.6</v>
      </c>
      <c r="F11" s="282"/>
      <c r="G11" s="282"/>
      <c r="H11" s="340">
        <v>2796.8</v>
      </c>
      <c r="I11" s="340"/>
      <c r="J11" s="340"/>
      <c r="K11" s="340"/>
    </row>
    <row r="12" spans="1:11">
      <c r="A12" s="256"/>
      <c r="B12" s="282"/>
      <c r="C12" s="282"/>
      <c r="D12" s="282" t="s">
        <v>1723</v>
      </c>
      <c r="E12" s="282">
        <v>168</v>
      </c>
      <c r="F12" s="282"/>
      <c r="G12" s="282"/>
      <c r="H12" s="340">
        <v>4788</v>
      </c>
      <c r="I12" s="340"/>
      <c r="J12" s="340"/>
      <c r="K12" s="340"/>
    </row>
    <row r="13" spans="1:11">
      <c r="A13" s="256"/>
      <c r="B13" s="282"/>
      <c r="C13" s="282" t="s">
        <v>939</v>
      </c>
      <c r="D13" s="282" t="s">
        <v>1724</v>
      </c>
      <c r="E13" s="282">
        <v>1008</v>
      </c>
      <c r="F13" s="282"/>
      <c r="G13" s="282"/>
      <c r="H13" s="340">
        <v>12096</v>
      </c>
      <c r="I13" s="340"/>
      <c r="J13" s="340"/>
      <c r="K13" s="340"/>
    </row>
    <row r="14" spans="1:11">
      <c r="A14" s="256"/>
      <c r="B14" s="282"/>
      <c r="C14" s="282"/>
      <c r="D14" s="282"/>
      <c r="E14" s="282"/>
      <c r="F14" s="282">
        <v>1297.5999999999999</v>
      </c>
      <c r="G14" s="282"/>
      <c r="H14" s="340">
        <v>0</v>
      </c>
      <c r="I14" s="340">
        <v>19680.8</v>
      </c>
      <c r="J14" s="340"/>
      <c r="K14" s="340"/>
    </row>
    <row r="15" spans="1:11">
      <c r="A15" s="256"/>
      <c r="B15" s="282"/>
      <c r="C15" s="282"/>
      <c r="D15" s="282"/>
      <c r="E15" s="282"/>
      <c r="F15" s="282"/>
      <c r="G15" s="282">
        <v>1297.5999999999999</v>
      </c>
      <c r="H15" s="340"/>
      <c r="I15" s="340"/>
      <c r="J15" s="343">
        <v>19680.8</v>
      </c>
      <c r="K15" s="340"/>
    </row>
    <row r="16" spans="1:11">
      <c r="A16" s="256"/>
      <c r="B16" s="282"/>
      <c r="C16" s="282"/>
      <c r="D16" s="282"/>
      <c r="E16" s="282"/>
      <c r="F16" s="282"/>
      <c r="G16" s="282"/>
      <c r="H16" s="340"/>
      <c r="I16" s="340"/>
      <c r="J16" s="340"/>
      <c r="K16" s="340"/>
    </row>
  </sheetData>
  <mergeCells count="7">
    <mergeCell ref="A7:G7"/>
    <mergeCell ref="A1:G1"/>
    <mergeCell ref="A2:G2"/>
    <mergeCell ref="A3:F3"/>
    <mergeCell ref="A4:F4"/>
    <mergeCell ref="A6:G6"/>
    <mergeCell ref="A5:F5"/>
  </mergeCells>
  <pageMargins left="0.511811024" right="0.511811024" top="0.78740157499999996" bottom="0.78740157499999996" header="0.31496062000000002" footer="0.31496062000000002"/>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3"/>
  <sheetViews>
    <sheetView topLeftCell="A216" zoomScaleNormal="100" workbookViewId="0">
      <selection activeCell="B214" sqref="B214"/>
    </sheetView>
  </sheetViews>
  <sheetFormatPr defaultRowHeight="15"/>
  <cols>
    <col min="1" max="1" width="22.7109375" customWidth="1"/>
    <col min="2" max="2" width="18.28515625" customWidth="1"/>
    <col min="3" max="3" width="17.85546875" customWidth="1"/>
    <col min="4" max="4" width="15.85546875" customWidth="1"/>
    <col min="5" max="5" width="18.7109375" customWidth="1"/>
    <col min="6" max="6" width="12.85546875" customWidth="1"/>
    <col min="7" max="7" width="17.28515625" customWidth="1"/>
    <col min="8" max="8" width="16.28515625" customWidth="1"/>
  </cols>
  <sheetData>
    <row r="1" spans="1:9" ht="18.75">
      <c r="A1" s="760" t="s">
        <v>467</v>
      </c>
      <c r="B1" s="761"/>
      <c r="C1" s="761"/>
      <c r="D1" s="761"/>
      <c r="E1" s="761"/>
      <c r="F1" s="761"/>
      <c r="G1" s="762"/>
    </row>
    <row r="2" spans="1:9">
      <c r="A2" s="748" t="s">
        <v>468</v>
      </c>
      <c r="B2" s="749"/>
      <c r="C2" s="749"/>
      <c r="D2" s="749"/>
      <c r="E2" s="749"/>
      <c r="F2" s="749"/>
      <c r="G2" s="750"/>
    </row>
    <row r="3" spans="1:9">
      <c r="A3" s="763" t="s">
        <v>1679</v>
      </c>
      <c r="B3" s="764"/>
      <c r="C3" s="764"/>
      <c r="D3" s="764"/>
      <c r="E3" s="764"/>
      <c r="F3" s="764"/>
      <c r="G3" s="278">
        <f>'Quadro de Áreas'!H6*0.3*1.3</f>
        <v>182.93</v>
      </c>
    </row>
    <row r="4" spans="1:9">
      <c r="A4" s="763" t="s">
        <v>533</v>
      </c>
      <c r="B4" s="764"/>
      <c r="C4" s="764"/>
      <c r="D4" s="764"/>
      <c r="E4" s="764"/>
      <c r="F4" s="764"/>
      <c r="G4" s="278">
        <f>G3</f>
        <v>182.93</v>
      </c>
    </row>
    <row r="5" spans="1:9">
      <c r="A5" s="765" t="s">
        <v>205</v>
      </c>
      <c r="B5" s="765"/>
      <c r="C5" s="765"/>
      <c r="D5" s="765"/>
      <c r="E5" s="765"/>
      <c r="F5" s="765"/>
      <c r="G5" s="765"/>
    </row>
    <row r="6" spans="1:9">
      <c r="A6" s="326" t="s">
        <v>474</v>
      </c>
      <c r="B6" s="326" t="s">
        <v>482</v>
      </c>
      <c r="C6" s="326" t="s">
        <v>483</v>
      </c>
      <c r="D6" s="326" t="s">
        <v>484</v>
      </c>
      <c r="E6" s="326"/>
      <c r="F6" s="326"/>
      <c r="G6" s="326"/>
    </row>
    <row r="7" spans="1:9">
      <c r="A7" s="281" t="s">
        <v>864</v>
      </c>
      <c r="B7" s="282">
        <v>19.7</v>
      </c>
      <c r="C7" s="282">
        <v>3.8</v>
      </c>
      <c r="D7" s="282">
        <f>B7*C7</f>
        <v>74.86</v>
      </c>
      <c r="E7" s="282"/>
      <c r="F7" s="282"/>
      <c r="G7" s="282"/>
      <c r="I7" s="285"/>
    </row>
    <row r="8" spans="1:9">
      <c r="A8" s="290" t="s">
        <v>865</v>
      </c>
      <c r="B8" s="283">
        <v>10.76</v>
      </c>
      <c r="C8" s="282">
        <v>3.8</v>
      </c>
      <c r="D8" s="282">
        <f t="shared" ref="D8:D17" si="0">B8*C8</f>
        <v>40.89</v>
      </c>
      <c r="E8" s="283"/>
      <c r="F8" s="283"/>
      <c r="G8" s="283"/>
      <c r="I8" s="285"/>
    </row>
    <row r="9" spans="1:9">
      <c r="A9" s="256" t="s">
        <v>866</v>
      </c>
      <c r="B9" s="282">
        <v>10.76</v>
      </c>
      <c r="C9" s="282">
        <v>3.8</v>
      </c>
      <c r="D9" s="282">
        <f t="shared" si="0"/>
        <v>40.89</v>
      </c>
      <c r="E9" s="282"/>
      <c r="F9" s="282"/>
      <c r="G9" s="282"/>
    </row>
    <row r="10" spans="1:9">
      <c r="A10" s="256" t="s">
        <v>867</v>
      </c>
      <c r="B10" s="282">
        <v>6.5</v>
      </c>
      <c r="C10" s="282">
        <v>3.8</v>
      </c>
      <c r="D10" s="282">
        <f t="shared" si="0"/>
        <v>24.7</v>
      </c>
      <c r="E10" s="282"/>
      <c r="F10" s="282"/>
      <c r="G10" s="282"/>
    </row>
    <row r="11" spans="1:9">
      <c r="A11" s="256" t="s">
        <v>868</v>
      </c>
      <c r="B11" s="282">
        <v>23.95</v>
      </c>
      <c r="C11" s="282">
        <v>3.8</v>
      </c>
      <c r="D11" s="282">
        <f t="shared" si="0"/>
        <v>91.01</v>
      </c>
      <c r="E11" s="282"/>
      <c r="F11" s="282"/>
      <c r="G11" s="282"/>
    </row>
    <row r="12" spans="1:9">
      <c r="A12" s="256" t="s">
        <v>610</v>
      </c>
      <c r="B12" s="282"/>
      <c r="C12" s="282"/>
      <c r="D12" s="282">
        <v>7.1</v>
      </c>
      <c r="E12" s="282"/>
      <c r="F12" s="282"/>
      <c r="G12" s="282"/>
    </row>
    <row r="13" spans="1:9">
      <c r="A13" s="256" t="s">
        <v>869</v>
      </c>
      <c r="B13" s="282">
        <v>8</v>
      </c>
      <c r="C13" s="282">
        <v>3.8</v>
      </c>
      <c r="D13" s="282">
        <f t="shared" si="0"/>
        <v>30.4</v>
      </c>
      <c r="E13" s="282"/>
      <c r="F13" s="282"/>
      <c r="G13" s="282"/>
    </row>
    <row r="14" spans="1:9">
      <c r="A14" s="256" t="s">
        <v>870</v>
      </c>
      <c r="B14" s="282">
        <v>5.5</v>
      </c>
      <c r="C14" s="282">
        <v>3.8</v>
      </c>
      <c r="D14" s="282">
        <f t="shared" si="0"/>
        <v>20.9</v>
      </c>
      <c r="E14" s="282"/>
      <c r="F14" s="282"/>
      <c r="G14" s="282"/>
    </row>
    <row r="15" spans="1:9">
      <c r="A15" s="256" t="s">
        <v>883</v>
      </c>
      <c r="B15" s="282">
        <v>32.35</v>
      </c>
      <c r="C15" s="282">
        <v>0.9</v>
      </c>
      <c r="D15" s="282">
        <f>B15*C15*2</f>
        <v>58.23</v>
      </c>
      <c r="E15" s="282"/>
      <c r="F15" s="282"/>
      <c r="G15" s="282"/>
    </row>
    <row r="16" spans="1:9">
      <c r="A16" s="256" t="s">
        <v>884</v>
      </c>
      <c r="B16" s="282">
        <v>24.56</v>
      </c>
      <c r="C16" s="282"/>
      <c r="D16" s="282">
        <f>B16*3</f>
        <v>73.680000000000007</v>
      </c>
      <c r="E16" s="282"/>
      <c r="F16" s="282"/>
      <c r="G16" s="282"/>
    </row>
    <row r="17" spans="1:8">
      <c r="A17" s="256" t="s">
        <v>447</v>
      </c>
      <c r="B17" s="282">
        <v>56.7</v>
      </c>
      <c r="C17" s="282">
        <v>3.8</v>
      </c>
      <c r="D17" s="282">
        <f t="shared" si="0"/>
        <v>215.46</v>
      </c>
      <c r="E17" s="282"/>
      <c r="F17" s="282"/>
      <c r="G17" s="282"/>
    </row>
    <row r="18" spans="1:8">
      <c r="A18" s="781" t="s">
        <v>486</v>
      </c>
      <c r="B18" s="782"/>
      <c r="C18" s="783"/>
      <c r="D18" s="424">
        <f>SUM(D7:D17)</f>
        <v>678.12</v>
      </c>
      <c r="E18" s="425"/>
      <c r="F18" s="425"/>
      <c r="G18" s="425"/>
    </row>
    <row r="19" spans="1:8" ht="15.75">
      <c r="A19" s="766" t="s">
        <v>22</v>
      </c>
      <c r="B19" s="767"/>
      <c r="C19" s="767"/>
      <c r="D19" s="767"/>
      <c r="E19" s="767"/>
      <c r="F19" s="767"/>
      <c r="G19" s="767"/>
      <c r="H19" s="768"/>
    </row>
    <row r="20" spans="1:8">
      <c r="A20" s="734" t="s">
        <v>98</v>
      </c>
      <c r="B20" s="735" t="s">
        <v>492</v>
      </c>
      <c r="C20" s="736"/>
      <c r="D20" s="734" t="s">
        <v>487</v>
      </c>
      <c r="E20" s="734" t="s">
        <v>489</v>
      </c>
      <c r="F20" s="734" t="s">
        <v>490</v>
      </c>
      <c r="G20" s="734" t="s">
        <v>491</v>
      </c>
      <c r="H20" s="734" t="s">
        <v>657</v>
      </c>
    </row>
    <row r="21" spans="1:8">
      <c r="A21" s="734"/>
      <c r="B21" s="326" t="s">
        <v>488</v>
      </c>
      <c r="C21" s="326" t="s">
        <v>483</v>
      </c>
      <c r="D21" s="734"/>
      <c r="E21" s="734"/>
      <c r="F21" s="734"/>
      <c r="G21" s="734"/>
      <c r="H21" s="734"/>
    </row>
    <row r="22" spans="1:8" ht="45">
      <c r="A22" s="256" t="s">
        <v>494</v>
      </c>
      <c r="B22" s="282">
        <v>0.9</v>
      </c>
      <c r="C22" s="282">
        <v>2.1</v>
      </c>
      <c r="D22" s="282">
        <v>7</v>
      </c>
      <c r="E22" s="282" t="s">
        <v>503</v>
      </c>
      <c r="F22" s="282" t="s">
        <v>508</v>
      </c>
      <c r="G22" s="289" t="s">
        <v>877</v>
      </c>
      <c r="H22" s="256">
        <f>B22*C22*D22</f>
        <v>13.23</v>
      </c>
    </row>
    <row r="23" spans="1:8">
      <c r="A23" s="256" t="s">
        <v>499</v>
      </c>
      <c r="B23" s="282">
        <v>0.8</v>
      </c>
      <c r="C23" s="282">
        <v>2.1</v>
      </c>
      <c r="D23" s="282">
        <v>2</v>
      </c>
      <c r="E23" s="282" t="s">
        <v>503</v>
      </c>
      <c r="F23" s="282" t="s">
        <v>508</v>
      </c>
      <c r="G23" s="289" t="s">
        <v>878</v>
      </c>
      <c r="H23" s="256">
        <f t="shared" ref="H23" si="1">B23*C23*D23</f>
        <v>3.36</v>
      </c>
    </row>
    <row r="24" spans="1:8" ht="60">
      <c r="A24" s="256" t="s">
        <v>501</v>
      </c>
      <c r="B24" s="282">
        <v>4.5</v>
      </c>
      <c r="C24" s="282">
        <v>2.4</v>
      </c>
      <c r="D24" s="282">
        <v>1</v>
      </c>
      <c r="E24" s="282" t="s">
        <v>507</v>
      </c>
      <c r="F24" s="289" t="s">
        <v>513</v>
      </c>
      <c r="G24" s="289" t="s">
        <v>522</v>
      </c>
      <c r="H24" s="256">
        <f>B24*C24*D24</f>
        <v>10.8</v>
      </c>
    </row>
    <row r="25" spans="1:8" ht="60">
      <c r="A25" s="256" t="s">
        <v>502</v>
      </c>
      <c r="B25" s="282">
        <v>3.95</v>
      </c>
      <c r="C25" s="282">
        <v>2.4</v>
      </c>
      <c r="D25" s="282">
        <v>2</v>
      </c>
      <c r="E25" s="282" t="s">
        <v>507</v>
      </c>
      <c r="F25" s="289" t="s">
        <v>513</v>
      </c>
      <c r="G25" s="289" t="s">
        <v>522</v>
      </c>
      <c r="H25" s="256">
        <f>B25*C25*D25</f>
        <v>18.96</v>
      </c>
    </row>
    <row r="26" spans="1:8">
      <c r="A26" s="734" t="s">
        <v>99</v>
      </c>
      <c r="B26" s="735" t="s">
        <v>492</v>
      </c>
      <c r="C26" s="736"/>
      <c r="D26" s="734" t="s">
        <v>487</v>
      </c>
      <c r="E26" s="734" t="s">
        <v>489</v>
      </c>
      <c r="F26" s="734" t="s">
        <v>490</v>
      </c>
      <c r="G26" s="734" t="s">
        <v>491</v>
      </c>
      <c r="H26" s="734" t="s">
        <v>657</v>
      </c>
    </row>
    <row r="27" spans="1:8">
      <c r="A27" s="734"/>
      <c r="B27" s="326" t="s">
        <v>488</v>
      </c>
      <c r="C27" s="326" t="s">
        <v>483</v>
      </c>
      <c r="D27" s="734"/>
      <c r="E27" s="734"/>
      <c r="F27" s="734"/>
      <c r="G27" s="734"/>
      <c r="H27" s="734"/>
    </row>
    <row r="28" spans="1:8" ht="60">
      <c r="A28" s="256" t="s">
        <v>523</v>
      </c>
      <c r="B28" s="282">
        <v>3</v>
      </c>
      <c r="C28" s="282">
        <v>0.6</v>
      </c>
      <c r="D28" s="282">
        <v>10</v>
      </c>
      <c r="E28" s="289" t="s">
        <v>532</v>
      </c>
      <c r="F28" s="289" t="s">
        <v>513</v>
      </c>
      <c r="G28" s="289" t="s">
        <v>522</v>
      </c>
      <c r="H28" s="256">
        <f>B28*C28*D28</f>
        <v>18</v>
      </c>
    </row>
    <row r="29" spans="1:8" ht="115.5" customHeight="1">
      <c r="A29" s="256" t="s">
        <v>526</v>
      </c>
      <c r="B29" s="282">
        <v>2</v>
      </c>
      <c r="C29" s="282">
        <v>0.8</v>
      </c>
      <c r="D29" s="282">
        <v>4</v>
      </c>
      <c r="E29" s="289" t="s">
        <v>532</v>
      </c>
      <c r="F29" s="289" t="s">
        <v>513</v>
      </c>
      <c r="G29" s="289" t="s">
        <v>877</v>
      </c>
      <c r="H29" s="256">
        <f t="shared" ref="H29" si="2">B29*C29*D29</f>
        <v>6.4</v>
      </c>
    </row>
    <row r="30" spans="1:8" ht="60">
      <c r="A30" s="256" t="s">
        <v>528</v>
      </c>
      <c r="B30" s="282">
        <v>0.8</v>
      </c>
      <c r="C30" s="282">
        <v>0.4</v>
      </c>
      <c r="D30" s="282">
        <v>6</v>
      </c>
      <c r="E30" s="289" t="s">
        <v>580</v>
      </c>
      <c r="F30" s="289" t="s">
        <v>513</v>
      </c>
      <c r="G30" s="289" t="s">
        <v>879</v>
      </c>
      <c r="H30" s="256">
        <f>B30*C30*D30</f>
        <v>1.92</v>
      </c>
    </row>
    <row r="31" spans="1:8">
      <c r="A31" s="256" t="s">
        <v>529</v>
      </c>
      <c r="B31" s="282">
        <v>2</v>
      </c>
      <c r="C31" s="282">
        <v>1.5</v>
      </c>
      <c r="D31" s="282">
        <v>2</v>
      </c>
      <c r="E31" s="282" t="s">
        <v>584</v>
      </c>
      <c r="F31" s="282" t="s">
        <v>508</v>
      </c>
      <c r="G31" s="289" t="s">
        <v>585</v>
      </c>
      <c r="H31" s="256">
        <f>B31*C31*D31</f>
        <v>6</v>
      </c>
    </row>
    <row r="32" spans="1:8" ht="60">
      <c r="A32" s="256" t="s">
        <v>530</v>
      </c>
      <c r="B32" s="282" t="s">
        <v>586</v>
      </c>
      <c r="C32" s="282" t="s">
        <v>586</v>
      </c>
      <c r="D32" s="282">
        <v>2</v>
      </c>
      <c r="E32" s="289" t="s">
        <v>588</v>
      </c>
      <c r="F32" s="289" t="s">
        <v>587</v>
      </c>
      <c r="G32" s="289" t="s">
        <v>585</v>
      </c>
      <c r="H32" s="256"/>
    </row>
    <row r="33" spans="1:7" ht="15.75">
      <c r="A33" s="618" t="s">
        <v>592</v>
      </c>
      <c r="B33" s="618"/>
      <c r="C33" s="618"/>
      <c r="D33" s="618"/>
      <c r="E33" s="618"/>
      <c r="F33" s="618"/>
      <c r="G33" s="618"/>
    </row>
    <row r="34" spans="1:7">
      <c r="A34" s="734" t="s">
        <v>99</v>
      </c>
      <c r="B34" s="735" t="s">
        <v>590</v>
      </c>
      <c r="C34" s="736"/>
      <c r="D34" s="734" t="s">
        <v>487</v>
      </c>
      <c r="E34" s="734"/>
      <c r="F34" s="734"/>
      <c r="G34" s="734" t="s">
        <v>591</v>
      </c>
    </row>
    <row r="35" spans="1:7">
      <c r="A35" s="734"/>
      <c r="B35" s="735" t="s">
        <v>482</v>
      </c>
      <c r="C35" s="736"/>
      <c r="D35" s="734"/>
      <c r="E35" s="734"/>
      <c r="F35" s="734"/>
      <c r="G35" s="734"/>
    </row>
    <row r="36" spans="1:7">
      <c r="A36" s="256" t="s">
        <v>523</v>
      </c>
      <c r="B36" s="751">
        <v>21.1</v>
      </c>
      <c r="C36" s="752"/>
      <c r="D36" s="282">
        <v>2</v>
      </c>
      <c r="E36" s="282"/>
      <c r="F36" s="282"/>
      <c r="G36" s="289">
        <f t="shared" ref="G36:G40" si="3">B36*D36</f>
        <v>42.2</v>
      </c>
    </row>
    <row r="37" spans="1:7">
      <c r="A37" s="256" t="s">
        <v>523</v>
      </c>
      <c r="B37" s="751">
        <v>14.2</v>
      </c>
      <c r="C37" s="752"/>
      <c r="D37" s="282">
        <v>1</v>
      </c>
      <c r="E37" s="282"/>
      <c r="F37" s="282"/>
      <c r="G37" s="289">
        <f t="shared" si="3"/>
        <v>14.2</v>
      </c>
    </row>
    <row r="38" spans="1:7">
      <c r="A38" s="256" t="s">
        <v>526</v>
      </c>
      <c r="B38" s="751">
        <v>7.5</v>
      </c>
      <c r="C38" s="752"/>
      <c r="D38" s="282">
        <v>2</v>
      </c>
      <c r="E38" s="282"/>
      <c r="F38" s="282"/>
      <c r="G38" s="289">
        <f t="shared" si="3"/>
        <v>15</v>
      </c>
    </row>
    <row r="39" spans="1:7">
      <c r="A39" s="256" t="s">
        <v>526</v>
      </c>
      <c r="B39" s="751">
        <v>3.9</v>
      </c>
      <c r="C39" s="752"/>
      <c r="D39" s="282">
        <v>1</v>
      </c>
      <c r="E39" s="282"/>
      <c r="F39" s="282"/>
      <c r="G39" s="289">
        <f t="shared" si="3"/>
        <v>3.9</v>
      </c>
    </row>
    <row r="40" spans="1:7">
      <c r="A40" s="256" t="s">
        <v>529</v>
      </c>
      <c r="B40" s="751">
        <v>9.9</v>
      </c>
      <c r="C40" s="752"/>
      <c r="D40" s="282">
        <v>1</v>
      </c>
      <c r="E40" s="282"/>
      <c r="F40" s="282"/>
      <c r="G40" s="289">
        <f t="shared" si="3"/>
        <v>9.9</v>
      </c>
    </row>
    <row r="41" spans="1:7">
      <c r="A41" s="728" t="s">
        <v>595</v>
      </c>
      <c r="B41" s="729"/>
      <c r="C41" s="729"/>
      <c r="D41" s="729"/>
      <c r="E41" s="729"/>
      <c r="F41" s="730"/>
      <c r="G41" s="300">
        <f>SUM(G36:G40)</f>
        <v>85.2</v>
      </c>
    </row>
    <row r="42" spans="1:7" ht="15.75">
      <c r="A42" s="618" t="s">
        <v>593</v>
      </c>
      <c r="B42" s="618"/>
      <c r="C42" s="618"/>
      <c r="D42" s="618"/>
      <c r="E42" s="618"/>
      <c r="F42" s="618"/>
      <c r="G42" s="618"/>
    </row>
    <row r="43" spans="1:7">
      <c r="A43" s="734" t="s">
        <v>99</v>
      </c>
      <c r="B43" s="735" t="s">
        <v>590</v>
      </c>
      <c r="C43" s="736"/>
      <c r="D43" s="734" t="s">
        <v>487</v>
      </c>
      <c r="E43" s="734"/>
      <c r="F43" s="734"/>
      <c r="G43" s="734" t="s">
        <v>591</v>
      </c>
    </row>
    <row r="44" spans="1:7">
      <c r="A44" s="734"/>
      <c r="B44" s="735" t="s">
        <v>482</v>
      </c>
      <c r="C44" s="736"/>
      <c r="D44" s="734"/>
      <c r="E44" s="734"/>
      <c r="F44" s="734"/>
      <c r="G44" s="734"/>
    </row>
    <row r="45" spans="1:7">
      <c r="A45" s="256" t="s">
        <v>528</v>
      </c>
      <c r="B45" s="751">
        <v>3.3</v>
      </c>
      <c r="C45" s="752"/>
      <c r="D45" s="282">
        <v>1</v>
      </c>
      <c r="E45" s="282"/>
      <c r="F45" s="282"/>
      <c r="G45" s="289">
        <f t="shared" ref="G45:G48" si="4">B45*D45</f>
        <v>3.3</v>
      </c>
    </row>
    <row r="46" spans="1:7">
      <c r="A46" s="256" t="s">
        <v>528</v>
      </c>
      <c r="B46" s="751">
        <v>2</v>
      </c>
      <c r="C46" s="752"/>
      <c r="D46" s="282">
        <v>1</v>
      </c>
      <c r="E46" s="282"/>
      <c r="F46" s="282"/>
      <c r="G46" s="289">
        <f t="shared" si="4"/>
        <v>2</v>
      </c>
    </row>
    <row r="47" spans="1:7">
      <c r="A47" s="256" t="s">
        <v>528</v>
      </c>
      <c r="B47" s="751">
        <v>1.5</v>
      </c>
      <c r="C47" s="752"/>
      <c r="D47" s="282">
        <v>2</v>
      </c>
      <c r="E47" s="282"/>
      <c r="F47" s="282"/>
      <c r="G47" s="289">
        <f t="shared" si="4"/>
        <v>3</v>
      </c>
    </row>
    <row r="48" spans="1:7">
      <c r="A48" s="256" t="s">
        <v>528</v>
      </c>
      <c r="B48" s="751">
        <v>2.5</v>
      </c>
      <c r="C48" s="752"/>
      <c r="D48" s="282">
        <v>1</v>
      </c>
      <c r="E48" s="282"/>
      <c r="F48" s="282"/>
      <c r="G48" s="289">
        <f t="shared" si="4"/>
        <v>2.5</v>
      </c>
    </row>
    <row r="49" spans="1:7">
      <c r="A49" s="728" t="s">
        <v>595</v>
      </c>
      <c r="B49" s="729"/>
      <c r="C49" s="729"/>
      <c r="D49" s="729"/>
      <c r="E49" s="729"/>
      <c r="F49" s="730"/>
      <c r="G49" s="300">
        <f>SUM(G45:G48)</f>
        <v>10.8</v>
      </c>
    </row>
    <row r="50" spans="1:7" ht="15.75">
      <c r="A50" s="618" t="s">
        <v>594</v>
      </c>
      <c r="B50" s="618"/>
      <c r="C50" s="618"/>
      <c r="D50" s="618"/>
      <c r="E50" s="618"/>
      <c r="F50" s="618"/>
      <c r="G50" s="618"/>
    </row>
    <row r="51" spans="1:7">
      <c r="A51" s="734" t="s">
        <v>99</v>
      </c>
      <c r="B51" s="735" t="s">
        <v>590</v>
      </c>
      <c r="C51" s="736"/>
      <c r="D51" s="734" t="s">
        <v>487</v>
      </c>
      <c r="E51" s="734"/>
      <c r="F51" s="734"/>
      <c r="G51" s="734" t="s">
        <v>591</v>
      </c>
    </row>
    <row r="52" spans="1:7">
      <c r="A52" s="734"/>
      <c r="B52" s="735" t="s">
        <v>482</v>
      </c>
      <c r="C52" s="736"/>
      <c r="D52" s="734"/>
      <c r="E52" s="734"/>
      <c r="F52" s="734"/>
      <c r="G52" s="734"/>
    </row>
    <row r="53" spans="1:7">
      <c r="A53" s="256" t="s">
        <v>523</v>
      </c>
      <c r="B53" s="751">
        <v>3.6</v>
      </c>
      <c r="C53" s="752"/>
      <c r="D53" s="282">
        <v>10</v>
      </c>
      <c r="E53" s="282"/>
      <c r="F53" s="282"/>
      <c r="G53" s="289">
        <f>B53*D53</f>
        <v>36</v>
      </c>
    </row>
    <row r="54" spans="1:7">
      <c r="A54" s="256" t="s">
        <v>526</v>
      </c>
      <c r="B54" s="751">
        <v>2.6</v>
      </c>
      <c r="C54" s="752"/>
      <c r="D54" s="282">
        <v>4</v>
      </c>
      <c r="E54" s="282"/>
      <c r="F54" s="282"/>
      <c r="G54" s="289">
        <f t="shared" ref="G54:G55" si="5">B54*D54</f>
        <v>10.4</v>
      </c>
    </row>
    <row r="55" spans="1:7">
      <c r="A55" s="256" t="s">
        <v>529</v>
      </c>
      <c r="B55" s="751">
        <v>2.6</v>
      </c>
      <c r="C55" s="752"/>
      <c r="D55" s="282">
        <v>2</v>
      </c>
      <c r="E55" s="282"/>
      <c r="F55" s="282"/>
      <c r="G55" s="289">
        <f t="shared" si="5"/>
        <v>5.2</v>
      </c>
    </row>
    <row r="56" spans="1:7">
      <c r="A56" s="728" t="s">
        <v>599</v>
      </c>
      <c r="B56" s="729"/>
      <c r="C56" s="729"/>
      <c r="D56" s="729"/>
      <c r="E56" s="729"/>
      <c r="F56" s="730"/>
      <c r="G56" s="300">
        <f>SUM(G53:G55)</f>
        <v>51.6</v>
      </c>
    </row>
    <row r="57" spans="1:7" ht="15.75">
      <c r="A57" s="618" t="s">
        <v>598</v>
      </c>
      <c r="B57" s="618"/>
      <c r="C57" s="618"/>
      <c r="D57" s="618"/>
      <c r="E57" s="618"/>
      <c r="F57" s="618"/>
      <c r="G57" s="618"/>
    </row>
    <row r="58" spans="1:7">
      <c r="A58" s="734" t="s">
        <v>99</v>
      </c>
      <c r="B58" s="735" t="s">
        <v>590</v>
      </c>
      <c r="C58" s="736"/>
      <c r="D58" s="734" t="s">
        <v>487</v>
      </c>
      <c r="E58" s="734"/>
      <c r="F58" s="734"/>
      <c r="G58" s="734" t="s">
        <v>591</v>
      </c>
    </row>
    <row r="59" spans="1:7">
      <c r="A59" s="734"/>
      <c r="B59" s="735" t="s">
        <v>482</v>
      </c>
      <c r="C59" s="736"/>
      <c r="D59" s="734"/>
      <c r="E59" s="734"/>
      <c r="F59" s="734"/>
      <c r="G59" s="734"/>
    </row>
    <row r="60" spans="1:7">
      <c r="A60" s="256" t="s">
        <v>528</v>
      </c>
      <c r="B60" s="751">
        <v>1.4</v>
      </c>
      <c r="C60" s="752"/>
      <c r="D60" s="282">
        <v>6</v>
      </c>
      <c r="E60" s="282"/>
      <c r="F60" s="282"/>
      <c r="G60" s="289">
        <f>B60*D60</f>
        <v>8.4</v>
      </c>
    </row>
    <row r="61" spans="1:7">
      <c r="A61" s="728" t="s">
        <v>599</v>
      </c>
      <c r="B61" s="729"/>
      <c r="C61" s="729"/>
      <c r="D61" s="729"/>
      <c r="E61" s="729"/>
      <c r="F61" s="730"/>
      <c r="G61" s="300">
        <f>SUM(G60:G60)</f>
        <v>8.4</v>
      </c>
    </row>
    <row r="62" spans="1:7" ht="15.75">
      <c r="A62" s="618" t="s">
        <v>607</v>
      </c>
      <c r="B62" s="618"/>
      <c r="C62" s="618"/>
      <c r="D62" s="618"/>
      <c r="E62" s="618"/>
      <c r="F62" s="618"/>
      <c r="G62" s="618"/>
    </row>
    <row r="63" spans="1:7">
      <c r="A63" s="734" t="s">
        <v>98</v>
      </c>
      <c r="B63" s="735" t="s">
        <v>590</v>
      </c>
      <c r="C63" s="736"/>
      <c r="D63" s="734" t="s">
        <v>487</v>
      </c>
      <c r="E63" s="734"/>
      <c r="F63" s="734"/>
      <c r="G63" s="734" t="s">
        <v>591</v>
      </c>
    </row>
    <row r="64" spans="1:7">
      <c r="A64" s="734"/>
      <c r="B64" s="735" t="s">
        <v>482</v>
      </c>
      <c r="C64" s="736"/>
      <c r="D64" s="734"/>
      <c r="E64" s="734"/>
      <c r="F64" s="734"/>
      <c r="G64" s="734"/>
    </row>
    <row r="65" spans="1:7">
      <c r="A65" s="256" t="s">
        <v>494</v>
      </c>
      <c r="B65" s="751">
        <v>3.3</v>
      </c>
      <c r="C65" s="752"/>
      <c r="D65" s="282">
        <v>2</v>
      </c>
      <c r="E65" s="282"/>
      <c r="F65" s="282"/>
      <c r="G65" s="289">
        <f>B65*D65</f>
        <v>6.6</v>
      </c>
    </row>
    <row r="66" spans="1:7">
      <c r="A66" s="256" t="s">
        <v>494</v>
      </c>
      <c r="B66" s="751">
        <v>1.65</v>
      </c>
      <c r="C66" s="752"/>
      <c r="D66" s="282">
        <v>1</v>
      </c>
      <c r="E66" s="282"/>
      <c r="F66" s="282"/>
      <c r="G66" s="289">
        <f>B66*D66</f>
        <v>1.65</v>
      </c>
    </row>
    <row r="67" spans="1:7">
      <c r="A67" s="256" t="s">
        <v>494</v>
      </c>
      <c r="B67" s="751">
        <v>1.25</v>
      </c>
      <c r="C67" s="752"/>
      <c r="D67" s="282">
        <v>1</v>
      </c>
      <c r="E67" s="282"/>
      <c r="F67" s="282"/>
      <c r="G67" s="289">
        <f t="shared" ref="G67:G69" si="6">B67*D67</f>
        <v>1.25</v>
      </c>
    </row>
    <row r="68" spans="1:7">
      <c r="A68" s="256" t="s">
        <v>494</v>
      </c>
      <c r="B68" s="751">
        <v>2.5</v>
      </c>
      <c r="C68" s="752"/>
      <c r="D68" s="282">
        <v>1</v>
      </c>
      <c r="E68" s="282"/>
      <c r="F68" s="282"/>
      <c r="G68" s="289">
        <f t="shared" si="6"/>
        <v>2.5</v>
      </c>
    </row>
    <row r="69" spans="1:7">
      <c r="A69" s="256" t="s">
        <v>499</v>
      </c>
      <c r="B69" s="751">
        <v>1.5</v>
      </c>
      <c r="C69" s="752"/>
      <c r="D69" s="282">
        <v>2</v>
      </c>
      <c r="E69" s="282"/>
      <c r="F69" s="282"/>
      <c r="G69" s="289">
        <f t="shared" si="6"/>
        <v>3</v>
      </c>
    </row>
    <row r="70" spans="1:7">
      <c r="A70" s="728" t="s">
        <v>595</v>
      </c>
      <c r="B70" s="729"/>
      <c r="C70" s="729"/>
      <c r="D70" s="729"/>
      <c r="E70" s="729"/>
      <c r="F70" s="730"/>
      <c r="G70" s="300">
        <f>SUM(G65:G69)</f>
        <v>15</v>
      </c>
    </row>
    <row r="71" spans="1:7">
      <c r="A71" s="731" t="s">
        <v>609</v>
      </c>
      <c r="B71" s="731"/>
      <c r="C71" s="731"/>
      <c r="D71" s="731"/>
      <c r="E71" s="731"/>
      <c r="F71" s="731"/>
      <c r="G71" s="731"/>
    </row>
    <row r="72" spans="1:7">
      <c r="A72" s="326" t="s">
        <v>474</v>
      </c>
      <c r="B72" s="326" t="s">
        <v>608</v>
      </c>
      <c r="C72" s="326" t="s">
        <v>483</v>
      </c>
      <c r="D72" s="326" t="s">
        <v>484</v>
      </c>
      <c r="E72" s="326"/>
      <c r="F72" s="326"/>
      <c r="G72" s="326"/>
    </row>
    <row r="73" spans="1:7">
      <c r="A73" s="281" t="s">
        <v>864</v>
      </c>
      <c r="B73" s="282">
        <v>16.899999999999999</v>
      </c>
      <c r="C73" s="282">
        <v>3.8</v>
      </c>
      <c r="D73" s="282">
        <f>B73*C73</f>
        <v>64.22</v>
      </c>
      <c r="E73" s="282"/>
      <c r="F73" s="282"/>
      <c r="G73" s="282"/>
    </row>
    <row r="74" spans="1:7">
      <c r="A74" s="290" t="s">
        <v>865</v>
      </c>
      <c r="B74" s="282">
        <v>14.9</v>
      </c>
      <c r="C74" s="282">
        <v>3.8</v>
      </c>
      <c r="D74" s="282">
        <f t="shared" ref="D74:D83" si="7">B74*C74</f>
        <v>56.62</v>
      </c>
      <c r="E74" s="282"/>
      <c r="F74" s="282"/>
      <c r="G74" s="282"/>
    </row>
    <row r="75" spans="1:7">
      <c r="A75" s="256" t="s">
        <v>866</v>
      </c>
      <c r="B75" s="282">
        <v>14.9</v>
      </c>
      <c r="C75" s="282">
        <v>3.8</v>
      </c>
      <c r="D75" s="282">
        <f t="shared" si="7"/>
        <v>56.62</v>
      </c>
      <c r="E75" s="282"/>
      <c r="F75" s="282"/>
      <c r="G75" s="282"/>
    </row>
    <row r="76" spans="1:7">
      <c r="A76" s="256" t="s">
        <v>867</v>
      </c>
      <c r="B76" s="282">
        <v>9</v>
      </c>
      <c r="C76" s="282">
        <v>3.8</v>
      </c>
      <c r="D76" s="282">
        <f t="shared" si="7"/>
        <v>34.200000000000003</v>
      </c>
      <c r="E76" s="282"/>
      <c r="F76" s="282"/>
      <c r="G76" s="282"/>
    </row>
    <row r="77" spans="1:7">
      <c r="A77" s="256" t="s">
        <v>868</v>
      </c>
      <c r="B77" s="282">
        <v>34.799999999999997</v>
      </c>
      <c r="C77" s="282">
        <v>3.8</v>
      </c>
      <c r="D77" s="282">
        <f t="shared" si="7"/>
        <v>132.24</v>
      </c>
      <c r="E77" s="282"/>
      <c r="F77" s="282"/>
      <c r="G77" s="282"/>
    </row>
    <row r="78" spans="1:7">
      <c r="A78" s="256" t="s">
        <v>610</v>
      </c>
      <c r="B78" s="282"/>
      <c r="C78" s="282"/>
      <c r="D78" s="282">
        <v>58.59</v>
      </c>
      <c r="E78" s="282"/>
      <c r="F78" s="282"/>
      <c r="G78" s="282"/>
    </row>
    <row r="79" spans="1:7">
      <c r="A79" s="256" t="s">
        <v>869</v>
      </c>
      <c r="B79" s="282">
        <v>8</v>
      </c>
      <c r="C79" s="282">
        <v>3.8</v>
      </c>
      <c r="D79" s="282">
        <f t="shared" si="7"/>
        <v>30.4</v>
      </c>
      <c r="E79" s="282"/>
      <c r="F79" s="282"/>
      <c r="G79" s="282"/>
    </row>
    <row r="80" spans="1:7">
      <c r="A80" s="256" t="s">
        <v>870</v>
      </c>
      <c r="B80" s="282">
        <v>8</v>
      </c>
      <c r="C80" s="282">
        <v>3.8</v>
      </c>
      <c r="D80" s="282">
        <f t="shared" si="7"/>
        <v>30.4</v>
      </c>
      <c r="E80" s="282"/>
      <c r="F80" s="282"/>
      <c r="G80" s="282"/>
    </row>
    <row r="81" spans="1:7">
      <c r="A81" s="256" t="s">
        <v>885</v>
      </c>
      <c r="B81" s="282">
        <v>21.1</v>
      </c>
      <c r="C81" s="282">
        <v>0.9</v>
      </c>
      <c r="D81" s="282">
        <f>B81*C81*2</f>
        <v>37.979999999999997</v>
      </c>
      <c r="E81" s="282"/>
      <c r="F81" s="282"/>
      <c r="G81" s="282"/>
    </row>
    <row r="82" spans="1:7">
      <c r="A82" s="256" t="s">
        <v>884</v>
      </c>
      <c r="B82" s="282">
        <v>24.56</v>
      </c>
      <c r="C82" s="282"/>
      <c r="D82" s="282">
        <f>B82*2</f>
        <v>49.12</v>
      </c>
      <c r="E82" s="282"/>
      <c r="F82" s="282"/>
      <c r="G82" s="282"/>
    </row>
    <row r="83" spans="1:7">
      <c r="A83" s="256" t="s">
        <v>447</v>
      </c>
      <c r="B83" s="282">
        <v>70.599999999999994</v>
      </c>
      <c r="C83" s="282">
        <v>3.8</v>
      </c>
      <c r="D83" s="282">
        <f t="shared" si="7"/>
        <v>268.27999999999997</v>
      </c>
      <c r="E83" s="282"/>
      <c r="F83" s="282"/>
      <c r="G83" s="282"/>
    </row>
    <row r="84" spans="1:7">
      <c r="A84" s="728" t="s">
        <v>612</v>
      </c>
      <c r="B84" s="729"/>
      <c r="C84" s="730"/>
      <c r="D84" s="300">
        <f>SUM(D73:D83)</f>
        <v>818.67</v>
      </c>
      <c r="E84" s="301"/>
      <c r="F84" s="301"/>
      <c r="G84" s="301"/>
    </row>
    <row r="85" spans="1:7">
      <c r="A85" s="731" t="s">
        <v>613</v>
      </c>
      <c r="B85" s="731"/>
      <c r="C85" s="731"/>
      <c r="D85" s="731"/>
      <c r="E85" s="731"/>
      <c r="F85" s="731"/>
      <c r="G85" s="731"/>
    </row>
    <row r="86" spans="1:7">
      <c r="A86" s="326" t="s">
        <v>474</v>
      </c>
      <c r="B86" s="326" t="s">
        <v>608</v>
      </c>
      <c r="C86" s="326" t="s">
        <v>483</v>
      </c>
      <c r="D86" s="326" t="s">
        <v>484</v>
      </c>
      <c r="E86" s="326"/>
      <c r="F86" s="326"/>
      <c r="G86" s="326"/>
    </row>
    <row r="87" spans="1:7">
      <c r="A87" s="281" t="s">
        <v>864</v>
      </c>
      <c r="B87" s="282">
        <v>16.899999999999999</v>
      </c>
      <c r="C87" s="282">
        <v>3.8</v>
      </c>
      <c r="D87" s="282">
        <f>B87*C87</f>
        <v>64.22</v>
      </c>
      <c r="E87" s="282"/>
      <c r="F87" s="282"/>
      <c r="G87" s="282"/>
    </row>
    <row r="88" spans="1:7">
      <c r="A88" s="290" t="s">
        <v>865</v>
      </c>
      <c r="B88" s="282">
        <v>14.9</v>
      </c>
      <c r="C88" s="282">
        <v>3.8</v>
      </c>
      <c r="D88" s="282">
        <f t="shared" ref="D88:D94" si="8">B88*C88</f>
        <v>56.62</v>
      </c>
      <c r="E88" s="282"/>
      <c r="F88" s="282"/>
      <c r="G88" s="282"/>
    </row>
    <row r="89" spans="1:7">
      <c r="A89" s="256" t="s">
        <v>866</v>
      </c>
      <c r="B89" s="282">
        <v>14.9</v>
      </c>
      <c r="C89" s="282">
        <v>3.8</v>
      </c>
      <c r="D89" s="282">
        <f t="shared" si="8"/>
        <v>56.62</v>
      </c>
      <c r="E89" s="282"/>
      <c r="F89" s="282"/>
      <c r="G89" s="282"/>
    </row>
    <row r="90" spans="1:7">
      <c r="A90" s="256" t="s">
        <v>867</v>
      </c>
      <c r="B90" s="282">
        <v>9</v>
      </c>
      <c r="C90" s="282">
        <v>3.8</v>
      </c>
      <c r="D90" s="282">
        <f t="shared" si="8"/>
        <v>34.200000000000003</v>
      </c>
      <c r="E90" s="282"/>
      <c r="F90" s="282"/>
      <c r="G90" s="282"/>
    </row>
    <row r="91" spans="1:7">
      <c r="A91" s="256" t="s">
        <v>868</v>
      </c>
      <c r="B91" s="282">
        <v>34.799999999999997</v>
      </c>
      <c r="C91" s="282">
        <v>3.8</v>
      </c>
      <c r="D91" s="282">
        <f t="shared" si="8"/>
        <v>132.24</v>
      </c>
      <c r="E91" s="282"/>
      <c r="F91" s="282"/>
      <c r="G91" s="282"/>
    </row>
    <row r="92" spans="1:7">
      <c r="A92" s="256" t="s">
        <v>610</v>
      </c>
      <c r="B92" s="282"/>
      <c r="C92" s="282"/>
      <c r="D92" s="282">
        <v>58.59</v>
      </c>
      <c r="E92" s="282"/>
      <c r="F92" s="282"/>
      <c r="G92" s="282"/>
    </row>
    <row r="93" spans="1:7">
      <c r="A93" s="256" t="s">
        <v>869</v>
      </c>
      <c r="B93" s="282">
        <v>8</v>
      </c>
      <c r="C93" s="282">
        <v>3.8</v>
      </c>
      <c r="D93" s="282">
        <f t="shared" si="8"/>
        <v>30.4</v>
      </c>
      <c r="E93" s="282"/>
      <c r="F93" s="282"/>
      <c r="G93" s="282"/>
    </row>
    <row r="94" spans="1:7">
      <c r="A94" s="256" t="s">
        <v>870</v>
      </c>
      <c r="B94" s="282">
        <v>8</v>
      </c>
      <c r="C94" s="282">
        <v>3.8</v>
      </c>
      <c r="D94" s="282">
        <f t="shared" si="8"/>
        <v>30.4</v>
      </c>
      <c r="E94" s="282"/>
      <c r="F94" s="282"/>
      <c r="G94" s="282"/>
    </row>
    <row r="95" spans="1:7">
      <c r="A95" s="256" t="s">
        <v>447</v>
      </c>
      <c r="B95" s="282">
        <v>58.2</v>
      </c>
      <c r="C95" s="282">
        <v>1.1000000000000001</v>
      </c>
      <c r="D95" s="282">
        <f>(B95*C95)</f>
        <v>64.02</v>
      </c>
      <c r="E95" s="282"/>
      <c r="F95" s="282"/>
      <c r="G95" s="282"/>
    </row>
    <row r="96" spans="1:7">
      <c r="A96" s="728" t="s">
        <v>615</v>
      </c>
      <c r="B96" s="729"/>
      <c r="C96" s="730"/>
      <c r="D96" s="300">
        <f>SUM(D87:D95)</f>
        <v>527.30999999999995</v>
      </c>
      <c r="E96" s="301"/>
      <c r="F96" s="301"/>
      <c r="G96" s="301"/>
    </row>
    <row r="97" spans="1:7">
      <c r="A97" s="731" t="s">
        <v>616</v>
      </c>
      <c r="B97" s="731"/>
      <c r="C97" s="731"/>
      <c r="D97" s="731"/>
      <c r="E97" s="731"/>
      <c r="F97" s="731"/>
      <c r="G97" s="731"/>
    </row>
    <row r="98" spans="1:7">
      <c r="A98" s="326" t="s">
        <v>474</v>
      </c>
      <c r="B98" s="326" t="s">
        <v>608</v>
      </c>
      <c r="C98" s="326" t="s">
        <v>483</v>
      </c>
      <c r="D98" s="326" t="s">
        <v>484</v>
      </c>
      <c r="E98" s="326"/>
      <c r="F98" s="326"/>
      <c r="G98" s="326"/>
    </row>
    <row r="99" spans="1:7">
      <c r="A99" s="281" t="s">
        <v>864</v>
      </c>
      <c r="B99" s="282">
        <v>16.899999999999999</v>
      </c>
      <c r="C99" s="282">
        <v>3.8</v>
      </c>
      <c r="D99" s="282">
        <f>B99*C99</f>
        <v>64.22</v>
      </c>
      <c r="E99" s="282"/>
      <c r="F99" s="282"/>
      <c r="G99" s="282"/>
    </row>
    <row r="100" spans="1:7">
      <c r="A100" s="290" t="s">
        <v>865</v>
      </c>
      <c r="B100" s="282">
        <v>14.9</v>
      </c>
      <c r="C100" s="282">
        <v>3.8</v>
      </c>
      <c r="D100" s="282">
        <f t="shared" ref="D100:D103" si="9">B100*C100</f>
        <v>56.62</v>
      </c>
      <c r="E100" s="282"/>
      <c r="F100" s="282"/>
      <c r="G100" s="282"/>
    </row>
    <row r="101" spans="1:7">
      <c r="A101" s="256" t="s">
        <v>866</v>
      </c>
      <c r="B101" s="282">
        <v>14.9</v>
      </c>
      <c r="C101" s="282">
        <v>3.8</v>
      </c>
      <c r="D101" s="282">
        <f t="shared" si="9"/>
        <v>56.62</v>
      </c>
      <c r="E101" s="282"/>
      <c r="F101" s="282"/>
      <c r="G101" s="282"/>
    </row>
    <row r="102" spans="1:7">
      <c r="A102" s="256" t="s">
        <v>867</v>
      </c>
      <c r="B102" s="282">
        <v>9</v>
      </c>
      <c r="C102" s="282">
        <v>3.8</v>
      </c>
      <c r="D102" s="282">
        <f t="shared" si="9"/>
        <v>34.200000000000003</v>
      </c>
      <c r="E102" s="282"/>
      <c r="F102" s="282"/>
      <c r="G102" s="282"/>
    </row>
    <row r="103" spans="1:7">
      <c r="A103" s="256" t="s">
        <v>868</v>
      </c>
      <c r="B103" s="282">
        <v>34.799999999999997</v>
      </c>
      <c r="C103" s="282">
        <v>3.8</v>
      </c>
      <c r="D103" s="282">
        <f t="shared" si="9"/>
        <v>132.24</v>
      </c>
      <c r="E103" s="282"/>
      <c r="F103" s="282"/>
      <c r="G103" s="282"/>
    </row>
    <row r="104" spans="1:7">
      <c r="A104" s="256" t="s">
        <v>610</v>
      </c>
      <c r="B104" s="282"/>
      <c r="C104" s="282"/>
      <c r="D104" s="282">
        <v>58.59</v>
      </c>
      <c r="E104" s="282"/>
      <c r="F104" s="282"/>
      <c r="G104" s="282"/>
    </row>
    <row r="105" spans="1:7">
      <c r="A105" s="256" t="s">
        <v>869</v>
      </c>
      <c r="B105" s="282">
        <v>8</v>
      </c>
      <c r="C105" s="282">
        <v>3.8</v>
      </c>
      <c r="D105" s="282">
        <f t="shared" ref="D105:D106" si="10">B105*C105</f>
        <v>30.4</v>
      </c>
      <c r="E105" s="282"/>
      <c r="F105" s="282"/>
      <c r="G105" s="282"/>
    </row>
    <row r="106" spans="1:7">
      <c r="A106" s="256" t="s">
        <v>870</v>
      </c>
      <c r="B106" s="282">
        <v>8</v>
      </c>
      <c r="C106" s="282">
        <v>3.8</v>
      </c>
      <c r="D106" s="282">
        <f t="shared" si="10"/>
        <v>30.4</v>
      </c>
      <c r="E106" s="282"/>
      <c r="F106" s="282"/>
      <c r="G106" s="282"/>
    </row>
    <row r="107" spans="1:7">
      <c r="A107" s="728" t="s">
        <v>621</v>
      </c>
      <c r="B107" s="729"/>
      <c r="C107" s="730"/>
      <c r="D107" s="300">
        <f>SUM(D99:D106)</f>
        <v>463.29</v>
      </c>
      <c r="E107" s="301"/>
      <c r="F107" s="301"/>
      <c r="G107" s="301"/>
    </row>
    <row r="108" spans="1:7">
      <c r="A108" s="731" t="s">
        <v>880</v>
      </c>
      <c r="B108" s="731"/>
      <c r="C108" s="731"/>
      <c r="D108" s="731"/>
      <c r="E108" s="731"/>
      <c r="F108" s="731"/>
      <c r="G108" s="731"/>
    </row>
    <row r="109" spans="1:7">
      <c r="A109" s="326" t="s">
        <v>474</v>
      </c>
      <c r="B109" s="326" t="s">
        <v>608</v>
      </c>
      <c r="C109" s="326" t="s">
        <v>483</v>
      </c>
      <c r="D109" s="326" t="s">
        <v>484</v>
      </c>
      <c r="E109" s="326"/>
      <c r="F109" s="326"/>
      <c r="G109" s="326"/>
    </row>
    <row r="110" spans="1:7">
      <c r="A110" s="256" t="s">
        <v>447</v>
      </c>
      <c r="B110" s="282">
        <v>58.2</v>
      </c>
      <c r="C110" s="282">
        <v>1.1000000000000001</v>
      </c>
      <c r="D110" s="282">
        <f>(B110*C110)</f>
        <v>64.02</v>
      </c>
      <c r="E110" s="282"/>
      <c r="F110" s="282"/>
      <c r="G110" s="282"/>
    </row>
    <row r="111" spans="1:7">
      <c r="A111" s="728" t="s">
        <v>620</v>
      </c>
      <c r="B111" s="729"/>
      <c r="C111" s="730"/>
      <c r="D111" s="300">
        <f>D110</f>
        <v>64.02</v>
      </c>
      <c r="E111" s="301"/>
      <c r="F111" s="301"/>
      <c r="G111" s="301"/>
    </row>
    <row r="112" spans="1:7">
      <c r="A112" s="731" t="s">
        <v>746</v>
      </c>
      <c r="B112" s="731"/>
      <c r="C112" s="731"/>
      <c r="D112" s="731"/>
      <c r="E112" s="731"/>
      <c r="F112" s="731"/>
      <c r="G112" s="731"/>
    </row>
    <row r="113" spans="1:7">
      <c r="A113" s="725" t="s">
        <v>612</v>
      </c>
      <c r="B113" s="726"/>
      <c r="C113" s="727"/>
      <c r="D113" s="306">
        <f>D84</f>
        <v>818.67</v>
      </c>
    </row>
    <row r="114" spans="1:7">
      <c r="A114" s="725" t="s">
        <v>615</v>
      </c>
      <c r="B114" s="726"/>
      <c r="C114" s="727"/>
      <c r="D114" s="306">
        <f>D96</f>
        <v>527.30999999999995</v>
      </c>
    </row>
    <row r="115" spans="1:7">
      <c r="A115" s="728" t="s">
        <v>622</v>
      </c>
      <c r="B115" s="729"/>
      <c r="C115" s="730"/>
      <c r="D115" s="300">
        <f>D113-D114</f>
        <v>291.36</v>
      </c>
    </row>
    <row r="116" spans="1:7">
      <c r="A116" s="731" t="s">
        <v>625</v>
      </c>
      <c r="B116" s="731"/>
      <c r="C116" s="731"/>
      <c r="D116" s="731"/>
      <c r="E116" s="731"/>
      <c r="F116" s="731"/>
      <c r="G116" s="731"/>
    </row>
    <row r="117" spans="1:7" ht="45">
      <c r="A117" s="326" t="s">
        <v>474</v>
      </c>
      <c r="B117" s="326" t="s">
        <v>482</v>
      </c>
      <c r="C117" s="326" t="s">
        <v>483</v>
      </c>
      <c r="D117" s="308" t="s">
        <v>631</v>
      </c>
      <c r="E117" s="308" t="s">
        <v>630</v>
      </c>
      <c r="F117" s="326"/>
      <c r="G117" s="326"/>
    </row>
    <row r="118" spans="1:7">
      <c r="A118" s="281" t="s">
        <v>626</v>
      </c>
      <c r="B118" s="282">
        <v>81.08</v>
      </c>
      <c r="C118" s="282"/>
      <c r="D118" s="282">
        <v>23.88</v>
      </c>
      <c r="E118" s="282">
        <f>B118-D118</f>
        <v>57.2</v>
      </c>
      <c r="F118" s="282"/>
      <c r="G118" s="282"/>
    </row>
    <row r="119" spans="1:7">
      <c r="A119" s="281" t="s">
        <v>881</v>
      </c>
      <c r="B119" s="282">
        <v>32.35</v>
      </c>
      <c r="C119" s="282">
        <v>4.9000000000000004</v>
      </c>
      <c r="D119" s="282">
        <v>13.8</v>
      </c>
      <c r="E119" s="282">
        <f>(B119*C119)-D119</f>
        <v>144.72</v>
      </c>
      <c r="F119" s="282"/>
      <c r="G119" s="282"/>
    </row>
    <row r="120" spans="1:7">
      <c r="A120" s="281" t="s">
        <v>882</v>
      </c>
      <c r="B120" s="282">
        <v>32.35</v>
      </c>
      <c r="C120" s="282">
        <v>4.9000000000000004</v>
      </c>
      <c r="D120" s="282">
        <v>7.64</v>
      </c>
      <c r="E120" s="282">
        <f>(B120*C120)-D120</f>
        <v>150.88</v>
      </c>
      <c r="F120" s="282"/>
      <c r="G120" s="282"/>
    </row>
    <row r="121" spans="1:7">
      <c r="A121" s="281" t="s">
        <v>627</v>
      </c>
      <c r="B121" s="282">
        <v>81.08</v>
      </c>
      <c r="C121" s="282"/>
      <c r="D121" s="282">
        <v>13.4</v>
      </c>
      <c r="E121" s="282">
        <f>B121-D121</f>
        <v>67.680000000000007</v>
      </c>
      <c r="F121" s="282"/>
      <c r="G121" s="282"/>
    </row>
    <row r="122" spans="1:7">
      <c r="A122" s="728" t="s">
        <v>612</v>
      </c>
      <c r="B122" s="729"/>
      <c r="C122" s="729"/>
      <c r="D122" s="730"/>
      <c r="E122" s="309">
        <f>SUM(E118:E121)</f>
        <v>420.48</v>
      </c>
      <c r="F122" s="301"/>
      <c r="G122" s="301"/>
    </row>
    <row r="123" spans="1:7">
      <c r="A123" s="731" t="s">
        <v>815</v>
      </c>
      <c r="B123" s="731"/>
      <c r="C123" s="731"/>
      <c r="D123" s="731"/>
      <c r="E123" s="731"/>
      <c r="F123" s="731"/>
      <c r="G123" s="731"/>
    </row>
    <row r="124" spans="1:7" ht="45">
      <c r="A124" s="326" t="s">
        <v>474</v>
      </c>
      <c r="B124" s="326" t="s">
        <v>482</v>
      </c>
      <c r="C124" s="326" t="s">
        <v>483</v>
      </c>
      <c r="D124" s="308" t="s">
        <v>631</v>
      </c>
      <c r="E124" s="308" t="s">
        <v>630</v>
      </c>
      <c r="F124" s="326"/>
      <c r="G124" s="326"/>
    </row>
    <row r="125" spans="1:7">
      <c r="A125" s="281" t="s">
        <v>626</v>
      </c>
      <c r="B125" s="282">
        <v>10</v>
      </c>
      <c r="C125" s="282">
        <v>1.1000000000000001</v>
      </c>
      <c r="D125" s="282"/>
      <c r="E125" s="282">
        <f>B125*C125</f>
        <v>11</v>
      </c>
      <c r="F125" s="282"/>
      <c r="G125" s="282"/>
    </row>
    <row r="126" spans="1:7">
      <c r="A126" s="281" t="s">
        <v>881</v>
      </c>
      <c r="B126" s="282">
        <v>32.35</v>
      </c>
      <c r="C126" s="282">
        <v>1.1000000000000001</v>
      </c>
      <c r="D126" s="282"/>
      <c r="E126" s="282">
        <f t="shared" ref="E126:E128" si="11">B126*C126</f>
        <v>35.590000000000003</v>
      </c>
      <c r="F126" s="282"/>
      <c r="G126" s="282"/>
    </row>
    <row r="127" spans="1:7">
      <c r="A127" s="281" t="s">
        <v>882</v>
      </c>
      <c r="B127" s="282">
        <v>24.45</v>
      </c>
      <c r="C127" s="282">
        <v>1.1000000000000001</v>
      </c>
      <c r="D127" s="282"/>
      <c r="E127" s="282">
        <f t="shared" si="11"/>
        <v>26.9</v>
      </c>
      <c r="F127" s="282"/>
      <c r="G127" s="282"/>
    </row>
    <row r="128" spans="1:7">
      <c r="A128" s="281" t="s">
        <v>627</v>
      </c>
      <c r="B128" s="282">
        <v>9.0500000000000007</v>
      </c>
      <c r="C128" s="282">
        <v>1.1000000000000001</v>
      </c>
      <c r="D128" s="282"/>
      <c r="E128" s="282">
        <f t="shared" si="11"/>
        <v>9.9600000000000009</v>
      </c>
      <c r="F128" s="282"/>
      <c r="G128" s="282"/>
    </row>
    <row r="129" spans="1:7">
      <c r="A129" s="728" t="s">
        <v>633</v>
      </c>
      <c r="B129" s="729"/>
      <c r="C129" s="729"/>
      <c r="D129" s="730"/>
      <c r="E129" s="309">
        <f>SUM(E125:E128)</f>
        <v>83.45</v>
      </c>
      <c r="F129" s="301"/>
      <c r="G129" s="301"/>
    </row>
    <row r="130" spans="1:7">
      <c r="A130" s="731" t="s">
        <v>745</v>
      </c>
      <c r="B130" s="731"/>
      <c r="C130" s="731"/>
      <c r="D130" s="731"/>
      <c r="E130" s="731"/>
      <c r="F130" s="731"/>
      <c r="G130" s="731"/>
    </row>
    <row r="131" spans="1:7">
      <c r="A131" s="725" t="s">
        <v>612</v>
      </c>
      <c r="B131" s="726"/>
      <c r="C131" s="727"/>
      <c r="D131" s="306">
        <f>E122</f>
        <v>420.48</v>
      </c>
    </row>
    <row r="132" spans="1:7">
      <c r="A132" s="725" t="s">
        <v>615</v>
      </c>
      <c r="B132" s="726"/>
      <c r="C132" s="727"/>
      <c r="D132" s="306">
        <f>E129</f>
        <v>83.45</v>
      </c>
    </row>
    <row r="133" spans="1:7">
      <c r="A133" s="728" t="s">
        <v>622</v>
      </c>
      <c r="B133" s="729"/>
      <c r="C133" s="730"/>
      <c r="D133" s="300">
        <f>D131-D132</f>
        <v>337.03</v>
      </c>
    </row>
    <row r="134" spans="1:7">
      <c r="A134" s="731" t="s">
        <v>747</v>
      </c>
      <c r="B134" s="731"/>
      <c r="C134" s="731"/>
      <c r="D134" s="731"/>
      <c r="E134" s="731"/>
      <c r="F134" s="731"/>
      <c r="G134" s="731"/>
    </row>
    <row r="135" spans="1:7">
      <c r="A135" s="326" t="s">
        <v>474</v>
      </c>
      <c r="B135" s="326" t="s">
        <v>484</v>
      </c>
      <c r="C135" s="326" t="s">
        <v>735</v>
      </c>
      <c r="D135" s="326" t="s">
        <v>730</v>
      </c>
      <c r="E135" s="326" t="s">
        <v>731</v>
      </c>
      <c r="F135" s="326"/>
      <c r="G135" s="326"/>
    </row>
    <row r="136" spans="1:7">
      <c r="A136" s="281" t="s">
        <v>864</v>
      </c>
      <c r="B136" s="282">
        <v>23</v>
      </c>
      <c r="C136" s="282">
        <v>23</v>
      </c>
      <c r="D136" s="282">
        <v>16.899999999999999</v>
      </c>
      <c r="E136" s="282">
        <v>0.9</v>
      </c>
      <c r="F136" s="282"/>
      <c r="G136" s="282"/>
    </row>
    <row r="137" spans="1:7">
      <c r="A137" s="290" t="s">
        <v>865</v>
      </c>
      <c r="B137" s="282">
        <v>13.7</v>
      </c>
      <c r="C137" s="282">
        <v>13.7</v>
      </c>
      <c r="D137" s="282">
        <v>14.9</v>
      </c>
      <c r="E137" s="282">
        <v>0.9</v>
      </c>
      <c r="F137" s="282"/>
      <c r="G137" s="282"/>
    </row>
    <row r="138" spans="1:7">
      <c r="A138" s="256" t="s">
        <v>866</v>
      </c>
      <c r="B138" s="282">
        <v>13.7</v>
      </c>
      <c r="C138" s="282">
        <v>13.7</v>
      </c>
      <c r="D138" s="282">
        <v>14.9</v>
      </c>
      <c r="E138" s="282">
        <v>0.9</v>
      </c>
      <c r="F138" s="282"/>
      <c r="G138" s="282"/>
    </row>
    <row r="139" spans="1:7">
      <c r="A139" s="256" t="s">
        <v>867</v>
      </c>
      <c r="B139" s="282">
        <v>5</v>
      </c>
      <c r="C139" s="282">
        <v>5</v>
      </c>
      <c r="D139" s="282">
        <v>9</v>
      </c>
      <c r="E139" s="282">
        <v>0.9</v>
      </c>
      <c r="F139" s="282"/>
      <c r="G139" s="282"/>
    </row>
    <row r="140" spans="1:7">
      <c r="A140" s="256" t="s">
        <v>868</v>
      </c>
      <c r="B140" s="282">
        <v>68.7</v>
      </c>
      <c r="C140" s="282">
        <v>68.7</v>
      </c>
      <c r="D140" s="282">
        <v>34.799999999999997</v>
      </c>
      <c r="E140" s="282">
        <v>1.8</v>
      </c>
      <c r="F140" s="282"/>
      <c r="G140" s="282"/>
    </row>
    <row r="141" spans="1:7">
      <c r="A141" s="256" t="s">
        <v>610</v>
      </c>
      <c r="B141" s="282">
        <v>16.350000000000001</v>
      </c>
      <c r="C141" s="282">
        <v>16.350000000000001</v>
      </c>
      <c r="D141" s="282">
        <v>13.55</v>
      </c>
      <c r="E141" s="282">
        <v>5.45</v>
      </c>
      <c r="F141" s="282"/>
      <c r="G141" s="282"/>
    </row>
    <row r="142" spans="1:7">
      <c r="A142" s="256" t="s">
        <v>869</v>
      </c>
      <c r="B142" s="282">
        <v>3.75</v>
      </c>
      <c r="C142" s="282">
        <v>3.75</v>
      </c>
      <c r="D142" s="282">
        <v>8</v>
      </c>
      <c r="E142" s="282">
        <v>0.8</v>
      </c>
      <c r="F142" s="282"/>
      <c r="G142" s="282"/>
    </row>
    <row r="143" spans="1:7">
      <c r="A143" s="256" t="s">
        <v>870</v>
      </c>
      <c r="B143" s="282">
        <v>3.75</v>
      </c>
      <c r="C143" s="282">
        <v>3.75</v>
      </c>
      <c r="D143" s="282">
        <v>8</v>
      </c>
      <c r="E143" s="282">
        <v>0.8</v>
      </c>
      <c r="F143" s="282"/>
      <c r="G143" s="282"/>
    </row>
    <row r="144" spans="1:7">
      <c r="A144" s="256" t="s">
        <v>447</v>
      </c>
      <c r="B144" s="282"/>
      <c r="C144" s="282">
        <v>300.60000000000002</v>
      </c>
      <c r="D144" s="282">
        <v>70.599999999999994</v>
      </c>
      <c r="E144" s="282">
        <v>12.4</v>
      </c>
      <c r="F144" s="282"/>
      <c r="G144" s="282"/>
    </row>
    <row r="145" spans="1:8">
      <c r="A145" s="327" t="s">
        <v>736</v>
      </c>
      <c r="B145" s="300">
        <f>SUM(B136:B144)</f>
        <v>147.94999999999999</v>
      </c>
      <c r="C145" s="300">
        <f>SUM(C136:C144)</f>
        <v>448.55</v>
      </c>
      <c r="D145" s="300">
        <f>SUM(D136:D144)</f>
        <v>190.65</v>
      </c>
      <c r="E145" s="300">
        <f>SUM(E136:E144)</f>
        <v>24.85</v>
      </c>
      <c r="F145" s="301"/>
      <c r="G145" s="301"/>
    </row>
    <row r="146" spans="1:8">
      <c r="A146" s="748" t="s">
        <v>719</v>
      </c>
      <c r="B146" s="749"/>
      <c r="C146" s="749"/>
      <c r="D146" s="749"/>
      <c r="E146" s="750"/>
      <c r="F146" s="322"/>
      <c r="G146" s="322"/>
    </row>
    <row r="147" spans="1:8">
      <c r="A147" s="734" t="s">
        <v>99</v>
      </c>
      <c r="B147" s="735" t="s">
        <v>492</v>
      </c>
      <c r="C147" s="736"/>
      <c r="D147" s="734" t="s">
        <v>487</v>
      </c>
      <c r="E147" s="734" t="s">
        <v>482</v>
      </c>
      <c r="F147" s="323"/>
      <c r="G147" s="323"/>
    </row>
    <row r="148" spans="1:8">
      <c r="A148" s="734"/>
      <c r="B148" s="326" t="s">
        <v>488</v>
      </c>
      <c r="C148" s="326" t="s">
        <v>483</v>
      </c>
      <c r="D148" s="734"/>
      <c r="E148" s="734"/>
    </row>
    <row r="149" spans="1:8" ht="17.25" customHeight="1">
      <c r="A149" s="256" t="s">
        <v>523</v>
      </c>
      <c r="B149" s="282">
        <v>3</v>
      </c>
      <c r="C149" s="282">
        <v>0.6</v>
      </c>
      <c r="D149" s="282">
        <v>10</v>
      </c>
      <c r="E149" s="289">
        <f>(B149+0.04)*D149</f>
        <v>30.4</v>
      </c>
    </row>
    <row r="150" spans="1:8">
      <c r="A150" s="256" t="s">
        <v>526</v>
      </c>
      <c r="B150" s="282">
        <v>2</v>
      </c>
      <c r="C150" s="282">
        <v>0.8</v>
      </c>
      <c r="D150" s="282">
        <v>4</v>
      </c>
      <c r="E150" s="289">
        <f t="shared" ref="E150:E152" si="12">(B150+0.04)*D150</f>
        <v>8.16</v>
      </c>
    </row>
    <row r="151" spans="1:8">
      <c r="A151" s="256" t="s">
        <v>528</v>
      </c>
      <c r="B151" s="282">
        <v>0.8</v>
      </c>
      <c r="C151" s="282">
        <v>0.4</v>
      </c>
      <c r="D151" s="282">
        <v>6</v>
      </c>
      <c r="E151" s="289">
        <f t="shared" si="12"/>
        <v>5.04</v>
      </c>
    </row>
    <row r="152" spans="1:8">
      <c r="A152" s="256" t="s">
        <v>529</v>
      </c>
      <c r="B152" s="282">
        <v>2</v>
      </c>
      <c r="C152" s="282">
        <v>1.5</v>
      </c>
      <c r="D152" s="282">
        <v>2</v>
      </c>
      <c r="E152" s="289">
        <f t="shared" si="12"/>
        <v>4.08</v>
      </c>
    </row>
    <row r="153" spans="1:8">
      <c r="D153" s="327" t="s">
        <v>578</v>
      </c>
      <c r="E153" s="300">
        <f>SUM(E149:E152)</f>
        <v>47.68</v>
      </c>
    </row>
    <row r="154" spans="1:8">
      <c r="A154" s="731" t="s">
        <v>803</v>
      </c>
      <c r="B154" s="731"/>
      <c r="C154" s="731"/>
      <c r="D154" s="731"/>
      <c r="E154" s="731"/>
      <c r="F154" s="731"/>
      <c r="G154" s="731"/>
      <c r="H154" s="357"/>
    </row>
    <row r="155" spans="1:8">
      <c r="A155" s="725" t="s">
        <v>810</v>
      </c>
      <c r="B155" s="726"/>
      <c r="C155" s="727"/>
      <c r="D155" s="306">
        <f>(H24+H25+H28+H29+H30)*2</f>
        <v>112.16</v>
      </c>
    </row>
    <row r="156" spans="1:8">
      <c r="A156" s="728" t="s">
        <v>578</v>
      </c>
      <c r="B156" s="729"/>
      <c r="C156" s="730"/>
      <c r="D156" s="300">
        <f>D155</f>
        <v>112.16</v>
      </c>
    </row>
    <row r="157" spans="1:8">
      <c r="A157" s="731" t="s">
        <v>804</v>
      </c>
      <c r="B157" s="731"/>
      <c r="C157" s="731"/>
      <c r="D157" s="731"/>
      <c r="E157" s="731"/>
      <c r="F157" s="731"/>
      <c r="G157" s="731"/>
    </row>
    <row r="158" spans="1:8">
      <c r="A158" s="725" t="s">
        <v>27</v>
      </c>
      <c r="B158" s="726"/>
      <c r="C158" s="727"/>
      <c r="D158" s="306">
        <f>D96</f>
        <v>527.30999999999995</v>
      </c>
    </row>
    <row r="159" spans="1:8">
      <c r="A159" s="725" t="s">
        <v>30</v>
      </c>
      <c r="B159" s="726"/>
      <c r="C159" s="727"/>
      <c r="D159" s="306">
        <f>E129</f>
        <v>83.45</v>
      </c>
    </row>
    <row r="160" spans="1:8">
      <c r="A160" s="728" t="s">
        <v>578</v>
      </c>
      <c r="B160" s="729"/>
      <c r="C160" s="730"/>
      <c r="D160" s="300">
        <f>D158+D159</f>
        <v>610.76</v>
      </c>
    </row>
    <row r="161" spans="1:7" ht="15.75" thickBot="1"/>
    <row r="162" spans="1:7">
      <c r="A162" s="753" t="s">
        <v>1182</v>
      </c>
      <c r="B162" s="754"/>
      <c r="C162" s="754"/>
      <c r="D162" s="754"/>
      <c r="E162" s="754"/>
      <c r="F162" s="754"/>
      <c r="G162" s="755"/>
    </row>
    <row r="163" spans="1:7">
      <c r="A163" s="756" t="s">
        <v>1177</v>
      </c>
      <c r="B163" s="757"/>
      <c r="C163" s="757"/>
      <c r="D163" s="758"/>
      <c r="E163" s="759" t="s">
        <v>198</v>
      </c>
      <c r="F163" s="759"/>
      <c r="G163" s="358" t="s">
        <v>1178</v>
      </c>
    </row>
    <row r="164" spans="1:7">
      <c r="A164" s="740" t="s">
        <v>1179</v>
      </c>
      <c r="B164" s="741"/>
      <c r="C164" s="741"/>
      <c r="D164" s="741"/>
      <c r="E164" s="742">
        <v>5516.99</v>
      </c>
      <c r="F164" s="743"/>
      <c r="G164" s="359" t="s">
        <v>62</v>
      </c>
    </row>
    <row r="165" spans="1:7">
      <c r="A165" s="740" t="s">
        <v>1180</v>
      </c>
      <c r="B165" s="741"/>
      <c r="C165" s="741"/>
      <c r="D165" s="741"/>
      <c r="E165" s="742">
        <v>307.95</v>
      </c>
      <c r="F165" s="743"/>
      <c r="G165" s="359" t="s">
        <v>14</v>
      </c>
    </row>
    <row r="166" spans="1:7" ht="15.75" thickBot="1">
      <c r="A166" s="744" t="s">
        <v>1181</v>
      </c>
      <c r="B166" s="745"/>
      <c r="C166" s="745"/>
      <c r="D166" s="745"/>
      <c r="E166" s="746">
        <v>66.38</v>
      </c>
      <c r="F166" s="747"/>
      <c r="G166" s="360" t="s">
        <v>62</v>
      </c>
    </row>
    <row r="167" spans="1:7">
      <c r="A167" s="785" t="s">
        <v>578</v>
      </c>
      <c r="B167" s="786"/>
      <c r="C167" s="786"/>
      <c r="D167" s="787"/>
      <c r="E167" s="361">
        <f>SUM(E164+E166)</f>
        <v>5583.37</v>
      </c>
      <c r="F167" s="362"/>
    </row>
    <row r="169" spans="1:7">
      <c r="A169" s="731" t="s">
        <v>2042</v>
      </c>
      <c r="B169" s="731"/>
      <c r="C169" s="731"/>
      <c r="D169" s="731"/>
      <c r="E169" s="731"/>
      <c r="F169" s="731"/>
      <c r="G169" s="731"/>
    </row>
    <row r="170" spans="1:7">
      <c r="A170" s="256"/>
      <c r="B170" s="256" t="s">
        <v>1869</v>
      </c>
      <c r="C170" s="256">
        <v>1.25</v>
      </c>
      <c r="D170" s="256"/>
      <c r="E170" s="256" t="s">
        <v>1870</v>
      </c>
      <c r="F170" s="488">
        <v>0.3</v>
      </c>
      <c r="G170" s="340"/>
    </row>
    <row r="171" spans="1:7">
      <c r="A171" s="256"/>
      <c r="B171" s="256"/>
      <c r="C171" s="256"/>
      <c r="D171" s="256"/>
      <c r="E171" s="256"/>
      <c r="F171" s="256"/>
      <c r="G171" s="340"/>
    </row>
    <row r="172" spans="1:7">
      <c r="A172" s="489" t="s">
        <v>1871</v>
      </c>
      <c r="B172" s="489" t="s">
        <v>1872</v>
      </c>
      <c r="C172" s="489" t="s">
        <v>106</v>
      </c>
      <c r="D172" s="489" t="s">
        <v>1873</v>
      </c>
      <c r="E172" s="489" t="s">
        <v>1874</v>
      </c>
      <c r="F172" s="489" t="s">
        <v>1875</v>
      </c>
      <c r="G172" s="340"/>
    </row>
    <row r="173" spans="1:7">
      <c r="A173" s="489" t="s">
        <v>493</v>
      </c>
      <c r="B173" s="256">
        <v>120</v>
      </c>
      <c r="C173" s="256">
        <v>120</v>
      </c>
      <c r="D173" s="256">
        <f>B173*C173/10000</f>
        <v>1.44</v>
      </c>
      <c r="E173" s="256">
        <f>D173*$C$170</f>
        <v>1.8</v>
      </c>
      <c r="F173" s="256">
        <f t="shared" ref="F173:F201" si="13">(B173*2+C173*2)*30</f>
        <v>14400</v>
      </c>
      <c r="G173" s="340"/>
    </row>
    <row r="174" spans="1:7">
      <c r="A174" s="489" t="s">
        <v>494</v>
      </c>
      <c r="B174" s="256">
        <v>120</v>
      </c>
      <c r="C174" s="256">
        <v>120</v>
      </c>
      <c r="D174" s="256">
        <f t="shared" ref="D174:D201" si="14">B174*C174/10000</f>
        <v>1.44</v>
      </c>
      <c r="E174" s="256">
        <f t="shared" ref="E174:E201" si="15">D174*$C$170</f>
        <v>1.8</v>
      </c>
      <c r="F174" s="256">
        <f t="shared" si="13"/>
        <v>14400</v>
      </c>
      <c r="G174" s="340"/>
    </row>
    <row r="175" spans="1:7">
      <c r="A175" s="489" t="s">
        <v>495</v>
      </c>
      <c r="B175" s="256">
        <v>120</v>
      </c>
      <c r="C175" s="256">
        <v>120</v>
      </c>
      <c r="D175" s="256">
        <f t="shared" si="14"/>
        <v>1.44</v>
      </c>
      <c r="E175" s="256">
        <f t="shared" si="15"/>
        <v>1.8</v>
      </c>
      <c r="F175" s="256">
        <f t="shared" si="13"/>
        <v>14400</v>
      </c>
      <c r="G175" s="340"/>
    </row>
    <row r="176" spans="1:7">
      <c r="A176" s="489" t="s">
        <v>496</v>
      </c>
      <c r="B176" s="256">
        <v>120</v>
      </c>
      <c r="C176" s="256">
        <v>120</v>
      </c>
      <c r="D176" s="256">
        <f t="shared" si="14"/>
        <v>1.44</v>
      </c>
      <c r="E176" s="256">
        <f t="shared" si="15"/>
        <v>1.8</v>
      </c>
      <c r="F176" s="256">
        <f t="shared" si="13"/>
        <v>14400</v>
      </c>
      <c r="G176" s="340"/>
    </row>
    <row r="177" spans="1:7">
      <c r="A177" s="489" t="s">
        <v>497</v>
      </c>
      <c r="B177" s="256">
        <v>120</v>
      </c>
      <c r="C177" s="256">
        <v>120</v>
      </c>
      <c r="D177" s="256">
        <f t="shared" si="14"/>
        <v>1.44</v>
      </c>
      <c r="E177" s="256">
        <f t="shared" si="15"/>
        <v>1.8</v>
      </c>
      <c r="F177" s="256">
        <f t="shared" si="13"/>
        <v>14400</v>
      </c>
      <c r="G177" s="340"/>
    </row>
    <row r="178" spans="1:7">
      <c r="A178" s="489" t="s">
        <v>498</v>
      </c>
      <c r="B178" s="256">
        <v>120</v>
      </c>
      <c r="C178" s="256">
        <v>120</v>
      </c>
      <c r="D178" s="256">
        <f t="shared" si="14"/>
        <v>1.44</v>
      </c>
      <c r="E178" s="256">
        <f t="shared" si="15"/>
        <v>1.8</v>
      </c>
      <c r="F178" s="256">
        <f t="shared" si="13"/>
        <v>14400</v>
      </c>
      <c r="G178" s="340"/>
    </row>
    <row r="179" spans="1:7">
      <c r="A179" s="489" t="s">
        <v>499</v>
      </c>
      <c r="B179" s="256">
        <v>120</v>
      </c>
      <c r="C179" s="256">
        <v>120</v>
      </c>
      <c r="D179" s="256">
        <f t="shared" si="14"/>
        <v>1.44</v>
      </c>
      <c r="E179" s="256">
        <f t="shared" si="15"/>
        <v>1.8</v>
      </c>
      <c r="F179" s="256">
        <f t="shared" si="13"/>
        <v>14400</v>
      </c>
      <c r="G179" s="340"/>
    </row>
    <row r="180" spans="1:7">
      <c r="A180" s="489" t="s">
        <v>500</v>
      </c>
      <c r="B180" s="256">
        <v>120</v>
      </c>
      <c r="C180" s="256">
        <v>120</v>
      </c>
      <c r="D180" s="256">
        <f t="shared" si="14"/>
        <v>1.44</v>
      </c>
      <c r="E180" s="256">
        <f t="shared" si="15"/>
        <v>1.8</v>
      </c>
      <c r="F180" s="256">
        <f t="shared" si="13"/>
        <v>14400</v>
      </c>
      <c r="G180" s="340"/>
    </row>
    <row r="181" spans="1:7">
      <c r="A181" s="489" t="s">
        <v>501</v>
      </c>
      <c r="B181" s="256">
        <v>120</v>
      </c>
      <c r="C181" s="256">
        <v>120</v>
      </c>
      <c r="D181" s="256">
        <f t="shared" si="14"/>
        <v>1.44</v>
      </c>
      <c r="E181" s="256">
        <f t="shared" si="15"/>
        <v>1.8</v>
      </c>
      <c r="F181" s="256">
        <f t="shared" si="13"/>
        <v>14400</v>
      </c>
      <c r="G181" s="340"/>
    </row>
    <row r="182" spans="1:7">
      <c r="A182" s="489" t="s">
        <v>502</v>
      </c>
      <c r="B182" s="256">
        <v>130</v>
      </c>
      <c r="C182" s="256">
        <v>130</v>
      </c>
      <c r="D182" s="256">
        <f t="shared" si="14"/>
        <v>1.69</v>
      </c>
      <c r="E182" s="256">
        <f t="shared" si="15"/>
        <v>2.1124999999999998</v>
      </c>
      <c r="F182" s="256">
        <f t="shared" si="13"/>
        <v>15600</v>
      </c>
      <c r="G182" s="340"/>
    </row>
    <row r="183" spans="1:7">
      <c r="A183" s="489" t="s">
        <v>1876</v>
      </c>
      <c r="B183" s="256">
        <v>130</v>
      </c>
      <c r="C183" s="256">
        <v>130</v>
      </c>
      <c r="D183" s="256">
        <f t="shared" si="14"/>
        <v>1.69</v>
      </c>
      <c r="E183" s="256">
        <f t="shared" si="15"/>
        <v>2.1124999999999998</v>
      </c>
      <c r="F183" s="256">
        <f t="shared" si="13"/>
        <v>15600</v>
      </c>
      <c r="G183" s="340"/>
    </row>
    <row r="184" spans="1:7">
      <c r="A184" s="489" t="s">
        <v>1877</v>
      </c>
      <c r="B184" s="256">
        <v>120</v>
      </c>
      <c r="C184" s="256">
        <v>120</v>
      </c>
      <c r="D184" s="256">
        <f t="shared" si="14"/>
        <v>1.44</v>
      </c>
      <c r="E184" s="256">
        <f t="shared" si="15"/>
        <v>1.8</v>
      </c>
      <c r="F184" s="256">
        <f t="shared" si="13"/>
        <v>14400</v>
      </c>
      <c r="G184" s="340"/>
    </row>
    <row r="185" spans="1:7">
      <c r="A185" s="489" t="s">
        <v>1878</v>
      </c>
      <c r="B185" s="256">
        <v>120</v>
      </c>
      <c r="C185" s="256">
        <v>120</v>
      </c>
      <c r="D185" s="256">
        <f t="shared" si="14"/>
        <v>1.44</v>
      </c>
      <c r="E185" s="256">
        <f t="shared" si="15"/>
        <v>1.8</v>
      </c>
      <c r="F185" s="256">
        <f t="shared" si="13"/>
        <v>14400</v>
      </c>
      <c r="G185" s="340"/>
    </row>
    <row r="186" spans="1:7">
      <c r="A186" s="489" t="s">
        <v>1879</v>
      </c>
      <c r="B186" s="256">
        <v>140</v>
      </c>
      <c r="C186" s="256">
        <v>140</v>
      </c>
      <c r="D186" s="256">
        <f t="shared" si="14"/>
        <v>1.96</v>
      </c>
      <c r="E186" s="256">
        <f t="shared" si="15"/>
        <v>2.4500000000000002</v>
      </c>
      <c r="F186" s="256">
        <f t="shared" si="13"/>
        <v>16800</v>
      </c>
      <c r="G186" s="340"/>
    </row>
    <row r="187" spans="1:7">
      <c r="A187" s="489" t="s">
        <v>1880</v>
      </c>
      <c r="B187" s="256">
        <v>120</v>
      </c>
      <c r="C187" s="256">
        <v>120</v>
      </c>
      <c r="D187" s="256">
        <f t="shared" si="14"/>
        <v>1.44</v>
      </c>
      <c r="E187" s="256">
        <f t="shared" si="15"/>
        <v>1.8</v>
      </c>
      <c r="F187" s="256">
        <f t="shared" si="13"/>
        <v>14400</v>
      </c>
      <c r="G187" s="340"/>
    </row>
    <row r="188" spans="1:7">
      <c r="A188" s="489" t="s">
        <v>1881</v>
      </c>
      <c r="B188" s="256">
        <v>130</v>
      </c>
      <c r="C188" s="256">
        <v>130</v>
      </c>
      <c r="D188" s="256">
        <f t="shared" si="14"/>
        <v>1.69</v>
      </c>
      <c r="E188" s="256">
        <f t="shared" si="15"/>
        <v>2.1124999999999998</v>
      </c>
      <c r="F188" s="256">
        <f t="shared" si="13"/>
        <v>15600</v>
      </c>
      <c r="G188" s="340"/>
    </row>
    <row r="189" spans="1:7">
      <c r="A189" s="489" t="s">
        <v>1882</v>
      </c>
      <c r="B189" s="256">
        <v>120</v>
      </c>
      <c r="C189" s="256">
        <v>120</v>
      </c>
      <c r="D189" s="256">
        <f t="shared" si="14"/>
        <v>1.44</v>
      </c>
      <c r="E189" s="256">
        <f t="shared" si="15"/>
        <v>1.8</v>
      </c>
      <c r="F189" s="256">
        <f t="shared" si="13"/>
        <v>14400</v>
      </c>
      <c r="G189" s="340"/>
    </row>
    <row r="190" spans="1:7">
      <c r="A190" s="489" t="s">
        <v>1883</v>
      </c>
      <c r="B190" s="256">
        <v>120</v>
      </c>
      <c r="C190" s="256">
        <v>120</v>
      </c>
      <c r="D190" s="256">
        <f t="shared" si="14"/>
        <v>1.44</v>
      </c>
      <c r="E190" s="256">
        <f t="shared" si="15"/>
        <v>1.8</v>
      </c>
      <c r="F190" s="256">
        <f t="shared" si="13"/>
        <v>14400</v>
      </c>
      <c r="G190" s="340"/>
    </row>
    <row r="191" spans="1:7">
      <c r="A191" s="489" t="s">
        <v>1884</v>
      </c>
      <c r="B191" s="256">
        <v>130</v>
      </c>
      <c r="C191" s="256">
        <v>130</v>
      </c>
      <c r="D191" s="256">
        <f t="shared" si="14"/>
        <v>1.69</v>
      </c>
      <c r="E191" s="256">
        <f t="shared" si="15"/>
        <v>2.1124999999999998</v>
      </c>
      <c r="F191" s="256">
        <f t="shared" si="13"/>
        <v>15600</v>
      </c>
      <c r="G191" s="340"/>
    </row>
    <row r="192" spans="1:7">
      <c r="A192" s="489" t="s">
        <v>1885</v>
      </c>
      <c r="B192" s="256">
        <v>130</v>
      </c>
      <c r="C192" s="256">
        <v>130</v>
      </c>
      <c r="D192" s="256">
        <f t="shared" si="14"/>
        <v>1.69</v>
      </c>
      <c r="E192" s="256">
        <f t="shared" si="15"/>
        <v>2.1124999999999998</v>
      </c>
      <c r="F192" s="256">
        <f t="shared" si="13"/>
        <v>15600</v>
      </c>
      <c r="G192" s="340"/>
    </row>
    <row r="193" spans="1:7">
      <c r="A193" s="489" t="s">
        <v>1886</v>
      </c>
      <c r="B193" s="256">
        <v>120</v>
      </c>
      <c r="C193" s="256">
        <v>120</v>
      </c>
      <c r="D193" s="256">
        <f t="shared" si="14"/>
        <v>1.44</v>
      </c>
      <c r="E193" s="256">
        <f t="shared" si="15"/>
        <v>1.8</v>
      </c>
      <c r="F193" s="256">
        <f t="shared" si="13"/>
        <v>14400</v>
      </c>
      <c r="G193" s="340"/>
    </row>
    <row r="194" spans="1:7">
      <c r="A194" s="489" t="s">
        <v>1887</v>
      </c>
      <c r="B194" s="256">
        <v>100</v>
      </c>
      <c r="C194" s="256">
        <v>100</v>
      </c>
      <c r="D194" s="256">
        <f t="shared" si="14"/>
        <v>1</v>
      </c>
      <c r="E194" s="256">
        <f t="shared" si="15"/>
        <v>1.25</v>
      </c>
      <c r="F194" s="256">
        <f t="shared" si="13"/>
        <v>12000</v>
      </c>
      <c r="G194" s="340"/>
    </row>
    <row r="195" spans="1:7">
      <c r="A195" s="489" t="s">
        <v>1888</v>
      </c>
      <c r="B195" s="256">
        <v>150</v>
      </c>
      <c r="C195" s="256">
        <v>150</v>
      </c>
      <c r="D195" s="256">
        <f t="shared" si="14"/>
        <v>2.25</v>
      </c>
      <c r="E195" s="256">
        <f t="shared" si="15"/>
        <v>2.8125</v>
      </c>
      <c r="F195" s="256">
        <f t="shared" si="13"/>
        <v>18000</v>
      </c>
      <c r="G195" s="340"/>
    </row>
    <row r="196" spans="1:7">
      <c r="A196" s="489" t="s">
        <v>1889</v>
      </c>
      <c r="B196" s="256">
        <v>140</v>
      </c>
      <c r="C196" s="256">
        <v>140</v>
      </c>
      <c r="D196" s="256">
        <f t="shared" si="14"/>
        <v>1.96</v>
      </c>
      <c r="E196" s="256">
        <f t="shared" si="15"/>
        <v>2.4500000000000002</v>
      </c>
      <c r="F196" s="256">
        <f t="shared" si="13"/>
        <v>16800</v>
      </c>
      <c r="G196" s="340"/>
    </row>
    <row r="197" spans="1:7">
      <c r="A197" s="489" t="s">
        <v>1890</v>
      </c>
      <c r="B197" s="256">
        <v>120</v>
      </c>
      <c r="C197" s="256">
        <v>120</v>
      </c>
      <c r="D197" s="256">
        <f t="shared" si="14"/>
        <v>1.44</v>
      </c>
      <c r="E197" s="256">
        <f t="shared" si="15"/>
        <v>1.8</v>
      </c>
      <c r="F197" s="256">
        <f t="shared" si="13"/>
        <v>14400</v>
      </c>
      <c r="G197" s="340"/>
    </row>
    <row r="198" spans="1:7">
      <c r="A198" s="489" t="s">
        <v>1891</v>
      </c>
      <c r="B198" s="256">
        <v>120</v>
      </c>
      <c r="C198" s="256">
        <v>120</v>
      </c>
      <c r="D198" s="256">
        <f t="shared" si="14"/>
        <v>1.44</v>
      </c>
      <c r="E198" s="256">
        <f t="shared" si="15"/>
        <v>1.8</v>
      </c>
      <c r="F198" s="256">
        <f t="shared" si="13"/>
        <v>14400</v>
      </c>
      <c r="G198" s="340"/>
    </row>
    <row r="199" spans="1:7">
      <c r="A199" s="489" t="s">
        <v>1892</v>
      </c>
      <c r="B199" s="256">
        <v>120</v>
      </c>
      <c r="C199" s="256">
        <v>120</v>
      </c>
      <c r="D199" s="256">
        <f t="shared" si="14"/>
        <v>1.44</v>
      </c>
      <c r="E199" s="256">
        <f t="shared" si="15"/>
        <v>1.8</v>
      </c>
      <c r="F199" s="256">
        <f t="shared" si="13"/>
        <v>14400</v>
      </c>
      <c r="G199" s="340"/>
    </row>
    <row r="200" spans="1:7">
      <c r="A200" s="489" t="s">
        <v>1893</v>
      </c>
      <c r="B200" s="256">
        <v>120</v>
      </c>
      <c r="C200" s="256">
        <v>120</v>
      </c>
      <c r="D200" s="256">
        <f t="shared" si="14"/>
        <v>1.44</v>
      </c>
      <c r="E200" s="256">
        <f t="shared" si="15"/>
        <v>1.8</v>
      </c>
      <c r="F200" s="256">
        <f t="shared" si="13"/>
        <v>14400</v>
      </c>
      <c r="G200" s="340"/>
    </row>
    <row r="201" spans="1:7">
      <c r="A201" s="489" t="s">
        <v>1894</v>
      </c>
      <c r="B201" s="256">
        <v>120</v>
      </c>
      <c r="C201" s="256">
        <v>120</v>
      </c>
      <c r="D201" s="256">
        <f t="shared" si="14"/>
        <v>1.44</v>
      </c>
      <c r="E201" s="256">
        <f t="shared" si="15"/>
        <v>1.8</v>
      </c>
      <c r="F201" s="256">
        <f t="shared" si="13"/>
        <v>14400</v>
      </c>
      <c r="G201" s="340"/>
    </row>
    <row r="202" spans="1:7">
      <c r="A202" s="340"/>
      <c r="B202" s="340"/>
      <c r="C202" s="340"/>
      <c r="D202" s="489">
        <f>SUM(D173:D201)</f>
        <v>44.42</v>
      </c>
      <c r="E202" s="489">
        <f>SUM(E173:E201)</f>
        <v>55.524999999999999</v>
      </c>
      <c r="F202" s="489">
        <f>SUM(F173:F201)</f>
        <v>429600</v>
      </c>
      <c r="G202" s="340"/>
    </row>
    <row r="203" spans="1:7">
      <c r="A203" s="340"/>
      <c r="B203" s="340"/>
      <c r="C203" s="340"/>
      <c r="D203" s="340"/>
      <c r="E203" s="340"/>
      <c r="F203" s="340"/>
      <c r="G203" s="340"/>
    </row>
    <row r="204" spans="1:7">
      <c r="A204" s="340"/>
      <c r="B204" s="340"/>
      <c r="C204" s="340"/>
      <c r="D204" s="489" t="s">
        <v>1873</v>
      </c>
      <c r="E204" s="489" t="s">
        <v>1874</v>
      </c>
      <c r="F204" s="489" t="s">
        <v>2027</v>
      </c>
      <c r="G204" s="340"/>
    </row>
    <row r="205" spans="1:7">
      <c r="A205" s="340"/>
      <c r="B205" s="340"/>
      <c r="C205" s="340"/>
      <c r="D205" s="489">
        <f>SUM(D173:D201)</f>
        <v>44.42</v>
      </c>
      <c r="E205" s="489">
        <f>SUM(E173:E201)</f>
        <v>55.524999999999999</v>
      </c>
      <c r="F205" s="489">
        <f>F202/10000</f>
        <v>42.96</v>
      </c>
      <c r="G205" s="340"/>
    </row>
    <row r="208" spans="1:7">
      <c r="A208" s="784" t="s">
        <v>2886</v>
      </c>
      <c r="B208" s="784"/>
      <c r="C208" s="784"/>
      <c r="D208" s="784"/>
      <c r="E208" s="784"/>
    </row>
    <row r="209" spans="1:5">
      <c r="A209" s="519" t="s">
        <v>0</v>
      </c>
      <c r="B209" s="519" t="s">
        <v>2903</v>
      </c>
      <c r="C209" s="520" t="s">
        <v>2904</v>
      </c>
      <c r="D209" s="519" t="s">
        <v>2905</v>
      </c>
      <c r="E209" s="519" t="s">
        <v>2906</v>
      </c>
    </row>
    <row r="210" spans="1:5" ht="45">
      <c r="A210" s="521" t="s">
        <v>37</v>
      </c>
      <c r="B210" s="522" t="s">
        <v>2907</v>
      </c>
      <c r="C210" s="523" t="s">
        <v>2930</v>
      </c>
      <c r="D210" s="521" t="s">
        <v>104</v>
      </c>
      <c r="E210" s="524">
        <v>1</v>
      </c>
    </row>
    <row r="211" spans="1:5" ht="120">
      <c r="A211" s="521" t="s">
        <v>40</v>
      </c>
      <c r="B211" s="522" t="s">
        <v>2908</v>
      </c>
      <c r="C211" s="523" t="s">
        <v>2931</v>
      </c>
      <c r="D211" s="521" t="s">
        <v>19</v>
      </c>
      <c r="E211" s="524">
        <f>6.4*1.3</f>
        <v>8.32</v>
      </c>
    </row>
    <row r="212" spans="1:5" ht="30">
      <c r="A212" s="521" t="s">
        <v>43</v>
      </c>
      <c r="B212" s="522" t="s">
        <v>2909</v>
      </c>
      <c r="C212" s="523" t="s">
        <v>2910</v>
      </c>
      <c r="D212" s="521" t="s">
        <v>19</v>
      </c>
      <c r="E212" s="524">
        <f>E211*0.8</f>
        <v>6.66</v>
      </c>
    </row>
    <row r="213" spans="1:5" ht="90">
      <c r="A213" s="521" t="s">
        <v>46</v>
      </c>
      <c r="B213" s="523" t="s">
        <v>2911</v>
      </c>
      <c r="C213" s="523" t="s">
        <v>2912</v>
      </c>
      <c r="D213" s="521" t="s">
        <v>14</v>
      </c>
      <c r="E213" s="525">
        <f>6.14+0.68</f>
        <v>6.82</v>
      </c>
    </row>
    <row r="214" spans="1:5" ht="60">
      <c r="A214" s="521" t="s">
        <v>63</v>
      </c>
      <c r="B214" s="523" t="s">
        <v>2913</v>
      </c>
      <c r="C214" s="523" t="s">
        <v>2951</v>
      </c>
      <c r="D214" s="521" t="s">
        <v>25</v>
      </c>
      <c r="E214" s="524">
        <v>25</v>
      </c>
    </row>
    <row r="215" spans="1:5">
      <c r="A215" s="521" t="s">
        <v>270</v>
      </c>
      <c r="B215" s="523" t="s">
        <v>2914</v>
      </c>
      <c r="C215" s="523"/>
      <c r="D215" s="521" t="s">
        <v>1071</v>
      </c>
      <c r="E215" s="525">
        <v>15</v>
      </c>
    </row>
    <row r="216" spans="1:5">
      <c r="A216" s="521" t="s">
        <v>271</v>
      </c>
      <c r="B216" s="523" t="s">
        <v>2915</v>
      </c>
      <c r="C216" s="523" t="s">
        <v>2916</v>
      </c>
      <c r="D216" s="521" t="s">
        <v>1071</v>
      </c>
      <c r="E216" s="525">
        <v>17</v>
      </c>
    </row>
    <row r="217" spans="1:5" ht="30">
      <c r="A217" s="521" t="s">
        <v>469</v>
      </c>
      <c r="B217" s="523" t="s">
        <v>2918</v>
      </c>
      <c r="C217" s="523"/>
      <c r="D217" s="521" t="s">
        <v>1071</v>
      </c>
      <c r="E217" s="525">
        <v>3</v>
      </c>
    </row>
    <row r="218" spans="1:5" ht="30">
      <c r="A218" s="521" t="s">
        <v>2917</v>
      </c>
      <c r="B218" s="523" t="s">
        <v>2920</v>
      </c>
      <c r="C218" s="523"/>
      <c r="D218" s="521" t="s">
        <v>1071</v>
      </c>
      <c r="E218" s="525">
        <v>4</v>
      </c>
    </row>
    <row r="219" spans="1:5" ht="45">
      <c r="A219" s="521" t="s">
        <v>2919</v>
      </c>
      <c r="B219" s="523" t="s">
        <v>2922</v>
      </c>
      <c r="C219" s="523" t="s">
        <v>2932</v>
      </c>
      <c r="D219" s="521" t="s">
        <v>1071</v>
      </c>
      <c r="E219" s="525">
        <v>4</v>
      </c>
    </row>
    <row r="220" spans="1:5" ht="30">
      <c r="A220" s="521" t="s">
        <v>2921</v>
      </c>
      <c r="B220" s="523" t="s">
        <v>2924</v>
      </c>
      <c r="C220" s="523"/>
      <c r="D220" s="521" t="s">
        <v>1071</v>
      </c>
      <c r="E220" s="525">
        <v>30</v>
      </c>
    </row>
    <row r="221" spans="1:5" ht="30">
      <c r="A221" s="521" t="s">
        <v>2923</v>
      </c>
      <c r="B221" s="523" t="s">
        <v>2926</v>
      </c>
      <c r="C221" s="523"/>
      <c r="D221" s="521" t="s">
        <v>1071</v>
      </c>
      <c r="E221" s="525">
        <v>2</v>
      </c>
    </row>
    <row r="222" spans="1:5" ht="30">
      <c r="A222" s="521" t="s">
        <v>2925</v>
      </c>
      <c r="B222" s="523" t="s">
        <v>2928</v>
      </c>
      <c r="C222" s="523"/>
      <c r="D222" s="521" t="s">
        <v>1071</v>
      </c>
      <c r="E222" s="525">
        <v>4</v>
      </c>
    </row>
    <row r="223" spans="1:5" ht="30">
      <c r="A223" s="521" t="s">
        <v>2927</v>
      </c>
      <c r="B223" s="523" t="s">
        <v>2929</v>
      </c>
      <c r="C223" s="523"/>
      <c r="D223" s="521" t="s">
        <v>1071</v>
      </c>
      <c r="E223" s="525">
        <v>4</v>
      </c>
    </row>
  </sheetData>
  <mergeCells count="129">
    <mergeCell ref="A208:E208"/>
    <mergeCell ref="A169:G169"/>
    <mergeCell ref="A167:D167"/>
    <mergeCell ref="A162:G162"/>
    <mergeCell ref="A163:D163"/>
    <mergeCell ref="E163:F163"/>
    <mergeCell ref="A164:D164"/>
    <mergeCell ref="E164:F164"/>
    <mergeCell ref="A165:D165"/>
    <mergeCell ref="E165:F165"/>
    <mergeCell ref="A166:D166"/>
    <mergeCell ref="E166:F166"/>
    <mergeCell ref="A18:C18"/>
    <mergeCell ref="A20:A21"/>
    <mergeCell ref="B20:C20"/>
    <mergeCell ref="D20:D21"/>
    <mergeCell ref="E20:E21"/>
    <mergeCell ref="F20:F21"/>
    <mergeCell ref="A1:G1"/>
    <mergeCell ref="A2:G2"/>
    <mergeCell ref="A3:F3"/>
    <mergeCell ref="A4:F4"/>
    <mergeCell ref="A5:G5"/>
    <mergeCell ref="G20:G21"/>
    <mergeCell ref="A19:H19"/>
    <mergeCell ref="H20:H21"/>
    <mergeCell ref="A26:A27"/>
    <mergeCell ref="B26:C26"/>
    <mergeCell ref="D26:D27"/>
    <mergeCell ref="E26:E27"/>
    <mergeCell ref="F26:F27"/>
    <mergeCell ref="G26:G27"/>
    <mergeCell ref="H26:H27"/>
    <mergeCell ref="B36:C36"/>
    <mergeCell ref="G43:G44"/>
    <mergeCell ref="B44:C44"/>
    <mergeCell ref="A41:F41"/>
    <mergeCell ref="A42:G42"/>
    <mergeCell ref="B37:C37"/>
    <mergeCell ref="B38:C38"/>
    <mergeCell ref="B39:C39"/>
    <mergeCell ref="B40:C40"/>
    <mergeCell ref="A33:G33"/>
    <mergeCell ref="A34:A35"/>
    <mergeCell ref="B34:C34"/>
    <mergeCell ref="D34:D35"/>
    <mergeCell ref="E34:E35"/>
    <mergeCell ref="F34:F35"/>
    <mergeCell ref="G34:G35"/>
    <mergeCell ref="B35:C35"/>
    <mergeCell ref="B45:C45"/>
    <mergeCell ref="B46:C46"/>
    <mergeCell ref="B47:C47"/>
    <mergeCell ref="B48:C48"/>
    <mergeCell ref="A43:A44"/>
    <mergeCell ref="B43:C43"/>
    <mergeCell ref="D43:D44"/>
    <mergeCell ref="E43:E44"/>
    <mergeCell ref="F43:F44"/>
    <mergeCell ref="G51:G52"/>
    <mergeCell ref="B52:C52"/>
    <mergeCell ref="B53:C53"/>
    <mergeCell ref="A56:F56"/>
    <mergeCell ref="A57:G57"/>
    <mergeCell ref="A49:F49"/>
    <mergeCell ref="A50:G50"/>
    <mergeCell ref="A51:A52"/>
    <mergeCell ref="B51:C51"/>
    <mergeCell ref="D51:D52"/>
    <mergeCell ref="E51:E52"/>
    <mergeCell ref="F51:F52"/>
    <mergeCell ref="B60:C60"/>
    <mergeCell ref="A61:F61"/>
    <mergeCell ref="A62:G62"/>
    <mergeCell ref="A58:A59"/>
    <mergeCell ref="B58:C58"/>
    <mergeCell ref="D58:D59"/>
    <mergeCell ref="E58:E59"/>
    <mergeCell ref="F58:F59"/>
    <mergeCell ref="G58:G59"/>
    <mergeCell ref="B59:C59"/>
    <mergeCell ref="A70:F70"/>
    <mergeCell ref="A71:G71"/>
    <mergeCell ref="B65:C65"/>
    <mergeCell ref="B66:C66"/>
    <mergeCell ref="B67:C67"/>
    <mergeCell ref="B68:C68"/>
    <mergeCell ref="B69:C69"/>
    <mergeCell ref="A63:A64"/>
    <mergeCell ref="B63:C63"/>
    <mergeCell ref="D63:D64"/>
    <mergeCell ref="E63:E64"/>
    <mergeCell ref="F63:F64"/>
    <mergeCell ref="G63:G64"/>
    <mergeCell ref="B64:C64"/>
    <mergeCell ref="A112:G112"/>
    <mergeCell ref="A113:C113"/>
    <mergeCell ref="A114:C114"/>
    <mergeCell ref="A115:C115"/>
    <mergeCell ref="A107:C107"/>
    <mergeCell ref="A108:G108"/>
    <mergeCell ref="A96:C96"/>
    <mergeCell ref="A97:G97"/>
    <mergeCell ref="A84:C84"/>
    <mergeCell ref="A85:G85"/>
    <mergeCell ref="A159:C159"/>
    <mergeCell ref="A160:C160"/>
    <mergeCell ref="B54:C54"/>
    <mergeCell ref="B55:C55"/>
    <mergeCell ref="A155:C155"/>
    <mergeCell ref="A156:C156"/>
    <mergeCell ref="A157:G157"/>
    <mergeCell ref="A158:C158"/>
    <mergeCell ref="A154:G154"/>
    <mergeCell ref="A146:E146"/>
    <mergeCell ref="A147:A148"/>
    <mergeCell ref="B147:C147"/>
    <mergeCell ref="D147:D148"/>
    <mergeCell ref="E147:E148"/>
    <mergeCell ref="A130:G130"/>
    <mergeCell ref="A131:C131"/>
    <mergeCell ref="A132:C132"/>
    <mergeCell ref="A133:C133"/>
    <mergeCell ref="A134:G134"/>
    <mergeCell ref="A123:G123"/>
    <mergeCell ref="A129:D129"/>
    <mergeCell ref="A116:G116"/>
    <mergeCell ref="A122:D122"/>
    <mergeCell ref="A111:C111"/>
  </mergeCells>
  <pageMargins left="0.511811024" right="0.511811024" top="0.78740157499999996" bottom="0.78740157499999996" header="0.31496062000000002" footer="0.31496062000000002"/>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0"/>
  <sheetViews>
    <sheetView topLeftCell="A670" zoomScale="120" zoomScaleNormal="120" workbookViewId="0">
      <selection activeCell="D680" sqref="D680"/>
    </sheetView>
  </sheetViews>
  <sheetFormatPr defaultRowHeight="15"/>
  <cols>
    <col min="1" max="1" width="22.7109375" customWidth="1"/>
    <col min="2" max="2" width="18.28515625" customWidth="1"/>
    <col min="3" max="3" width="17.85546875" customWidth="1"/>
    <col min="4" max="4" width="15.85546875" customWidth="1"/>
    <col min="5" max="5" width="18.7109375" customWidth="1"/>
    <col min="6" max="6" width="12.85546875" customWidth="1"/>
    <col min="7" max="7" width="17.28515625" customWidth="1"/>
    <col min="8" max="8" width="16.28515625" customWidth="1"/>
    <col min="10" max="10" width="12.85546875" customWidth="1"/>
    <col min="13" max="13" width="12.85546875" customWidth="1"/>
  </cols>
  <sheetData>
    <row r="1" spans="1:9" ht="18.75">
      <c r="A1" s="760" t="s">
        <v>467</v>
      </c>
      <c r="B1" s="761"/>
      <c r="C1" s="761"/>
      <c r="D1" s="761"/>
      <c r="E1" s="761"/>
      <c r="F1" s="761"/>
      <c r="G1" s="762"/>
    </row>
    <row r="2" spans="1:9">
      <c r="A2" s="748" t="s">
        <v>468</v>
      </c>
      <c r="B2" s="749"/>
      <c r="C2" s="749"/>
      <c r="D2" s="749"/>
      <c r="E2" s="749"/>
      <c r="F2" s="749"/>
      <c r="G2" s="750"/>
    </row>
    <row r="3" spans="1:9">
      <c r="A3" s="763" t="s">
        <v>1679</v>
      </c>
      <c r="B3" s="764"/>
      <c r="C3" s="764"/>
      <c r="D3" s="764"/>
      <c r="E3" s="764"/>
      <c r="F3" s="764"/>
      <c r="G3" s="278">
        <f>('Quadro de Áreas'!H4*0.3)*1.3</f>
        <v>1127.3900000000001</v>
      </c>
    </row>
    <row r="4" spans="1:9">
      <c r="A4" s="763" t="s">
        <v>533</v>
      </c>
      <c r="B4" s="764"/>
      <c r="C4" s="764"/>
      <c r="D4" s="764"/>
      <c r="E4" s="764"/>
      <c r="F4" s="764"/>
      <c r="G4" s="278">
        <f>G3</f>
        <v>1127.3900000000001</v>
      </c>
    </row>
    <row r="5" spans="1:9">
      <c r="A5" s="731" t="s">
        <v>205</v>
      </c>
      <c r="B5" s="731"/>
      <c r="C5" s="731"/>
      <c r="D5" s="731"/>
      <c r="E5" s="731"/>
      <c r="F5" s="731"/>
      <c r="G5" s="731"/>
    </row>
    <row r="6" spans="1:9" ht="15.75">
      <c r="A6" s="618" t="s">
        <v>473</v>
      </c>
      <c r="B6" s="618"/>
      <c r="C6" s="618"/>
      <c r="D6" s="618"/>
      <c r="E6" s="618"/>
      <c r="F6" s="618"/>
      <c r="G6" s="618"/>
    </row>
    <row r="7" spans="1:9">
      <c r="A7" s="280" t="s">
        <v>474</v>
      </c>
      <c r="B7" s="280" t="s">
        <v>482</v>
      </c>
      <c r="C7" s="280" t="s">
        <v>483</v>
      </c>
      <c r="D7" s="280" t="s">
        <v>484</v>
      </c>
      <c r="E7" s="280"/>
      <c r="F7" s="280"/>
      <c r="G7" s="280"/>
    </row>
    <row r="8" spans="1:9">
      <c r="A8" s="281" t="s">
        <v>481</v>
      </c>
      <c r="B8" s="282">
        <v>28.55</v>
      </c>
      <c r="C8" s="282">
        <v>3</v>
      </c>
      <c r="D8" s="282">
        <f>B8*C8</f>
        <v>85.65</v>
      </c>
      <c r="E8" s="282"/>
      <c r="F8" s="282"/>
      <c r="G8" s="282"/>
      <c r="I8" s="285"/>
    </row>
    <row r="9" spans="1:9">
      <c r="A9" s="290" t="s">
        <v>544</v>
      </c>
      <c r="B9" s="283"/>
      <c r="C9" s="283"/>
      <c r="D9" s="283">
        <v>32.65</v>
      </c>
      <c r="E9" s="283"/>
      <c r="F9" s="283"/>
      <c r="G9" s="283"/>
      <c r="I9" s="285"/>
    </row>
    <row r="10" spans="1:9">
      <c r="A10" s="256" t="s">
        <v>476</v>
      </c>
      <c r="B10" s="282">
        <v>20</v>
      </c>
      <c r="C10" s="282">
        <v>3</v>
      </c>
      <c r="D10" s="282">
        <f t="shared" ref="D10:D37" si="0">B10*C10</f>
        <v>60</v>
      </c>
      <c r="E10" s="282"/>
      <c r="F10" s="282"/>
      <c r="G10" s="282"/>
    </row>
    <row r="11" spans="1:9">
      <c r="A11" s="256" t="s">
        <v>534</v>
      </c>
      <c r="B11" s="282">
        <v>20</v>
      </c>
      <c r="C11" s="282">
        <v>3</v>
      </c>
      <c r="D11" s="282">
        <f t="shared" si="0"/>
        <v>60</v>
      </c>
      <c r="E11" s="282"/>
      <c r="F11" s="282"/>
      <c r="G11" s="282"/>
    </row>
    <row r="12" spans="1:9">
      <c r="A12" s="256" t="s">
        <v>535</v>
      </c>
      <c r="B12" s="282">
        <v>20</v>
      </c>
      <c r="C12" s="282">
        <v>3</v>
      </c>
      <c r="D12" s="282">
        <f t="shared" si="0"/>
        <v>60</v>
      </c>
      <c r="E12" s="282"/>
      <c r="F12" s="282"/>
      <c r="G12" s="282"/>
    </row>
    <row r="13" spans="1:9">
      <c r="A13" s="256" t="s">
        <v>536</v>
      </c>
      <c r="B13" s="282">
        <v>20</v>
      </c>
      <c r="C13" s="282">
        <v>3</v>
      </c>
      <c r="D13" s="282">
        <f t="shared" si="0"/>
        <v>60</v>
      </c>
      <c r="E13" s="282"/>
      <c r="F13" s="282"/>
      <c r="G13" s="282"/>
    </row>
    <row r="14" spans="1:9">
      <c r="A14" s="256" t="s">
        <v>537</v>
      </c>
      <c r="B14" s="282">
        <v>20</v>
      </c>
      <c r="C14" s="282">
        <v>3</v>
      </c>
      <c r="D14" s="282">
        <f t="shared" si="0"/>
        <v>60</v>
      </c>
      <c r="E14" s="282"/>
      <c r="F14" s="282"/>
      <c r="G14" s="282"/>
    </row>
    <row r="15" spans="1:9">
      <c r="A15" s="256" t="s">
        <v>538</v>
      </c>
      <c r="B15" s="282">
        <v>20</v>
      </c>
      <c r="C15" s="282">
        <v>3</v>
      </c>
      <c r="D15" s="282">
        <f t="shared" si="0"/>
        <v>60</v>
      </c>
      <c r="E15" s="282"/>
      <c r="F15" s="282"/>
      <c r="G15" s="282"/>
    </row>
    <row r="16" spans="1:9">
      <c r="A16" s="256" t="s">
        <v>539</v>
      </c>
      <c r="B16" s="282">
        <v>22</v>
      </c>
      <c r="C16" s="282">
        <v>3</v>
      </c>
      <c r="D16" s="282">
        <f t="shared" si="0"/>
        <v>66</v>
      </c>
      <c r="E16" s="282"/>
      <c r="F16" s="282"/>
      <c r="G16" s="282"/>
    </row>
    <row r="17" spans="1:7">
      <c r="A17" s="256" t="s">
        <v>540</v>
      </c>
      <c r="B17" s="282">
        <v>10.199999999999999</v>
      </c>
      <c r="C17" s="282">
        <v>3</v>
      </c>
      <c r="D17" s="282">
        <f t="shared" si="0"/>
        <v>30.6</v>
      </c>
      <c r="E17" s="282"/>
      <c r="F17" s="282"/>
      <c r="G17" s="282"/>
    </row>
    <row r="18" spans="1:7">
      <c r="A18" s="256" t="s">
        <v>477</v>
      </c>
      <c r="B18" s="282">
        <v>8.1</v>
      </c>
      <c r="C18" s="282">
        <v>3</v>
      </c>
      <c r="D18" s="282">
        <f t="shared" si="0"/>
        <v>24.3</v>
      </c>
      <c r="E18" s="282"/>
      <c r="F18" s="282"/>
      <c r="G18" s="282"/>
    </row>
    <row r="19" spans="1:7">
      <c r="A19" s="256" t="s">
        <v>478</v>
      </c>
      <c r="B19" s="282">
        <v>8.1</v>
      </c>
      <c r="C19" s="282">
        <v>3</v>
      </c>
      <c r="D19" s="282">
        <f t="shared" si="0"/>
        <v>24.3</v>
      </c>
      <c r="E19" s="282"/>
      <c r="F19" s="282"/>
      <c r="G19" s="282"/>
    </row>
    <row r="20" spans="1:7">
      <c r="A20" s="256" t="s">
        <v>541</v>
      </c>
      <c r="B20" s="282">
        <v>7</v>
      </c>
      <c r="C20" s="282">
        <v>3</v>
      </c>
      <c r="D20" s="282">
        <f t="shared" si="0"/>
        <v>21</v>
      </c>
      <c r="E20" s="282"/>
      <c r="F20" s="282"/>
      <c r="G20" s="282"/>
    </row>
    <row r="21" spans="1:7">
      <c r="A21" s="284" t="s">
        <v>542</v>
      </c>
      <c r="B21" s="283">
        <v>9.5500000000000007</v>
      </c>
      <c r="C21" s="282">
        <v>3</v>
      </c>
      <c r="D21" s="283">
        <f t="shared" si="0"/>
        <v>28.65</v>
      </c>
      <c r="E21" s="283"/>
      <c r="F21" s="283"/>
      <c r="G21" s="283"/>
    </row>
    <row r="22" spans="1:7">
      <c r="A22" s="284" t="s">
        <v>543</v>
      </c>
      <c r="B22" s="282">
        <v>12.2</v>
      </c>
      <c r="C22" s="282">
        <v>3.41</v>
      </c>
      <c r="D22" s="282">
        <f t="shared" si="0"/>
        <v>41.6</v>
      </c>
      <c r="E22" s="282"/>
      <c r="F22" s="282"/>
      <c r="G22" s="282"/>
    </row>
    <row r="23" spans="1:7">
      <c r="A23" s="284" t="s">
        <v>611</v>
      </c>
      <c r="B23" s="282"/>
      <c r="C23" s="282"/>
      <c r="D23" s="282">
        <v>6.57</v>
      </c>
      <c r="E23" s="282"/>
      <c r="F23" s="282"/>
      <c r="G23" s="282"/>
    </row>
    <row r="24" spans="1:7">
      <c r="A24" s="284" t="s">
        <v>614</v>
      </c>
      <c r="B24" s="282">
        <v>23.8</v>
      </c>
      <c r="C24" s="282">
        <v>3.78</v>
      </c>
      <c r="D24" s="282">
        <f>B24*C24</f>
        <v>89.96</v>
      </c>
      <c r="E24" s="282"/>
      <c r="F24" s="282"/>
      <c r="G24" s="282"/>
    </row>
    <row r="25" spans="1:7">
      <c r="A25" s="256" t="s">
        <v>550</v>
      </c>
      <c r="B25" s="282">
        <v>28.6</v>
      </c>
      <c r="C25" s="283">
        <v>3</v>
      </c>
      <c r="D25" s="282">
        <f t="shared" si="0"/>
        <v>85.8</v>
      </c>
      <c r="E25" s="282"/>
      <c r="F25" s="282"/>
      <c r="G25" s="282"/>
    </row>
    <row r="26" spans="1:7">
      <c r="A26" s="256" t="s">
        <v>551</v>
      </c>
      <c r="B26" s="282">
        <v>20.3</v>
      </c>
      <c r="C26" s="283">
        <v>3</v>
      </c>
      <c r="D26" s="282">
        <f t="shared" si="0"/>
        <v>60.9</v>
      </c>
      <c r="E26" s="282"/>
      <c r="F26" s="282"/>
      <c r="G26" s="282"/>
    </row>
    <row r="27" spans="1:7">
      <c r="A27" s="256" t="s">
        <v>552</v>
      </c>
      <c r="B27" s="282">
        <v>20</v>
      </c>
      <c r="C27" s="283">
        <v>3</v>
      </c>
      <c r="D27" s="282">
        <f t="shared" si="0"/>
        <v>60</v>
      </c>
      <c r="E27" s="282"/>
      <c r="F27" s="282"/>
      <c r="G27" s="282"/>
    </row>
    <row r="28" spans="1:7">
      <c r="A28" s="256" t="s">
        <v>553</v>
      </c>
      <c r="B28" s="282">
        <v>20</v>
      </c>
      <c r="C28" s="283">
        <v>3</v>
      </c>
      <c r="D28" s="282">
        <f t="shared" si="0"/>
        <v>60</v>
      </c>
      <c r="E28" s="282"/>
      <c r="F28" s="282"/>
      <c r="G28" s="282"/>
    </row>
    <row r="29" spans="1:7">
      <c r="A29" s="256" t="s">
        <v>554</v>
      </c>
      <c r="B29" s="282">
        <v>20</v>
      </c>
      <c r="C29" s="283">
        <v>3</v>
      </c>
      <c r="D29" s="282">
        <f t="shared" si="0"/>
        <v>60</v>
      </c>
      <c r="E29" s="282"/>
      <c r="F29" s="282"/>
      <c r="G29" s="282"/>
    </row>
    <row r="30" spans="1:7">
      <c r="A30" s="256" t="s">
        <v>555</v>
      </c>
      <c r="B30" s="282">
        <v>20</v>
      </c>
      <c r="C30" s="283">
        <v>3</v>
      </c>
      <c r="D30" s="282">
        <f t="shared" si="0"/>
        <v>60</v>
      </c>
      <c r="E30" s="282"/>
      <c r="F30" s="282"/>
      <c r="G30" s="282"/>
    </row>
    <row r="31" spans="1:7">
      <c r="A31" s="256" t="s">
        <v>556</v>
      </c>
      <c r="B31" s="282">
        <v>20</v>
      </c>
      <c r="C31" s="283">
        <v>3</v>
      </c>
      <c r="D31" s="282">
        <f t="shared" si="0"/>
        <v>60</v>
      </c>
      <c r="E31" s="282"/>
      <c r="F31" s="282"/>
      <c r="G31" s="282"/>
    </row>
    <row r="32" spans="1:7">
      <c r="A32" s="256" t="s">
        <v>557</v>
      </c>
      <c r="B32" s="283">
        <v>22</v>
      </c>
      <c r="C32" s="283">
        <v>3</v>
      </c>
      <c r="D32" s="282">
        <f t="shared" si="0"/>
        <v>66</v>
      </c>
      <c r="E32" s="282"/>
      <c r="F32" s="282"/>
      <c r="G32" s="282"/>
    </row>
    <row r="33" spans="1:7">
      <c r="A33" s="256" t="s">
        <v>777</v>
      </c>
      <c r="B33" s="283"/>
      <c r="C33" s="283"/>
      <c r="D33" s="282">
        <v>24.73</v>
      </c>
      <c r="E33" s="282"/>
      <c r="F33" s="282"/>
      <c r="G33" s="282"/>
    </row>
    <row r="34" spans="1:7">
      <c r="A34" s="256" t="s">
        <v>560</v>
      </c>
      <c r="B34" s="282">
        <v>22.07</v>
      </c>
      <c r="C34" s="283">
        <v>3</v>
      </c>
      <c r="D34" s="282">
        <f t="shared" si="0"/>
        <v>66.209999999999994</v>
      </c>
      <c r="E34" s="282"/>
      <c r="F34" s="282"/>
      <c r="G34" s="282"/>
    </row>
    <row r="35" spans="1:7">
      <c r="A35" s="256" t="s">
        <v>561</v>
      </c>
      <c r="B35" s="282">
        <v>15.43</v>
      </c>
      <c r="C35" s="283">
        <v>3</v>
      </c>
      <c r="D35" s="282">
        <f t="shared" si="0"/>
        <v>46.29</v>
      </c>
      <c r="E35" s="282"/>
      <c r="F35" s="282"/>
      <c r="G35" s="282"/>
    </row>
    <row r="36" spans="1:7">
      <c r="A36" s="256" t="s">
        <v>475</v>
      </c>
      <c r="B36" s="282">
        <v>8.34</v>
      </c>
      <c r="C36" s="283">
        <v>3</v>
      </c>
      <c r="D36" s="282">
        <f t="shared" si="0"/>
        <v>25.02</v>
      </c>
      <c r="E36" s="282"/>
      <c r="F36" s="282"/>
      <c r="G36" s="282"/>
    </row>
    <row r="37" spans="1:7">
      <c r="A37" s="284" t="s">
        <v>475</v>
      </c>
      <c r="B37" s="283">
        <v>5.96</v>
      </c>
      <c r="C37" s="283">
        <v>3</v>
      </c>
      <c r="D37" s="282">
        <f t="shared" si="0"/>
        <v>17.88</v>
      </c>
      <c r="E37" s="282"/>
      <c r="F37" s="282"/>
      <c r="G37" s="282"/>
    </row>
    <row r="38" spans="1:7">
      <c r="A38" s="284" t="s">
        <v>629</v>
      </c>
      <c r="B38" s="283">
        <v>25.3</v>
      </c>
      <c r="C38" s="283">
        <v>0.4</v>
      </c>
      <c r="D38" s="282">
        <f t="shared" ref="D38" si="1">B38*C38</f>
        <v>10.119999999999999</v>
      </c>
      <c r="E38" s="282"/>
      <c r="F38" s="282"/>
      <c r="G38" s="282"/>
    </row>
    <row r="39" spans="1:7">
      <c r="A39" s="284" t="s">
        <v>562</v>
      </c>
      <c r="B39" s="283">
        <v>115.45</v>
      </c>
      <c r="C39" s="283">
        <v>0.52</v>
      </c>
      <c r="D39" s="282">
        <f>B39*C39</f>
        <v>60.03</v>
      </c>
      <c r="E39" s="282"/>
      <c r="F39" s="282"/>
      <c r="G39" s="282"/>
    </row>
    <row r="40" spans="1:7">
      <c r="A40" s="284" t="s">
        <v>480</v>
      </c>
      <c r="B40" s="288"/>
      <c r="C40" s="288"/>
      <c r="D40" s="282">
        <v>39.200000000000003</v>
      </c>
      <c r="E40" s="291"/>
      <c r="F40" s="291"/>
      <c r="G40" s="291"/>
    </row>
    <row r="41" spans="1:7">
      <c r="A41" s="725" t="s">
        <v>578</v>
      </c>
      <c r="B41" s="726"/>
      <c r="C41" s="727"/>
      <c r="D41" s="305">
        <f>SUM(D8:D40)</f>
        <v>1613.46</v>
      </c>
      <c r="E41" s="286"/>
      <c r="F41" s="286"/>
      <c r="G41" s="287"/>
    </row>
    <row r="42" spans="1:7" ht="15.75">
      <c r="A42" s="618" t="s">
        <v>479</v>
      </c>
      <c r="B42" s="618"/>
      <c r="C42" s="618"/>
      <c r="D42" s="618"/>
      <c r="E42" s="618"/>
      <c r="F42" s="618"/>
      <c r="G42" s="618"/>
    </row>
    <row r="43" spans="1:7">
      <c r="A43" s="280" t="s">
        <v>474</v>
      </c>
      <c r="B43" s="280" t="s">
        <v>482</v>
      </c>
      <c r="C43" s="280" t="s">
        <v>483</v>
      </c>
      <c r="D43" s="280" t="s">
        <v>484</v>
      </c>
      <c r="E43" s="280"/>
      <c r="F43" s="280"/>
      <c r="G43" s="280"/>
    </row>
    <row r="44" spans="1:7">
      <c r="A44" s="256" t="s">
        <v>545</v>
      </c>
      <c r="B44" s="282">
        <v>14.8</v>
      </c>
      <c r="C44" s="282">
        <v>3</v>
      </c>
      <c r="D44" s="282">
        <f>B44*C44</f>
        <v>44.4</v>
      </c>
      <c r="E44" s="282"/>
      <c r="F44" s="282"/>
      <c r="G44" s="282"/>
    </row>
    <row r="45" spans="1:7">
      <c r="A45" s="256" t="s">
        <v>546</v>
      </c>
      <c r="B45" s="282">
        <v>10.25</v>
      </c>
      <c r="C45" s="282">
        <v>3</v>
      </c>
      <c r="D45" s="282">
        <f t="shared" ref="D45:D67" si="2">B45*C45</f>
        <v>30.75</v>
      </c>
      <c r="E45" s="282"/>
      <c r="F45" s="282"/>
      <c r="G45" s="282"/>
    </row>
    <row r="46" spans="1:7">
      <c r="A46" s="256" t="s">
        <v>547</v>
      </c>
      <c r="B46" s="282">
        <v>12.8</v>
      </c>
      <c r="C46" s="282">
        <v>3</v>
      </c>
      <c r="D46" s="282">
        <f t="shared" si="2"/>
        <v>38.4</v>
      </c>
      <c r="E46" s="282"/>
      <c r="F46" s="282"/>
      <c r="G46" s="282"/>
    </row>
    <row r="47" spans="1:7">
      <c r="A47" s="256" t="s">
        <v>548</v>
      </c>
      <c r="B47" s="282">
        <v>20</v>
      </c>
      <c r="C47" s="282">
        <v>3</v>
      </c>
      <c r="D47" s="282">
        <f t="shared" si="2"/>
        <v>60</v>
      </c>
      <c r="E47" s="282"/>
      <c r="F47" s="282"/>
      <c r="G47" s="282"/>
    </row>
    <row r="48" spans="1:7">
      <c r="A48" s="256" t="s">
        <v>549</v>
      </c>
      <c r="B48" s="282">
        <v>20</v>
      </c>
      <c r="C48" s="282">
        <v>3</v>
      </c>
      <c r="D48" s="282">
        <f t="shared" si="2"/>
        <v>60</v>
      </c>
      <c r="E48" s="282"/>
      <c r="F48" s="282"/>
      <c r="G48" s="282"/>
    </row>
    <row r="49" spans="1:7">
      <c r="A49" s="256" t="s">
        <v>563</v>
      </c>
      <c r="B49" s="282">
        <v>20</v>
      </c>
      <c r="C49" s="282">
        <v>3</v>
      </c>
      <c r="D49" s="282">
        <f t="shared" si="2"/>
        <v>60</v>
      </c>
      <c r="E49" s="282"/>
      <c r="F49" s="282"/>
      <c r="G49" s="282"/>
    </row>
    <row r="50" spans="1:7">
      <c r="A50" s="256" t="s">
        <v>564</v>
      </c>
      <c r="B50" s="282">
        <v>20</v>
      </c>
      <c r="C50" s="282">
        <v>3</v>
      </c>
      <c r="D50" s="282">
        <f t="shared" si="2"/>
        <v>60</v>
      </c>
      <c r="E50" s="282"/>
      <c r="F50" s="282"/>
      <c r="G50" s="282"/>
    </row>
    <row r="51" spans="1:7">
      <c r="A51" s="256" t="s">
        <v>565</v>
      </c>
      <c r="B51" s="282">
        <v>20</v>
      </c>
      <c r="C51" s="282">
        <v>3</v>
      </c>
      <c r="D51" s="282">
        <f t="shared" si="2"/>
        <v>60</v>
      </c>
      <c r="E51" s="282"/>
      <c r="F51" s="282"/>
      <c r="G51" s="282"/>
    </row>
    <row r="52" spans="1:7">
      <c r="A52" s="256" t="s">
        <v>566</v>
      </c>
      <c r="B52" s="282">
        <v>20</v>
      </c>
      <c r="C52" s="282">
        <v>3</v>
      </c>
      <c r="D52" s="282">
        <f t="shared" si="2"/>
        <v>60</v>
      </c>
      <c r="E52" s="282"/>
      <c r="F52" s="282"/>
      <c r="G52" s="282"/>
    </row>
    <row r="53" spans="1:7">
      <c r="A53" s="256" t="s">
        <v>567</v>
      </c>
      <c r="B53" s="282">
        <v>20.7</v>
      </c>
      <c r="C53" s="282">
        <v>3</v>
      </c>
      <c r="D53" s="282">
        <f t="shared" si="2"/>
        <v>62.1</v>
      </c>
      <c r="E53" s="282"/>
      <c r="F53" s="282"/>
      <c r="G53" s="282"/>
    </row>
    <row r="54" spans="1:7">
      <c r="A54" s="256" t="s">
        <v>568</v>
      </c>
      <c r="B54" s="282">
        <v>29.55</v>
      </c>
      <c r="C54" s="282">
        <v>3</v>
      </c>
      <c r="D54" s="282">
        <f t="shared" si="2"/>
        <v>88.65</v>
      </c>
      <c r="E54" s="282"/>
      <c r="F54" s="282"/>
      <c r="G54" s="282"/>
    </row>
    <row r="55" spans="1:7">
      <c r="A55" s="256" t="s">
        <v>569</v>
      </c>
      <c r="B55" s="282">
        <v>26.8</v>
      </c>
      <c r="C55" s="282">
        <v>3</v>
      </c>
      <c r="D55" s="282">
        <f t="shared" si="2"/>
        <v>80.400000000000006</v>
      </c>
      <c r="E55" s="282"/>
      <c r="F55" s="282"/>
      <c r="G55" s="282"/>
    </row>
    <row r="56" spans="1:7">
      <c r="A56" s="256" t="s">
        <v>570</v>
      </c>
      <c r="B56" s="282">
        <v>20.350000000000001</v>
      </c>
      <c r="C56" s="282">
        <v>3</v>
      </c>
      <c r="D56" s="282">
        <f t="shared" si="2"/>
        <v>61.05</v>
      </c>
      <c r="E56" s="282"/>
      <c r="F56" s="282"/>
      <c r="G56" s="282"/>
    </row>
    <row r="57" spans="1:7">
      <c r="A57" s="256" t="s">
        <v>571</v>
      </c>
      <c r="B57" s="282">
        <v>20</v>
      </c>
      <c r="C57" s="282">
        <v>3</v>
      </c>
      <c r="D57" s="282">
        <f t="shared" si="2"/>
        <v>60</v>
      </c>
      <c r="E57" s="282"/>
      <c r="F57" s="282"/>
      <c r="G57" s="282"/>
    </row>
    <row r="58" spans="1:7">
      <c r="A58" s="256" t="s">
        <v>572</v>
      </c>
      <c r="B58" s="282">
        <v>20</v>
      </c>
      <c r="C58" s="282">
        <v>3</v>
      </c>
      <c r="D58" s="282">
        <f t="shared" si="2"/>
        <v>60</v>
      </c>
      <c r="E58" s="282"/>
      <c r="F58" s="282"/>
      <c r="G58" s="282"/>
    </row>
    <row r="59" spans="1:7">
      <c r="A59" s="256" t="s">
        <v>561</v>
      </c>
      <c r="B59" s="282">
        <v>22.08</v>
      </c>
      <c r="C59" s="282">
        <v>3</v>
      </c>
      <c r="D59" s="282">
        <f t="shared" si="2"/>
        <v>66.239999999999995</v>
      </c>
      <c r="E59" s="282"/>
      <c r="F59" s="282"/>
      <c r="G59" s="282"/>
    </row>
    <row r="60" spans="1:7">
      <c r="A60" s="256" t="s">
        <v>560</v>
      </c>
      <c r="B60" s="282">
        <v>15.42</v>
      </c>
      <c r="C60" s="282">
        <v>3</v>
      </c>
      <c r="D60" s="282">
        <f t="shared" si="2"/>
        <v>46.26</v>
      </c>
      <c r="E60" s="282"/>
      <c r="F60" s="282"/>
      <c r="G60" s="282"/>
    </row>
    <row r="61" spans="1:7">
      <c r="A61" s="256" t="s">
        <v>475</v>
      </c>
      <c r="B61" s="282">
        <v>8.36</v>
      </c>
      <c r="C61" s="282">
        <v>3</v>
      </c>
      <c r="D61" s="282">
        <f t="shared" si="2"/>
        <v>25.08</v>
      </c>
      <c r="E61" s="282"/>
      <c r="F61" s="282"/>
      <c r="G61" s="282"/>
    </row>
    <row r="62" spans="1:7">
      <c r="A62" s="284" t="s">
        <v>475</v>
      </c>
      <c r="B62" s="282">
        <v>5.94</v>
      </c>
      <c r="C62" s="282">
        <v>3</v>
      </c>
      <c r="D62" s="282">
        <f t="shared" si="2"/>
        <v>17.82</v>
      </c>
      <c r="E62" s="282"/>
      <c r="F62" s="282"/>
      <c r="G62" s="282"/>
    </row>
    <row r="63" spans="1:7">
      <c r="A63" s="256" t="s">
        <v>573</v>
      </c>
      <c r="B63" s="282">
        <v>32.299999999999997</v>
      </c>
      <c r="C63" s="282">
        <v>3</v>
      </c>
      <c r="D63" s="282">
        <f t="shared" si="2"/>
        <v>96.9</v>
      </c>
      <c r="E63" s="282"/>
      <c r="F63" s="282"/>
      <c r="G63" s="282"/>
    </row>
    <row r="64" spans="1:7">
      <c r="A64" s="284" t="s">
        <v>574</v>
      </c>
      <c r="B64" s="282">
        <v>10.9</v>
      </c>
      <c r="C64" s="282">
        <v>3</v>
      </c>
      <c r="D64" s="282">
        <f t="shared" si="2"/>
        <v>32.700000000000003</v>
      </c>
      <c r="E64" s="283"/>
      <c r="F64" s="283"/>
      <c r="G64" s="283"/>
    </row>
    <row r="65" spans="1:8">
      <c r="A65" s="284" t="s">
        <v>575</v>
      </c>
      <c r="B65" s="282">
        <v>10.8</v>
      </c>
      <c r="C65" s="282">
        <v>3</v>
      </c>
      <c r="D65" s="282">
        <f t="shared" si="2"/>
        <v>32.4</v>
      </c>
      <c r="E65" s="283"/>
      <c r="F65" s="283"/>
      <c r="G65" s="283"/>
    </row>
    <row r="66" spans="1:8">
      <c r="A66" s="256" t="s">
        <v>576</v>
      </c>
      <c r="B66" s="282">
        <v>6.2</v>
      </c>
      <c r="C66" s="282">
        <v>3</v>
      </c>
      <c r="D66" s="282">
        <f t="shared" si="2"/>
        <v>18.600000000000001</v>
      </c>
      <c r="E66" s="282"/>
      <c r="F66" s="282"/>
      <c r="G66" s="282"/>
    </row>
    <row r="67" spans="1:8">
      <c r="A67" s="256" t="s">
        <v>577</v>
      </c>
      <c r="B67" s="282">
        <v>5.35</v>
      </c>
      <c r="C67" s="282">
        <v>3</v>
      </c>
      <c r="D67" s="282">
        <f t="shared" si="2"/>
        <v>16.05</v>
      </c>
      <c r="E67" s="282"/>
      <c r="F67" s="282"/>
      <c r="G67" s="282"/>
    </row>
    <row r="68" spans="1:8">
      <c r="A68" s="284" t="s">
        <v>562</v>
      </c>
      <c r="B68" s="283">
        <v>115.45</v>
      </c>
      <c r="C68" s="283">
        <v>0.52</v>
      </c>
      <c r="D68" s="282">
        <f>B68*C68</f>
        <v>60.03</v>
      </c>
      <c r="E68" s="282"/>
      <c r="F68" s="282"/>
      <c r="G68" s="282"/>
    </row>
    <row r="69" spans="1:8">
      <c r="A69" s="284" t="s">
        <v>480</v>
      </c>
      <c r="B69" s="288"/>
      <c r="C69" s="288"/>
      <c r="D69" s="283">
        <v>55.8</v>
      </c>
      <c r="E69" s="288"/>
      <c r="F69" s="288"/>
      <c r="G69" s="288"/>
    </row>
    <row r="70" spans="1:8">
      <c r="A70" s="725" t="s">
        <v>578</v>
      </c>
      <c r="B70" s="726"/>
      <c r="C70" s="727"/>
      <c r="D70" s="305">
        <f>SUM(D44:D69)</f>
        <v>1353.63</v>
      </c>
      <c r="E70" s="291"/>
      <c r="F70" s="291"/>
      <c r="G70" s="291"/>
    </row>
    <row r="71" spans="1:8">
      <c r="A71" s="728" t="s">
        <v>486</v>
      </c>
      <c r="B71" s="729"/>
      <c r="C71" s="730"/>
      <c r="D71" s="300">
        <f>D41+D70</f>
        <v>2967.09</v>
      </c>
      <c r="E71" s="301"/>
      <c r="F71" s="301"/>
      <c r="G71" s="301"/>
    </row>
    <row r="72" spans="1:8" ht="15.75">
      <c r="A72" s="618" t="s">
        <v>22</v>
      </c>
      <c r="B72" s="618"/>
      <c r="C72" s="618"/>
      <c r="D72" s="618"/>
      <c r="E72" s="618"/>
      <c r="F72" s="618"/>
      <c r="G72" s="618"/>
    </row>
    <row r="73" spans="1:8">
      <c r="A73" s="734" t="s">
        <v>98</v>
      </c>
      <c r="B73" s="735" t="s">
        <v>492</v>
      </c>
      <c r="C73" s="736"/>
      <c r="D73" s="734" t="s">
        <v>487</v>
      </c>
      <c r="E73" s="734" t="s">
        <v>489</v>
      </c>
      <c r="F73" s="734" t="s">
        <v>490</v>
      </c>
      <c r="G73" s="734" t="s">
        <v>491</v>
      </c>
      <c r="H73" s="734" t="s">
        <v>657</v>
      </c>
    </row>
    <row r="74" spans="1:8">
      <c r="A74" s="734"/>
      <c r="B74" s="280" t="s">
        <v>488</v>
      </c>
      <c r="C74" s="280" t="s">
        <v>483</v>
      </c>
      <c r="D74" s="734"/>
      <c r="E74" s="734"/>
      <c r="F74" s="734"/>
      <c r="G74" s="734"/>
      <c r="H74" s="734"/>
    </row>
    <row r="75" spans="1:8" ht="30">
      <c r="A75" s="256" t="s">
        <v>493</v>
      </c>
      <c r="B75" s="282">
        <v>0.8</v>
      </c>
      <c r="C75" s="282">
        <v>1.7</v>
      </c>
      <c r="D75" s="282">
        <v>24</v>
      </c>
      <c r="E75" s="282" t="s">
        <v>503</v>
      </c>
      <c r="F75" s="282" t="s">
        <v>508</v>
      </c>
      <c r="G75" s="289" t="s">
        <v>656</v>
      </c>
      <c r="H75" s="256">
        <f t="shared" ref="H75:H81" si="3">B75*C75*D75</f>
        <v>32.64</v>
      </c>
    </row>
    <row r="76" spans="1:8" ht="60">
      <c r="A76" s="256" t="s">
        <v>494</v>
      </c>
      <c r="B76" s="282">
        <v>0.9</v>
      </c>
      <c r="C76" s="282">
        <v>2.1</v>
      </c>
      <c r="D76" s="282">
        <v>8</v>
      </c>
      <c r="E76" s="282" t="s">
        <v>503</v>
      </c>
      <c r="F76" s="282" t="s">
        <v>508</v>
      </c>
      <c r="G76" s="289" t="s">
        <v>658</v>
      </c>
      <c r="H76" s="256">
        <f t="shared" si="3"/>
        <v>15.12</v>
      </c>
    </row>
    <row r="77" spans="1:8" ht="60">
      <c r="A77" s="256" t="s">
        <v>495</v>
      </c>
      <c r="B77" s="282">
        <v>0.9</v>
      </c>
      <c r="C77" s="282">
        <v>2.1</v>
      </c>
      <c r="D77" s="282">
        <v>28</v>
      </c>
      <c r="E77" s="289" t="s">
        <v>504</v>
      </c>
      <c r="F77" s="289" t="s">
        <v>684</v>
      </c>
      <c r="G77" s="289" t="s">
        <v>516</v>
      </c>
      <c r="H77" s="256">
        <f t="shared" si="3"/>
        <v>52.92</v>
      </c>
    </row>
    <row r="78" spans="1:8" ht="60">
      <c r="A78" s="256" t="s">
        <v>496</v>
      </c>
      <c r="B78" s="282">
        <v>0.9</v>
      </c>
      <c r="C78" s="282">
        <v>2.1</v>
      </c>
      <c r="D78" s="282">
        <v>4</v>
      </c>
      <c r="E78" s="282" t="s">
        <v>503</v>
      </c>
      <c r="F78" s="289" t="s">
        <v>685</v>
      </c>
      <c r="G78" s="282" t="s">
        <v>517</v>
      </c>
      <c r="H78" s="256">
        <f t="shared" si="3"/>
        <v>7.56</v>
      </c>
    </row>
    <row r="79" spans="1:8">
      <c r="A79" s="256" t="s">
        <v>497</v>
      </c>
      <c r="B79" s="282">
        <v>2</v>
      </c>
      <c r="C79" s="282">
        <v>2.1</v>
      </c>
      <c r="D79" s="282">
        <v>1</v>
      </c>
      <c r="E79" s="282" t="s">
        <v>505</v>
      </c>
      <c r="F79" s="282" t="s">
        <v>512</v>
      </c>
      <c r="G79" s="282" t="s">
        <v>518</v>
      </c>
      <c r="H79" s="256">
        <f t="shared" si="3"/>
        <v>4.2</v>
      </c>
    </row>
    <row r="80" spans="1:8">
      <c r="A80" s="256" t="s">
        <v>498</v>
      </c>
      <c r="B80" s="282">
        <v>1</v>
      </c>
      <c r="C80" s="282">
        <v>2.1</v>
      </c>
      <c r="D80" s="282">
        <v>1</v>
      </c>
      <c r="E80" s="282" t="s">
        <v>503</v>
      </c>
      <c r="F80" s="282" t="s">
        <v>512</v>
      </c>
      <c r="G80" s="282" t="s">
        <v>519</v>
      </c>
      <c r="H80" s="256">
        <f t="shared" si="3"/>
        <v>2.1</v>
      </c>
    </row>
    <row r="81" spans="1:8" ht="120">
      <c r="A81" s="256" t="s">
        <v>499</v>
      </c>
      <c r="B81" s="282">
        <v>0.8</v>
      </c>
      <c r="C81" s="282">
        <v>2.1</v>
      </c>
      <c r="D81" s="282">
        <v>9</v>
      </c>
      <c r="E81" s="282" t="s">
        <v>503</v>
      </c>
      <c r="F81" s="282" t="s">
        <v>508</v>
      </c>
      <c r="G81" s="289" t="s">
        <v>520</v>
      </c>
      <c r="H81" s="256">
        <f t="shared" si="3"/>
        <v>15.12</v>
      </c>
    </row>
    <row r="82" spans="1:8">
      <c r="A82" s="734" t="s">
        <v>99</v>
      </c>
      <c r="B82" s="735" t="s">
        <v>492</v>
      </c>
      <c r="C82" s="736"/>
      <c r="D82" s="734" t="s">
        <v>487</v>
      </c>
      <c r="E82" s="734" t="s">
        <v>489</v>
      </c>
      <c r="F82" s="734" t="s">
        <v>490</v>
      </c>
      <c r="G82" s="734" t="s">
        <v>491</v>
      </c>
      <c r="H82" s="734" t="s">
        <v>657</v>
      </c>
    </row>
    <row r="83" spans="1:8">
      <c r="A83" s="734"/>
      <c r="B83" s="280" t="s">
        <v>488</v>
      </c>
      <c r="C83" s="280" t="s">
        <v>483</v>
      </c>
      <c r="D83" s="734"/>
      <c r="E83" s="734"/>
      <c r="F83" s="734"/>
      <c r="G83" s="734"/>
      <c r="H83" s="734"/>
    </row>
    <row r="84" spans="1:8" ht="120">
      <c r="A84" s="256" t="s">
        <v>523</v>
      </c>
      <c r="B84" s="282">
        <v>3</v>
      </c>
      <c r="C84" s="282">
        <v>0.6</v>
      </c>
      <c r="D84" s="282">
        <v>37</v>
      </c>
      <c r="E84" s="289" t="s">
        <v>532</v>
      </c>
      <c r="F84" s="289" t="s">
        <v>513</v>
      </c>
      <c r="G84" s="289" t="s">
        <v>668</v>
      </c>
      <c r="H84" s="256">
        <f>B84*C84*D84</f>
        <v>66.599999999999994</v>
      </c>
    </row>
    <row r="85" spans="1:8" ht="115.5" customHeight="1">
      <c r="A85" s="256" t="s">
        <v>524</v>
      </c>
      <c r="B85" s="282">
        <v>1.2</v>
      </c>
      <c r="C85" s="282">
        <v>1.1000000000000001</v>
      </c>
      <c r="D85" s="282">
        <v>6</v>
      </c>
      <c r="E85" s="282" t="s">
        <v>506</v>
      </c>
      <c r="F85" s="289" t="s">
        <v>513</v>
      </c>
      <c r="G85" s="289" t="s">
        <v>579</v>
      </c>
      <c r="H85" s="256">
        <f t="shared" ref="H85:H89" si="4">B85*C85*D85</f>
        <v>7.92</v>
      </c>
    </row>
    <row r="86" spans="1:8" ht="111.75" customHeight="1">
      <c r="A86" s="256" t="s">
        <v>525</v>
      </c>
      <c r="B86" s="282">
        <v>1.2</v>
      </c>
      <c r="C86" s="282">
        <v>2.4</v>
      </c>
      <c r="D86" s="282">
        <v>64</v>
      </c>
      <c r="E86" s="289" t="s">
        <v>580</v>
      </c>
      <c r="F86" s="289" t="s">
        <v>513</v>
      </c>
      <c r="G86" s="289" t="s">
        <v>597</v>
      </c>
      <c r="H86" s="256">
        <f t="shared" si="4"/>
        <v>184.32</v>
      </c>
    </row>
    <row r="87" spans="1:8" ht="60">
      <c r="A87" s="256" t="s">
        <v>527</v>
      </c>
      <c r="B87" s="282">
        <v>0.4</v>
      </c>
      <c r="C87" s="282">
        <v>0.4</v>
      </c>
      <c r="D87" s="282">
        <v>4</v>
      </c>
      <c r="E87" s="289" t="s">
        <v>580</v>
      </c>
      <c r="F87" s="289" t="s">
        <v>513</v>
      </c>
      <c r="G87" s="289" t="s">
        <v>582</v>
      </c>
      <c r="H87" s="256">
        <f t="shared" si="4"/>
        <v>0.64</v>
      </c>
    </row>
    <row r="88" spans="1:8" ht="60">
      <c r="A88" s="256" t="s">
        <v>528</v>
      </c>
      <c r="B88" s="282">
        <v>0.8</v>
      </c>
      <c r="C88" s="282">
        <v>0.4</v>
      </c>
      <c r="D88" s="282">
        <v>3</v>
      </c>
      <c r="E88" s="289" t="s">
        <v>580</v>
      </c>
      <c r="F88" s="289" t="s">
        <v>513</v>
      </c>
      <c r="G88" s="289" t="s">
        <v>669</v>
      </c>
      <c r="H88" s="256">
        <f>B88*C88*D88</f>
        <v>0.96</v>
      </c>
    </row>
    <row r="89" spans="1:8" ht="60">
      <c r="A89" s="256" t="s">
        <v>531</v>
      </c>
      <c r="B89" s="282">
        <v>3</v>
      </c>
      <c r="C89" s="282">
        <v>1.1000000000000001</v>
      </c>
      <c r="D89" s="282">
        <v>2</v>
      </c>
      <c r="E89" s="282" t="s">
        <v>507</v>
      </c>
      <c r="F89" s="289" t="s">
        <v>513</v>
      </c>
      <c r="G89" s="289" t="s">
        <v>589</v>
      </c>
      <c r="H89" s="256">
        <f t="shared" si="4"/>
        <v>6.6</v>
      </c>
    </row>
    <row r="90" spans="1:8" ht="15.75">
      <c r="A90" s="618" t="s">
        <v>592</v>
      </c>
      <c r="B90" s="618"/>
      <c r="C90" s="618"/>
      <c r="D90" s="618"/>
      <c r="E90" s="618"/>
      <c r="F90" s="618"/>
      <c r="G90" s="618"/>
    </row>
    <row r="91" spans="1:8">
      <c r="A91" s="734" t="s">
        <v>99</v>
      </c>
      <c r="B91" s="735" t="s">
        <v>590</v>
      </c>
      <c r="C91" s="736"/>
      <c r="D91" s="734" t="s">
        <v>487</v>
      </c>
      <c r="E91" s="734"/>
      <c r="F91" s="734"/>
      <c r="G91" s="734" t="s">
        <v>591</v>
      </c>
    </row>
    <row r="92" spans="1:8">
      <c r="A92" s="734"/>
      <c r="B92" s="735" t="s">
        <v>482</v>
      </c>
      <c r="C92" s="736"/>
      <c r="D92" s="734"/>
      <c r="E92" s="734"/>
      <c r="F92" s="734"/>
      <c r="G92" s="734"/>
    </row>
    <row r="93" spans="1:8">
      <c r="A93" s="256" t="s">
        <v>523</v>
      </c>
      <c r="B93" s="751">
        <v>12.45</v>
      </c>
      <c r="C93" s="752"/>
      <c r="D93" s="282">
        <v>1</v>
      </c>
      <c r="E93" s="282"/>
      <c r="F93" s="282"/>
      <c r="G93" s="289">
        <f t="shared" ref="G93:G102" si="5">B93*D93</f>
        <v>12.45</v>
      </c>
    </row>
    <row r="94" spans="1:8">
      <c r="A94" s="256" t="s">
        <v>523</v>
      </c>
      <c r="B94" s="751">
        <v>6</v>
      </c>
      <c r="C94" s="752"/>
      <c r="D94" s="282">
        <v>23</v>
      </c>
      <c r="E94" s="282"/>
      <c r="F94" s="282"/>
      <c r="G94" s="289">
        <f t="shared" si="5"/>
        <v>138</v>
      </c>
    </row>
    <row r="95" spans="1:8">
      <c r="A95" s="256" t="s">
        <v>523</v>
      </c>
      <c r="B95" s="751">
        <v>5.2</v>
      </c>
      <c r="C95" s="752"/>
      <c r="D95" s="282">
        <v>1</v>
      </c>
      <c r="E95" s="282"/>
      <c r="F95" s="282"/>
      <c r="G95" s="289">
        <f t="shared" si="5"/>
        <v>5.2</v>
      </c>
    </row>
    <row r="96" spans="1:8">
      <c r="A96" s="256" t="s">
        <v>523</v>
      </c>
      <c r="B96" s="751">
        <v>7</v>
      </c>
      <c r="C96" s="752"/>
      <c r="D96" s="282">
        <v>1</v>
      </c>
      <c r="E96" s="282"/>
      <c r="F96" s="282"/>
      <c r="G96" s="289">
        <f t="shared" si="5"/>
        <v>7</v>
      </c>
    </row>
    <row r="97" spans="1:7">
      <c r="A97" s="256" t="s">
        <v>523</v>
      </c>
      <c r="B97" s="751">
        <v>3.93</v>
      </c>
      <c r="C97" s="752"/>
      <c r="D97" s="282">
        <v>4</v>
      </c>
      <c r="E97" s="282"/>
      <c r="F97" s="282"/>
      <c r="G97" s="289">
        <f t="shared" si="5"/>
        <v>15.72</v>
      </c>
    </row>
    <row r="98" spans="1:7">
      <c r="A98" s="256" t="s">
        <v>523</v>
      </c>
      <c r="B98" s="751">
        <v>11.95</v>
      </c>
      <c r="C98" s="752"/>
      <c r="D98" s="282">
        <v>1</v>
      </c>
      <c r="E98" s="282"/>
      <c r="F98" s="282"/>
      <c r="G98" s="289">
        <f t="shared" si="5"/>
        <v>11.95</v>
      </c>
    </row>
    <row r="99" spans="1:7">
      <c r="A99" s="256" t="s">
        <v>523</v>
      </c>
      <c r="B99" s="751">
        <v>9.9</v>
      </c>
      <c r="C99" s="752"/>
      <c r="D99" s="282">
        <v>1</v>
      </c>
      <c r="E99" s="282"/>
      <c r="F99" s="282"/>
      <c r="G99" s="289">
        <f t="shared" si="5"/>
        <v>9.9</v>
      </c>
    </row>
    <row r="100" spans="1:7">
      <c r="A100" s="256" t="s">
        <v>523</v>
      </c>
      <c r="B100" s="751">
        <v>12.15</v>
      </c>
      <c r="C100" s="752"/>
      <c r="D100" s="282">
        <v>1</v>
      </c>
      <c r="E100" s="282"/>
      <c r="F100" s="282"/>
      <c r="G100" s="289">
        <f t="shared" si="5"/>
        <v>12.15</v>
      </c>
    </row>
    <row r="101" spans="1:7">
      <c r="A101" s="256" t="s">
        <v>531</v>
      </c>
      <c r="B101" s="751">
        <v>4.45</v>
      </c>
      <c r="C101" s="752"/>
      <c r="D101" s="282">
        <v>1</v>
      </c>
      <c r="E101" s="282"/>
      <c r="F101" s="282"/>
      <c r="G101" s="289">
        <f t="shared" si="5"/>
        <v>4.45</v>
      </c>
    </row>
    <row r="102" spans="1:7">
      <c r="A102" s="256" t="s">
        <v>531</v>
      </c>
      <c r="B102" s="751">
        <v>5</v>
      </c>
      <c r="C102" s="752"/>
      <c r="D102" s="282">
        <v>1</v>
      </c>
      <c r="E102" s="282"/>
      <c r="F102" s="282"/>
      <c r="G102" s="289">
        <f t="shared" si="5"/>
        <v>5</v>
      </c>
    </row>
    <row r="103" spans="1:7">
      <c r="A103" s="728" t="s">
        <v>595</v>
      </c>
      <c r="B103" s="729"/>
      <c r="C103" s="729"/>
      <c r="D103" s="729"/>
      <c r="E103" s="729"/>
      <c r="F103" s="730"/>
      <c r="G103" s="300">
        <f>SUM(G93:G102)</f>
        <v>221.82</v>
      </c>
    </row>
    <row r="104" spans="1:7" ht="15.75">
      <c r="A104" s="618" t="s">
        <v>593</v>
      </c>
      <c r="B104" s="618"/>
      <c r="C104" s="618"/>
      <c r="D104" s="618"/>
      <c r="E104" s="618"/>
      <c r="F104" s="618"/>
      <c r="G104" s="618"/>
    </row>
    <row r="105" spans="1:7">
      <c r="A105" s="734" t="s">
        <v>99</v>
      </c>
      <c r="B105" s="735" t="s">
        <v>590</v>
      </c>
      <c r="C105" s="736"/>
      <c r="D105" s="734" t="s">
        <v>487</v>
      </c>
      <c r="E105" s="734"/>
      <c r="F105" s="734"/>
      <c r="G105" s="734" t="s">
        <v>591</v>
      </c>
    </row>
    <row r="106" spans="1:7">
      <c r="A106" s="734"/>
      <c r="B106" s="735" t="s">
        <v>482</v>
      </c>
      <c r="C106" s="736"/>
      <c r="D106" s="734"/>
      <c r="E106" s="734"/>
      <c r="F106" s="734"/>
      <c r="G106" s="734"/>
    </row>
    <row r="107" spans="1:7">
      <c r="A107" s="256" t="s">
        <v>524</v>
      </c>
      <c r="B107" s="751">
        <v>2.95</v>
      </c>
      <c r="C107" s="752"/>
      <c r="D107" s="282">
        <v>5</v>
      </c>
      <c r="E107" s="282"/>
      <c r="F107" s="282"/>
      <c r="G107" s="289">
        <f t="shared" ref="G107:G115" si="6">B107*D107</f>
        <v>14.75</v>
      </c>
    </row>
    <row r="108" spans="1:7">
      <c r="A108" s="256" t="s">
        <v>524</v>
      </c>
      <c r="B108" s="751">
        <v>3.4</v>
      </c>
      <c r="C108" s="752"/>
      <c r="D108" s="282">
        <v>1</v>
      </c>
      <c r="E108" s="282"/>
      <c r="F108" s="282"/>
      <c r="G108" s="289">
        <f t="shared" si="6"/>
        <v>3.4</v>
      </c>
    </row>
    <row r="109" spans="1:7">
      <c r="A109" s="256" t="s">
        <v>525</v>
      </c>
      <c r="B109" s="751">
        <v>6</v>
      </c>
      <c r="C109" s="752"/>
      <c r="D109" s="282">
        <v>25</v>
      </c>
      <c r="E109" s="282"/>
      <c r="F109" s="282"/>
      <c r="G109" s="289">
        <f t="shared" si="6"/>
        <v>150</v>
      </c>
    </row>
    <row r="110" spans="1:7">
      <c r="A110" s="256" t="s">
        <v>525</v>
      </c>
      <c r="B110" s="751">
        <v>12.25</v>
      </c>
      <c r="C110" s="752"/>
      <c r="D110" s="282">
        <v>1</v>
      </c>
      <c r="E110" s="282"/>
      <c r="F110" s="282"/>
      <c r="G110" s="289">
        <f t="shared" si="6"/>
        <v>12.25</v>
      </c>
    </row>
    <row r="111" spans="1:7">
      <c r="A111" s="256" t="s">
        <v>525</v>
      </c>
      <c r="B111" s="751">
        <v>7</v>
      </c>
      <c r="C111" s="752"/>
      <c r="D111" s="282">
        <v>3</v>
      </c>
      <c r="E111" s="282"/>
      <c r="F111" s="282"/>
      <c r="G111" s="289">
        <f t="shared" si="6"/>
        <v>21</v>
      </c>
    </row>
    <row r="112" spans="1:7">
      <c r="A112" s="256" t="s">
        <v>525</v>
      </c>
      <c r="B112" s="751">
        <v>12.15</v>
      </c>
      <c r="C112" s="752"/>
      <c r="D112" s="282">
        <v>1</v>
      </c>
      <c r="E112" s="282"/>
      <c r="F112" s="282"/>
      <c r="G112" s="289">
        <f t="shared" si="6"/>
        <v>12.15</v>
      </c>
    </row>
    <row r="113" spans="1:7">
      <c r="A113" s="256" t="s">
        <v>527</v>
      </c>
      <c r="B113" s="751">
        <v>1.78</v>
      </c>
      <c r="C113" s="752"/>
      <c r="D113" s="282">
        <v>4</v>
      </c>
      <c r="E113" s="282"/>
      <c r="F113" s="282"/>
      <c r="G113" s="289">
        <f t="shared" si="6"/>
        <v>7.12</v>
      </c>
    </row>
    <row r="114" spans="1:7">
      <c r="A114" s="256" t="s">
        <v>528</v>
      </c>
      <c r="B114" s="751">
        <v>1.8</v>
      </c>
      <c r="C114" s="752"/>
      <c r="D114" s="282">
        <v>1</v>
      </c>
      <c r="E114" s="282"/>
      <c r="F114" s="282"/>
      <c r="G114" s="289">
        <f t="shared" si="6"/>
        <v>1.8</v>
      </c>
    </row>
    <row r="115" spans="1:7">
      <c r="A115" s="256" t="s">
        <v>528</v>
      </c>
      <c r="B115" s="751">
        <v>2.4</v>
      </c>
      <c r="C115" s="752"/>
      <c r="D115" s="282">
        <v>2</v>
      </c>
      <c r="E115" s="282"/>
      <c r="F115" s="282"/>
      <c r="G115" s="289">
        <f t="shared" si="6"/>
        <v>4.8</v>
      </c>
    </row>
    <row r="116" spans="1:7">
      <c r="A116" s="728" t="s">
        <v>595</v>
      </c>
      <c r="B116" s="729"/>
      <c r="C116" s="729"/>
      <c r="D116" s="729"/>
      <c r="E116" s="729"/>
      <c r="F116" s="730"/>
      <c r="G116" s="300">
        <f>SUM(G107:G115)</f>
        <v>227.27</v>
      </c>
    </row>
    <row r="117" spans="1:7" ht="15.75">
      <c r="A117" s="618" t="s">
        <v>594</v>
      </c>
      <c r="B117" s="618"/>
      <c r="C117" s="618"/>
      <c r="D117" s="618"/>
      <c r="E117" s="618"/>
      <c r="F117" s="618"/>
      <c r="G117" s="618"/>
    </row>
    <row r="118" spans="1:7">
      <c r="A118" s="734" t="s">
        <v>99</v>
      </c>
      <c r="B118" s="735" t="s">
        <v>590</v>
      </c>
      <c r="C118" s="736"/>
      <c r="D118" s="734" t="s">
        <v>487</v>
      </c>
      <c r="E118" s="734"/>
      <c r="F118" s="734"/>
      <c r="G118" s="734" t="s">
        <v>591</v>
      </c>
    </row>
    <row r="119" spans="1:7">
      <c r="A119" s="734"/>
      <c r="B119" s="735" t="s">
        <v>482</v>
      </c>
      <c r="C119" s="736"/>
      <c r="D119" s="734"/>
      <c r="E119" s="734"/>
      <c r="F119" s="734"/>
      <c r="G119" s="734"/>
    </row>
    <row r="120" spans="1:7">
      <c r="A120" s="256" t="s">
        <v>523</v>
      </c>
      <c r="B120" s="751">
        <v>3.6</v>
      </c>
      <c r="C120" s="752"/>
      <c r="D120" s="282">
        <v>52</v>
      </c>
      <c r="E120" s="282"/>
      <c r="F120" s="282"/>
      <c r="G120" s="289">
        <f>B120*D120</f>
        <v>187.2</v>
      </c>
    </row>
    <row r="121" spans="1:7">
      <c r="A121" s="256" t="s">
        <v>531</v>
      </c>
      <c r="B121" s="751">
        <v>3.6</v>
      </c>
      <c r="C121" s="752"/>
      <c r="D121" s="282">
        <v>2</v>
      </c>
      <c r="E121" s="282"/>
      <c r="F121" s="282"/>
      <c r="G121" s="289">
        <f>B121*D121</f>
        <v>7.2</v>
      </c>
    </row>
    <row r="122" spans="1:7">
      <c r="A122" s="728" t="s">
        <v>599</v>
      </c>
      <c r="B122" s="729"/>
      <c r="C122" s="729"/>
      <c r="D122" s="729"/>
      <c r="E122" s="729"/>
      <c r="F122" s="730"/>
      <c r="G122" s="300">
        <f>SUM(G120:G121)</f>
        <v>194.4</v>
      </c>
    </row>
    <row r="123" spans="1:7" ht="15.75">
      <c r="A123" s="618" t="s">
        <v>598</v>
      </c>
      <c r="B123" s="618"/>
      <c r="C123" s="618"/>
      <c r="D123" s="618"/>
      <c r="E123" s="618"/>
      <c r="F123" s="618"/>
      <c r="G123" s="618"/>
    </row>
    <row r="124" spans="1:7">
      <c r="A124" s="734" t="s">
        <v>99</v>
      </c>
      <c r="B124" s="735" t="s">
        <v>590</v>
      </c>
      <c r="C124" s="736"/>
      <c r="D124" s="734" t="s">
        <v>487</v>
      </c>
      <c r="E124" s="734"/>
      <c r="F124" s="734"/>
      <c r="G124" s="734" t="s">
        <v>591</v>
      </c>
    </row>
    <row r="125" spans="1:7">
      <c r="A125" s="734"/>
      <c r="B125" s="735" t="s">
        <v>482</v>
      </c>
      <c r="C125" s="736"/>
      <c r="D125" s="734"/>
      <c r="E125" s="734"/>
      <c r="F125" s="734"/>
      <c r="G125" s="734"/>
    </row>
    <row r="126" spans="1:7">
      <c r="A126" s="256" t="s">
        <v>524</v>
      </c>
      <c r="B126" s="751">
        <v>1.8</v>
      </c>
      <c r="C126" s="752"/>
      <c r="D126" s="282">
        <v>6</v>
      </c>
      <c r="E126" s="282"/>
      <c r="F126" s="282"/>
      <c r="G126" s="289">
        <f>B126*D126</f>
        <v>10.8</v>
      </c>
    </row>
    <row r="127" spans="1:7">
      <c r="A127" s="256" t="s">
        <v>525</v>
      </c>
      <c r="B127" s="751">
        <v>1.8</v>
      </c>
      <c r="C127" s="752"/>
      <c r="D127" s="282">
        <v>64</v>
      </c>
      <c r="E127" s="282"/>
      <c r="F127" s="282"/>
      <c r="G127" s="289">
        <f>B127*D127</f>
        <v>115.2</v>
      </c>
    </row>
    <row r="128" spans="1:7">
      <c r="A128" s="256" t="s">
        <v>527</v>
      </c>
      <c r="B128" s="751">
        <v>1</v>
      </c>
      <c r="C128" s="752"/>
      <c r="D128" s="282">
        <v>4</v>
      </c>
      <c r="E128" s="282"/>
      <c r="F128" s="282"/>
      <c r="G128" s="289">
        <f>B128*D128</f>
        <v>4</v>
      </c>
    </row>
    <row r="129" spans="1:7">
      <c r="A129" s="256" t="s">
        <v>528</v>
      </c>
      <c r="B129" s="751">
        <v>1.6</v>
      </c>
      <c r="C129" s="752"/>
      <c r="D129" s="282">
        <v>3</v>
      </c>
      <c r="E129" s="282"/>
      <c r="F129" s="282"/>
      <c r="G129" s="289">
        <f>B129*D129</f>
        <v>4.8</v>
      </c>
    </row>
    <row r="130" spans="1:7">
      <c r="A130" s="728" t="s">
        <v>599</v>
      </c>
      <c r="B130" s="729"/>
      <c r="C130" s="729"/>
      <c r="D130" s="729"/>
      <c r="E130" s="729"/>
      <c r="F130" s="730"/>
      <c r="G130" s="300">
        <f>SUM(G126:G129)</f>
        <v>134.80000000000001</v>
      </c>
    </row>
    <row r="131" spans="1:7" ht="15.75">
      <c r="A131" s="618" t="s">
        <v>607</v>
      </c>
      <c r="B131" s="618"/>
      <c r="C131" s="618"/>
      <c r="D131" s="618"/>
      <c r="E131" s="618"/>
      <c r="F131" s="618"/>
      <c r="G131" s="618"/>
    </row>
    <row r="132" spans="1:7">
      <c r="A132" s="734" t="s">
        <v>98</v>
      </c>
      <c r="B132" s="735" t="s">
        <v>590</v>
      </c>
      <c r="C132" s="736"/>
      <c r="D132" s="734" t="s">
        <v>487</v>
      </c>
      <c r="E132" s="734"/>
      <c r="F132" s="734"/>
      <c r="G132" s="734" t="s">
        <v>591</v>
      </c>
    </row>
    <row r="133" spans="1:7">
      <c r="A133" s="734"/>
      <c r="B133" s="735" t="s">
        <v>482</v>
      </c>
      <c r="C133" s="736"/>
      <c r="D133" s="734"/>
      <c r="E133" s="734"/>
      <c r="F133" s="734"/>
      <c r="G133" s="734"/>
    </row>
    <row r="134" spans="1:7">
      <c r="A134" s="256" t="s">
        <v>499</v>
      </c>
      <c r="B134" s="751">
        <v>1.8</v>
      </c>
      <c r="C134" s="752"/>
      <c r="D134" s="282">
        <v>1</v>
      </c>
      <c r="E134" s="282"/>
      <c r="F134" s="282"/>
      <c r="G134" s="289">
        <f t="shared" ref="G134:G139" si="7">B134*D134</f>
        <v>1.8</v>
      </c>
    </row>
    <row r="135" spans="1:7">
      <c r="A135" s="256" t="s">
        <v>499</v>
      </c>
      <c r="B135" s="751">
        <v>2.4</v>
      </c>
      <c r="C135" s="752"/>
      <c r="D135" s="282">
        <v>2</v>
      </c>
      <c r="E135" s="282"/>
      <c r="F135" s="282"/>
      <c r="G135" s="289">
        <f t="shared" si="7"/>
        <v>4.8</v>
      </c>
    </row>
    <row r="136" spans="1:7">
      <c r="A136" s="256" t="s">
        <v>499</v>
      </c>
      <c r="B136" s="751">
        <v>2.9</v>
      </c>
      <c r="C136" s="752"/>
      <c r="D136" s="282">
        <v>2</v>
      </c>
      <c r="E136" s="282"/>
      <c r="F136" s="282"/>
      <c r="G136" s="289">
        <f t="shared" si="7"/>
        <v>5.8</v>
      </c>
    </row>
    <row r="137" spans="1:7">
      <c r="A137" s="256" t="s">
        <v>499</v>
      </c>
      <c r="B137" s="751">
        <v>2</v>
      </c>
      <c r="C137" s="752"/>
      <c r="D137" s="282">
        <v>4</v>
      </c>
      <c r="E137" s="282"/>
      <c r="F137" s="282"/>
      <c r="G137" s="289">
        <f t="shared" si="7"/>
        <v>8</v>
      </c>
    </row>
    <row r="138" spans="1:7">
      <c r="A138" s="256" t="s">
        <v>495</v>
      </c>
      <c r="B138" s="751">
        <v>5</v>
      </c>
      <c r="C138" s="752"/>
      <c r="D138" s="282">
        <v>1</v>
      </c>
      <c r="E138" s="282"/>
      <c r="F138" s="282"/>
      <c r="G138" s="289">
        <f t="shared" si="7"/>
        <v>5</v>
      </c>
    </row>
    <row r="139" spans="1:7">
      <c r="A139" s="256" t="s">
        <v>496</v>
      </c>
      <c r="B139" s="751">
        <v>1.6</v>
      </c>
      <c r="C139" s="752"/>
      <c r="D139" s="282">
        <v>4</v>
      </c>
      <c r="E139" s="282"/>
      <c r="F139" s="282"/>
      <c r="G139" s="289">
        <f t="shared" si="7"/>
        <v>6.4</v>
      </c>
    </row>
    <row r="140" spans="1:7">
      <c r="A140" s="728" t="s">
        <v>595</v>
      </c>
      <c r="B140" s="729"/>
      <c r="C140" s="729"/>
      <c r="D140" s="729"/>
      <c r="E140" s="729"/>
      <c r="F140" s="730"/>
      <c r="G140" s="300">
        <f>SUM(G134:G139)</f>
        <v>31.8</v>
      </c>
    </row>
    <row r="141" spans="1:7">
      <c r="A141" s="731" t="s">
        <v>609</v>
      </c>
      <c r="B141" s="731"/>
      <c r="C141" s="731"/>
      <c r="D141" s="731"/>
      <c r="E141" s="731"/>
      <c r="F141" s="731"/>
      <c r="G141" s="731"/>
    </row>
    <row r="142" spans="1:7" ht="15.75">
      <c r="A142" s="618" t="s">
        <v>473</v>
      </c>
      <c r="B142" s="618"/>
      <c r="C142" s="618"/>
      <c r="D142" s="618"/>
      <c r="E142" s="618"/>
      <c r="F142" s="618"/>
      <c r="G142" s="618"/>
    </row>
    <row r="143" spans="1:7">
      <c r="A143" s="292" t="s">
        <v>474</v>
      </c>
      <c r="B143" s="292" t="s">
        <v>608</v>
      </c>
      <c r="C143" s="292" t="s">
        <v>483</v>
      </c>
      <c r="D143" s="292" t="s">
        <v>484</v>
      </c>
      <c r="E143" s="292"/>
      <c r="F143" s="292"/>
      <c r="G143" s="292"/>
    </row>
    <row r="144" spans="1:7">
      <c r="A144" s="281" t="s">
        <v>481</v>
      </c>
      <c r="B144" s="282">
        <v>41</v>
      </c>
      <c r="C144" s="282">
        <v>3</v>
      </c>
      <c r="D144" s="282">
        <f>B144*C144</f>
        <v>123</v>
      </c>
      <c r="E144" s="282"/>
      <c r="F144" s="282"/>
      <c r="G144" s="282"/>
    </row>
    <row r="145" spans="1:7">
      <c r="A145" s="256" t="s">
        <v>476</v>
      </c>
      <c r="B145" s="282">
        <v>28</v>
      </c>
      <c r="C145" s="282">
        <v>3</v>
      </c>
      <c r="D145" s="282">
        <f t="shared" ref="D145:D157" si="8">B145*C145</f>
        <v>84</v>
      </c>
      <c r="E145" s="282"/>
      <c r="F145" s="282"/>
      <c r="G145" s="282"/>
    </row>
    <row r="146" spans="1:7">
      <c r="A146" s="256" t="s">
        <v>534</v>
      </c>
      <c r="B146" s="282">
        <v>28</v>
      </c>
      <c r="C146" s="282">
        <v>3</v>
      </c>
      <c r="D146" s="282">
        <f t="shared" si="8"/>
        <v>84</v>
      </c>
      <c r="E146" s="282"/>
      <c r="F146" s="282"/>
      <c r="G146" s="282"/>
    </row>
    <row r="147" spans="1:7">
      <c r="A147" s="256" t="s">
        <v>535</v>
      </c>
      <c r="B147" s="282">
        <v>28</v>
      </c>
      <c r="C147" s="282">
        <v>3</v>
      </c>
      <c r="D147" s="282">
        <f t="shared" si="8"/>
        <v>84</v>
      </c>
      <c r="E147" s="282"/>
      <c r="F147" s="282"/>
      <c r="G147" s="282"/>
    </row>
    <row r="148" spans="1:7">
      <c r="A148" s="256" t="s">
        <v>536</v>
      </c>
      <c r="B148" s="282">
        <v>28</v>
      </c>
      <c r="C148" s="282">
        <v>3</v>
      </c>
      <c r="D148" s="282">
        <f t="shared" si="8"/>
        <v>84</v>
      </c>
      <c r="E148" s="282"/>
      <c r="F148" s="282"/>
      <c r="G148" s="282"/>
    </row>
    <row r="149" spans="1:7">
      <c r="A149" s="256" t="s">
        <v>537</v>
      </c>
      <c r="B149" s="282">
        <v>28</v>
      </c>
      <c r="C149" s="282">
        <v>3</v>
      </c>
      <c r="D149" s="282">
        <f t="shared" si="8"/>
        <v>84</v>
      </c>
      <c r="E149" s="282"/>
      <c r="F149" s="282"/>
      <c r="G149" s="282"/>
    </row>
    <row r="150" spans="1:7">
      <c r="A150" s="256" t="s">
        <v>538</v>
      </c>
      <c r="B150" s="282">
        <v>28</v>
      </c>
      <c r="C150" s="282">
        <v>3</v>
      </c>
      <c r="D150" s="282">
        <f t="shared" si="8"/>
        <v>84</v>
      </c>
      <c r="E150" s="282"/>
      <c r="F150" s="282"/>
      <c r="G150" s="282"/>
    </row>
    <row r="151" spans="1:7">
      <c r="A151" s="256" t="s">
        <v>539</v>
      </c>
      <c r="B151" s="282">
        <v>40.5</v>
      </c>
      <c r="C151" s="282">
        <v>3</v>
      </c>
      <c r="D151" s="282">
        <f t="shared" si="8"/>
        <v>121.5</v>
      </c>
      <c r="E151" s="282"/>
      <c r="F151" s="282"/>
      <c r="G151" s="282"/>
    </row>
    <row r="152" spans="1:7">
      <c r="A152" s="256" t="s">
        <v>540</v>
      </c>
      <c r="B152" s="282">
        <v>10.199999999999999</v>
      </c>
      <c r="C152" s="282">
        <v>3</v>
      </c>
      <c r="D152" s="282">
        <f t="shared" si="8"/>
        <v>30.6</v>
      </c>
      <c r="E152" s="282"/>
      <c r="F152" s="282"/>
      <c r="G152" s="282"/>
    </row>
    <row r="153" spans="1:7">
      <c r="A153" s="256" t="s">
        <v>477</v>
      </c>
      <c r="B153" s="282">
        <v>11.4</v>
      </c>
      <c r="C153" s="282">
        <v>3</v>
      </c>
      <c r="D153" s="282">
        <f t="shared" si="8"/>
        <v>34.200000000000003</v>
      </c>
      <c r="E153" s="282"/>
      <c r="F153" s="282"/>
      <c r="G153" s="282"/>
    </row>
    <row r="154" spans="1:7">
      <c r="A154" s="256" t="s">
        <v>478</v>
      </c>
      <c r="B154" s="282">
        <v>11.4</v>
      </c>
      <c r="C154" s="282">
        <v>3</v>
      </c>
      <c r="D154" s="282">
        <f t="shared" si="8"/>
        <v>34.200000000000003</v>
      </c>
      <c r="E154" s="282"/>
      <c r="F154" s="282"/>
      <c r="G154" s="282"/>
    </row>
    <row r="155" spans="1:7">
      <c r="A155" s="256" t="s">
        <v>541</v>
      </c>
      <c r="B155" s="282">
        <v>8.1999999999999993</v>
      </c>
      <c r="C155" s="282">
        <v>3</v>
      </c>
      <c r="D155" s="282">
        <f t="shared" si="8"/>
        <v>24.6</v>
      </c>
      <c r="E155" s="282"/>
      <c r="F155" s="282"/>
      <c r="G155" s="282"/>
    </row>
    <row r="156" spans="1:7">
      <c r="A156" s="284" t="s">
        <v>542</v>
      </c>
      <c r="B156" s="283">
        <v>21.8</v>
      </c>
      <c r="C156" s="282">
        <v>3</v>
      </c>
      <c r="D156" s="283">
        <f t="shared" si="8"/>
        <v>65.400000000000006</v>
      </c>
      <c r="E156" s="283"/>
      <c r="F156" s="283"/>
      <c r="G156" s="283"/>
    </row>
    <row r="157" spans="1:7">
      <c r="A157" s="284" t="s">
        <v>543</v>
      </c>
      <c r="B157" s="282">
        <v>12.2</v>
      </c>
      <c r="C157" s="282">
        <v>3.41</v>
      </c>
      <c r="D157" s="282">
        <f t="shared" si="8"/>
        <v>41.6</v>
      </c>
      <c r="E157" s="282"/>
      <c r="F157" s="282"/>
      <c r="G157" s="282"/>
    </row>
    <row r="158" spans="1:7">
      <c r="A158" s="284" t="s">
        <v>611</v>
      </c>
      <c r="B158" s="282"/>
      <c r="C158" s="282"/>
      <c r="D158" s="282">
        <v>6.57</v>
      </c>
      <c r="E158" s="282"/>
      <c r="F158" s="282"/>
      <c r="G158" s="282"/>
    </row>
    <row r="159" spans="1:7">
      <c r="A159" s="256" t="s">
        <v>550</v>
      </c>
      <c r="B159" s="282">
        <v>28</v>
      </c>
      <c r="C159" s="283">
        <v>3</v>
      </c>
      <c r="D159" s="282">
        <f t="shared" ref="D159:D171" si="9">B159*C159</f>
        <v>84</v>
      </c>
      <c r="E159" s="282"/>
      <c r="F159" s="282"/>
      <c r="G159" s="282"/>
    </row>
    <row r="160" spans="1:7">
      <c r="A160" s="256" t="s">
        <v>551</v>
      </c>
      <c r="B160" s="282">
        <v>28</v>
      </c>
      <c r="C160" s="283">
        <v>3</v>
      </c>
      <c r="D160" s="282">
        <f t="shared" si="9"/>
        <v>84</v>
      </c>
      <c r="E160" s="282"/>
      <c r="F160" s="282"/>
      <c r="G160" s="282"/>
    </row>
    <row r="161" spans="1:7">
      <c r="A161" s="256" t="s">
        <v>552</v>
      </c>
      <c r="B161" s="282">
        <v>28</v>
      </c>
      <c r="C161" s="283">
        <v>3</v>
      </c>
      <c r="D161" s="282">
        <f t="shared" si="9"/>
        <v>84</v>
      </c>
      <c r="E161" s="282"/>
      <c r="F161" s="282"/>
      <c r="G161" s="282"/>
    </row>
    <row r="162" spans="1:7">
      <c r="A162" s="256" t="s">
        <v>553</v>
      </c>
      <c r="B162" s="282">
        <v>28</v>
      </c>
      <c r="C162" s="283">
        <v>3</v>
      </c>
      <c r="D162" s="282">
        <f t="shared" si="9"/>
        <v>84</v>
      </c>
      <c r="E162" s="282"/>
      <c r="F162" s="282"/>
      <c r="G162" s="282"/>
    </row>
    <row r="163" spans="1:7">
      <c r="A163" s="256" t="s">
        <v>554</v>
      </c>
      <c r="B163" s="282">
        <v>28</v>
      </c>
      <c r="C163" s="283">
        <v>3</v>
      </c>
      <c r="D163" s="282">
        <f t="shared" si="9"/>
        <v>84</v>
      </c>
      <c r="E163" s="282"/>
      <c r="F163" s="282"/>
      <c r="G163" s="282"/>
    </row>
    <row r="164" spans="1:7">
      <c r="A164" s="256" t="s">
        <v>555</v>
      </c>
      <c r="B164" s="282">
        <v>28</v>
      </c>
      <c r="C164" s="283">
        <v>3</v>
      </c>
      <c r="D164" s="282">
        <f t="shared" si="9"/>
        <v>84</v>
      </c>
      <c r="E164" s="282"/>
      <c r="F164" s="282"/>
      <c r="G164" s="282"/>
    </row>
    <row r="165" spans="1:7">
      <c r="A165" s="256" t="s">
        <v>556</v>
      </c>
      <c r="B165" s="282">
        <v>28</v>
      </c>
      <c r="C165" s="283">
        <v>3</v>
      </c>
      <c r="D165" s="282">
        <f t="shared" si="9"/>
        <v>84</v>
      </c>
      <c r="E165" s="282"/>
      <c r="F165" s="282"/>
      <c r="G165" s="282"/>
    </row>
    <row r="166" spans="1:7">
      <c r="A166" s="256" t="s">
        <v>557</v>
      </c>
      <c r="B166" s="283">
        <v>28</v>
      </c>
      <c r="C166" s="283">
        <v>3</v>
      </c>
      <c r="D166" s="282">
        <f t="shared" si="9"/>
        <v>84</v>
      </c>
      <c r="E166" s="282"/>
      <c r="F166" s="282"/>
      <c r="G166" s="282"/>
    </row>
    <row r="167" spans="1:7">
      <c r="A167" s="256" t="s">
        <v>777</v>
      </c>
      <c r="B167" s="283"/>
      <c r="C167" s="283"/>
      <c r="D167" s="282">
        <v>47.56</v>
      </c>
      <c r="E167" s="282"/>
      <c r="F167" s="282"/>
      <c r="G167" s="282"/>
    </row>
    <row r="168" spans="1:7">
      <c r="A168" s="256" t="s">
        <v>560</v>
      </c>
      <c r="B168" s="282">
        <v>20.34</v>
      </c>
      <c r="C168" s="283">
        <v>3</v>
      </c>
      <c r="D168" s="282">
        <f t="shared" si="9"/>
        <v>61.02</v>
      </c>
      <c r="E168" s="282"/>
      <c r="F168" s="282"/>
      <c r="G168" s="282"/>
    </row>
    <row r="169" spans="1:7">
      <c r="A169" s="256" t="s">
        <v>561</v>
      </c>
      <c r="B169" s="282">
        <v>20.350000000000001</v>
      </c>
      <c r="C169" s="283">
        <v>3</v>
      </c>
      <c r="D169" s="282">
        <f t="shared" si="9"/>
        <v>61.05</v>
      </c>
      <c r="E169" s="282"/>
      <c r="F169" s="282"/>
      <c r="G169" s="282"/>
    </row>
    <row r="170" spans="1:7">
      <c r="A170" s="256" t="s">
        <v>475</v>
      </c>
      <c r="B170" s="282">
        <v>8.35</v>
      </c>
      <c r="C170" s="283">
        <v>3</v>
      </c>
      <c r="D170" s="282">
        <f t="shared" si="9"/>
        <v>25.05</v>
      </c>
      <c r="E170" s="282"/>
      <c r="F170" s="282"/>
      <c r="G170" s="282"/>
    </row>
    <row r="171" spans="1:7">
      <c r="A171" s="284" t="s">
        <v>475</v>
      </c>
      <c r="B171" s="283">
        <v>8.35</v>
      </c>
      <c r="C171" s="283">
        <v>3</v>
      </c>
      <c r="D171" s="282">
        <f t="shared" si="9"/>
        <v>25.05</v>
      </c>
      <c r="E171" s="282"/>
      <c r="F171" s="282"/>
      <c r="G171" s="282"/>
    </row>
    <row r="172" spans="1:7">
      <c r="A172" s="284" t="s">
        <v>610</v>
      </c>
      <c r="B172" s="283">
        <v>146.80000000000001</v>
      </c>
      <c r="C172" s="283">
        <v>3.5</v>
      </c>
      <c r="D172" s="282">
        <f>B172*C172</f>
        <v>513.79999999999995</v>
      </c>
      <c r="E172" s="282"/>
      <c r="F172" s="282"/>
      <c r="G172" s="282"/>
    </row>
    <row r="173" spans="1:7">
      <c r="A173" s="725" t="s">
        <v>578</v>
      </c>
      <c r="B173" s="726"/>
      <c r="C173" s="727"/>
      <c r="D173" s="305">
        <f>SUM(D144:D172)</f>
        <v>2391.1999999999998</v>
      </c>
      <c r="E173" s="286"/>
      <c r="F173" s="286"/>
      <c r="G173" s="287"/>
    </row>
    <row r="174" spans="1:7" ht="15.75">
      <c r="A174" s="618" t="s">
        <v>479</v>
      </c>
      <c r="B174" s="618"/>
      <c r="C174" s="618"/>
      <c r="D174" s="618"/>
      <c r="E174" s="618"/>
      <c r="F174" s="618"/>
      <c r="G174" s="618"/>
    </row>
    <row r="175" spans="1:7">
      <c r="A175" s="292" t="s">
        <v>474</v>
      </c>
      <c r="B175" s="292" t="s">
        <v>608</v>
      </c>
      <c r="C175" s="292" t="s">
        <v>483</v>
      </c>
      <c r="D175" s="292" t="s">
        <v>484</v>
      </c>
      <c r="E175" s="292"/>
      <c r="F175" s="292"/>
      <c r="G175" s="292"/>
    </row>
    <row r="176" spans="1:7">
      <c r="A176" s="256" t="s">
        <v>545</v>
      </c>
      <c r="B176" s="282">
        <v>14.7</v>
      </c>
      <c r="C176" s="282">
        <v>3</v>
      </c>
      <c r="D176" s="282">
        <f>B176*C176</f>
        <v>44.1</v>
      </c>
      <c r="E176" s="282"/>
      <c r="F176" s="282"/>
      <c r="G176" s="282"/>
    </row>
    <row r="177" spans="1:7">
      <c r="A177" s="256" t="s">
        <v>546</v>
      </c>
      <c r="B177" s="282">
        <v>14.7</v>
      </c>
      <c r="C177" s="282">
        <v>3</v>
      </c>
      <c r="D177" s="282">
        <f t="shared" ref="D177:D199" si="10">B177*C177</f>
        <v>44.1</v>
      </c>
      <c r="E177" s="282"/>
      <c r="F177" s="282"/>
      <c r="G177" s="282"/>
    </row>
    <row r="178" spans="1:7">
      <c r="A178" s="256" t="s">
        <v>547</v>
      </c>
      <c r="B178" s="282">
        <v>18.8</v>
      </c>
      <c r="C178" s="282">
        <v>3</v>
      </c>
      <c r="D178" s="282">
        <f t="shared" si="10"/>
        <v>56.4</v>
      </c>
      <c r="E178" s="282"/>
      <c r="F178" s="282"/>
      <c r="G178" s="282"/>
    </row>
    <row r="179" spans="1:7">
      <c r="A179" s="256" t="s">
        <v>548</v>
      </c>
      <c r="B179" s="282">
        <v>28</v>
      </c>
      <c r="C179" s="282">
        <v>3</v>
      </c>
      <c r="D179" s="282">
        <f t="shared" si="10"/>
        <v>84</v>
      </c>
      <c r="E179" s="282"/>
      <c r="F179" s="282"/>
      <c r="G179" s="282"/>
    </row>
    <row r="180" spans="1:7">
      <c r="A180" s="256" t="s">
        <v>549</v>
      </c>
      <c r="B180" s="282">
        <v>28</v>
      </c>
      <c r="C180" s="282">
        <v>3</v>
      </c>
      <c r="D180" s="282">
        <f t="shared" si="10"/>
        <v>84</v>
      </c>
      <c r="E180" s="282"/>
      <c r="F180" s="282"/>
      <c r="G180" s="282"/>
    </row>
    <row r="181" spans="1:7">
      <c r="A181" s="256" t="s">
        <v>563</v>
      </c>
      <c r="B181" s="282">
        <v>28</v>
      </c>
      <c r="C181" s="282">
        <v>3</v>
      </c>
      <c r="D181" s="282">
        <f t="shared" si="10"/>
        <v>84</v>
      </c>
      <c r="E181" s="282"/>
      <c r="F181" s="282"/>
      <c r="G181" s="282"/>
    </row>
    <row r="182" spans="1:7">
      <c r="A182" s="256" t="s">
        <v>564</v>
      </c>
      <c r="B182" s="282">
        <v>28</v>
      </c>
      <c r="C182" s="282">
        <v>3</v>
      </c>
      <c r="D182" s="282">
        <f t="shared" si="10"/>
        <v>84</v>
      </c>
      <c r="E182" s="282"/>
      <c r="F182" s="282"/>
      <c r="G182" s="282"/>
    </row>
    <row r="183" spans="1:7">
      <c r="A183" s="256" t="s">
        <v>565</v>
      </c>
      <c r="B183" s="282">
        <v>28</v>
      </c>
      <c r="C183" s="282">
        <v>3</v>
      </c>
      <c r="D183" s="282">
        <f t="shared" si="10"/>
        <v>84</v>
      </c>
      <c r="E183" s="282"/>
      <c r="F183" s="282"/>
      <c r="G183" s="282"/>
    </row>
    <row r="184" spans="1:7">
      <c r="A184" s="256" t="s">
        <v>566</v>
      </c>
      <c r="B184" s="282">
        <v>28</v>
      </c>
      <c r="C184" s="282">
        <v>3</v>
      </c>
      <c r="D184" s="282">
        <f t="shared" si="10"/>
        <v>84</v>
      </c>
      <c r="E184" s="282"/>
      <c r="F184" s="282"/>
      <c r="G184" s="282"/>
    </row>
    <row r="185" spans="1:7">
      <c r="A185" s="256" t="s">
        <v>567</v>
      </c>
      <c r="B185" s="282">
        <v>28</v>
      </c>
      <c r="C185" s="282">
        <v>3</v>
      </c>
      <c r="D185" s="282">
        <f t="shared" si="10"/>
        <v>84</v>
      </c>
      <c r="E185" s="282"/>
      <c r="F185" s="282"/>
      <c r="G185" s="282"/>
    </row>
    <row r="186" spans="1:7">
      <c r="A186" s="256" t="s">
        <v>568</v>
      </c>
      <c r="B186" s="282">
        <v>37.9</v>
      </c>
      <c r="C186" s="282">
        <v>3</v>
      </c>
      <c r="D186" s="282">
        <f t="shared" si="10"/>
        <v>113.7</v>
      </c>
      <c r="E186" s="282"/>
      <c r="F186" s="282"/>
      <c r="G186" s="282"/>
    </row>
    <row r="187" spans="1:7">
      <c r="A187" s="256" t="s">
        <v>569</v>
      </c>
      <c r="B187" s="282">
        <v>33.799999999999997</v>
      </c>
      <c r="C187" s="282">
        <v>3</v>
      </c>
      <c r="D187" s="282">
        <f t="shared" si="10"/>
        <v>101.4</v>
      </c>
      <c r="E187" s="282"/>
      <c r="F187" s="282"/>
      <c r="G187" s="282"/>
    </row>
    <row r="188" spans="1:7">
      <c r="A188" s="256" t="s">
        <v>570</v>
      </c>
      <c r="B188" s="282">
        <v>28.7</v>
      </c>
      <c r="C188" s="282">
        <v>3</v>
      </c>
      <c r="D188" s="282">
        <f t="shared" si="10"/>
        <v>86.1</v>
      </c>
      <c r="E188" s="282"/>
      <c r="F188" s="282"/>
      <c r="G188" s="282"/>
    </row>
    <row r="189" spans="1:7">
      <c r="A189" s="256" t="s">
        <v>571</v>
      </c>
      <c r="B189" s="282">
        <v>28</v>
      </c>
      <c r="C189" s="282">
        <v>3</v>
      </c>
      <c r="D189" s="282">
        <f t="shared" si="10"/>
        <v>84</v>
      </c>
      <c r="E189" s="282"/>
      <c r="F189" s="282"/>
      <c r="G189" s="282"/>
    </row>
    <row r="190" spans="1:7">
      <c r="A190" s="256" t="s">
        <v>572</v>
      </c>
      <c r="B190" s="282">
        <v>28</v>
      </c>
      <c r="C190" s="282">
        <v>3</v>
      </c>
      <c r="D190" s="282">
        <f t="shared" si="10"/>
        <v>84</v>
      </c>
      <c r="E190" s="282"/>
      <c r="F190" s="282"/>
      <c r="G190" s="282"/>
    </row>
    <row r="191" spans="1:7">
      <c r="A191" s="256" t="s">
        <v>561</v>
      </c>
      <c r="B191" s="282">
        <v>20.350000000000001</v>
      </c>
      <c r="C191" s="282">
        <v>3</v>
      </c>
      <c r="D191" s="282">
        <f t="shared" si="10"/>
        <v>61.05</v>
      </c>
      <c r="E191" s="282"/>
      <c r="F191" s="282"/>
      <c r="G191" s="282"/>
    </row>
    <row r="192" spans="1:7">
      <c r="A192" s="256" t="s">
        <v>560</v>
      </c>
      <c r="B192" s="282">
        <v>20.34</v>
      </c>
      <c r="C192" s="282">
        <v>3</v>
      </c>
      <c r="D192" s="282">
        <f t="shared" si="10"/>
        <v>61.02</v>
      </c>
      <c r="E192" s="282"/>
      <c r="F192" s="282"/>
      <c r="G192" s="282"/>
    </row>
    <row r="193" spans="1:7">
      <c r="A193" s="256" t="s">
        <v>475</v>
      </c>
      <c r="B193" s="282">
        <v>8.35</v>
      </c>
      <c r="C193" s="282">
        <v>3</v>
      </c>
      <c r="D193" s="282">
        <f t="shared" si="10"/>
        <v>25.05</v>
      </c>
      <c r="E193" s="282"/>
      <c r="F193" s="282"/>
      <c r="G193" s="282"/>
    </row>
    <row r="194" spans="1:7">
      <c r="A194" s="284" t="s">
        <v>475</v>
      </c>
      <c r="B194" s="282">
        <v>8.35</v>
      </c>
      <c r="C194" s="282">
        <v>3</v>
      </c>
      <c r="D194" s="282">
        <f t="shared" si="10"/>
        <v>25.05</v>
      </c>
      <c r="E194" s="282"/>
      <c r="F194" s="282"/>
      <c r="G194" s="282"/>
    </row>
    <row r="195" spans="1:7">
      <c r="A195" s="256" t="s">
        <v>573</v>
      </c>
      <c r="B195" s="282">
        <v>40.299999999999997</v>
      </c>
      <c r="C195" s="282">
        <v>3</v>
      </c>
      <c r="D195" s="282">
        <f t="shared" si="10"/>
        <v>120.9</v>
      </c>
      <c r="E195" s="282"/>
      <c r="F195" s="282"/>
      <c r="G195" s="282"/>
    </row>
    <row r="196" spans="1:7">
      <c r="A196" s="284" t="s">
        <v>574</v>
      </c>
      <c r="B196" s="282">
        <v>15.8</v>
      </c>
      <c r="C196" s="282">
        <v>3</v>
      </c>
      <c r="D196" s="282">
        <f t="shared" si="10"/>
        <v>47.4</v>
      </c>
      <c r="E196" s="283"/>
      <c r="F196" s="283"/>
      <c r="G196" s="283"/>
    </row>
    <row r="197" spans="1:7">
      <c r="A197" s="284" t="s">
        <v>575</v>
      </c>
      <c r="B197" s="282">
        <v>15.8</v>
      </c>
      <c r="C197" s="282">
        <v>3</v>
      </c>
      <c r="D197" s="282">
        <f t="shared" si="10"/>
        <v>47.4</v>
      </c>
      <c r="E197" s="283"/>
      <c r="F197" s="283"/>
      <c r="G197" s="283"/>
    </row>
    <row r="198" spans="1:7">
      <c r="A198" s="256" t="s">
        <v>576</v>
      </c>
      <c r="B198" s="282">
        <v>12.4</v>
      </c>
      <c r="C198" s="282">
        <v>3</v>
      </c>
      <c r="D198" s="282">
        <f t="shared" si="10"/>
        <v>37.200000000000003</v>
      </c>
      <c r="E198" s="282"/>
      <c r="F198" s="282"/>
      <c r="G198" s="282"/>
    </row>
    <row r="199" spans="1:7">
      <c r="A199" s="256" t="s">
        <v>577</v>
      </c>
      <c r="B199" s="282">
        <v>10.7</v>
      </c>
      <c r="C199" s="282">
        <v>3</v>
      </c>
      <c r="D199" s="282">
        <f t="shared" si="10"/>
        <v>32.1</v>
      </c>
      <c r="E199" s="282"/>
      <c r="F199" s="282"/>
      <c r="G199" s="282"/>
    </row>
    <row r="200" spans="1:7">
      <c r="A200" s="284" t="s">
        <v>610</v>
      </c>
      <c r="B200" s="283">
        <v>122.45</v>
      </c>
      <c r="C200" s="283">
        <v>3.5</v>
      </c>
      <c r="D200" s="282">
        <f>B200*C200</f>
        <v>428.58</v>
      </c>
      <c r="E200" s="282"/>
      <c r="F200" s="282"/>
      <c r="G200" s="282"/>
    </row>
    <row r="201" spans="1:7">
      <c r="A201" s="725" t="s">
        <v>578</v>
      </c>
      <c r="B201" s="726"/>
      <c r="C201" s="727"/>
      <c r="D201" s="305">
        <f>SUM(D176:D200)</f>
        <v>2087.5500000000002</v>
      </c>
      <c r="E201" s="291"/>
      <c r="F201" s="291"/>
      <c r="G201" s="291"/>
    </row>
    <row r="202" spans="1:7">
      <c r="A202" s="728" t="s">
        <v>612</v>
      </c>
      <c r="B202" s="729"/>
      <c r="C202" s="730"/>
      <c r="D202" s="300">
        <f>D173+D201</f>
        <v>4478.75</v>
      </c>
      <c r="E202" s="301"/>
      <c r="F202" s="301"/>
      <c r="G202" s="301"/>
    </row>
    <row r="203" spans="1:7">
      <c r="A203" s="731" t="s">
        <v>613</v>
      </c>
      <c r="B203" s="731"/>
      <c r="C203" s="731"/>
      <c r="D203" s="731"/>
      <c r="E203" s="731"/>
      <c r="F203" s="731"/>
      <c r="G203" s="731"/>
    </row>
    <row r="204" spans="1:7" ht="15.75">
      <c r="A204" s="618" t="s">
        <v>473</v>
      </c>
      <c r="B204" s="618"/>
      <c r="C204" s="618"/>
      <c r="D204" s="618"/>
      <c r="E204" s="618"/>
      <c r="F204" s="618"/>
      <c r="G204" s="618"/>
    </row>
    <row r="205" spans="1:7">
      <c r="A205" s="294" t="s">
        <v>474</v>
      </c>
      <c r="B205" s="294" t="s">
        <v>608</v>
      </c>
      <c r="C205" s="294" t="s">
        <v>483</v>
      </c>
      <c r="D205" s="294" t="s">
        <v>484</v>
      </c>
      <c r="E205" s="294"/>
      <c r="F205" s="294"/>
      <c r="G205" s="294"/>
    </row>
    <row r="206" spans="1:7">
      <c r="A206" s="281" t="s">
        <v>481</v>
      </c>
      <c r="B206" s="282">
        <v>41</v>
      </c>
      <c r="C206" s="282">
        <v>1.5</v>
      </c>
      <c r="D206" s="282">
        <f>B206*C206</f>
        <v>61.5</v>
      </c>
      <c r="E206" s="282"/>
      <c r="F206" s="282"/>
      <c r="G206" s="282"/>
    </row>
    <row r="207" spans="1:7">
      <c r="A207" s="256" t="s">
        <v>476</v>
      </c>
      <c r="B207" s="282">
        <v>28</v>
      </c>
      <c r="C207" s="282">
        <v>1.5</v>
      </c>
      <c r="D207" s="282">
        <f t="shared" ref="D207:D218" si="11">B207*C207</f>
        <v>42</v>
      </c>
      <c r="E207" s="282"/>
      <c r="F207" s="282"/>
      <c r="G207" s="282"/>
    </row>
    <row r="208" spans="1:7">
      <c r="A208" s="256" t="s">
        <v>534</v>
      </c>
      <c r="B208" s="282">
        <v>28</v>
      </c>
      <c r="C208" s="282">
        <v>1.5</v>
      </c>
      <c r="D208" s="282">
        <f t="shared" si="11"/>
        <v>42</v>
      </c>
      <c r="E208" s="282"/>
      <c r="F208" s="282"/>
      <c r="G208" s="282"/>
    </row>
    <row r="209" spans="1:7">
      <c r="A209" s="256" t="s">
        <v>535</v>
      </c>
      <c r="B209" s="282">
        <v>28</v>
      </c>
      <c r="C209" s="282">
        <v>1.5</v>
      </c>
      <c r="D209" s="282">
        <f t="shared" si="11"/>
        <v>42</v>
      </c>
      <c r="E209" s="282"/>
      <c r="F209" s="282"/>
      <c r="G209" s="282"/>
    </row>
    <row r="210" spans="1:7">
      <c r="A210" s="256" t="s">
        <v>536</v>
      </c>
      <c r="B210" s="282">
        <v>28</v>
      </c>
      <c r="C210" s="282">
        <v>1.5</v>
      </c>
      <c r="D210" s="282">
        <f t="shared" si="11"/>
        <v>42</v>
      </c>
      <c r="E210" s="282"/>
      <c r="F210" s="282"/>
      <c r="G210" s="282"/>
    </row>
    <row r="211" spans="1:7">
      <c r="A211" s="256" t="s">
        <v>537</v>
      </c>
      <c r="B211" s="282">
        <v>28</v>
      </c>
      <c r="C211" s="282">
        <v>1.5</v>
      </c>
      <c r="D211" s="282">
        <f t="shared" si="11"/>
        <v>42</v>
      </c>
      <c r="E211" s="282"/>
      <c r="F211" s="282"/>
      <c r="G211" s="282"/>
    </row>
    <row r="212" spans="1:7">
      <c r="A212" s="256" t="s">
        <v>538</v>
      </c>
      <c r="B212" s="282">
        <v>28</v>
      </c>
      <c r="C212" s="282">
        <v>1.5</v>
      </c>
      <c r="D212" s="282">
        <f t="shared" si="11"/>
        <v>42</v>
      </c>
      <c r="E212" s="282"/>
      <c r="F212" s="282"/>
      <c r="G212" s="282"/>
    </row>
    <row r="213" spans="1:7">
      <c r="A213" s="256" t="s">
        <v>539</v>
      </c>
      <c r="B213" s="282">
        <v>40.5</v>
      </c>
      <c r="C213" s="282">
        <v>1.5</v>
      </c>
      <c r="D213" s="282">
        <f t="shared" si="11"/>
        <v>60.75</v>
      </c>
      <c r="E213" s="282"/>
      <c r="F213" s="282"/>
      <c r="G213" s="282"/>
    </row>
    <row r="214" spans="1:7">
      <c r="A214" s="256" t="s">
        <v>540</v>
      </c>
      <c r="B214" s="282">
        <v>10.199999999999999</v>
      </c>
      <c r="C214" s="282">
        <v>3</v>
      </c>
      <c r="D214" s="282">
        <f t="shared" si="11"/>
        <v>30.6</v>
      </c>
      <c r="E214" s="282"/>
      <c r="F214" s="282"/>
      <c r="G214" s="282"/>
    </row>
    <row r="215" spans="1:7">
      <c r="A215" s="256" t="s">
        <v>477</v>
      </c>
      <c r="B215" s="282">
        <v>11.4</v>
      </c>
      <c r="C215" s="282">
        <v>3</v>
      </c>
      <c r="D215" s="282">
        <f t="shared" si="11"/>
        <v>34.200000000000003</v>
      </c>
      <c r="E215" s="282"/>
      <c r="F215" s="282"/>
      <c r="G215" s="282"/>
    </row>
    <row r="216" spans="1:7">
      <c r="A216" s="256" t="s">
        <v>478</v>
      </c>
      <c r="B216" s="282">
        <v>11.4</v>
      </c>
      <c r="C216" s="282">
        <v>3</v>
      </c>
      <c r="D216" s="282">
        <f t="shared" si="11"/>
        <v>34.200000000000003</v>
      </c>
      <c r="E216" s="282"/>
      <c r="F216" s="282"/>
      <c r="G216" s="282"/>
    </row>
    <row r="217" spans="1:7">
      <c r="A217" s="284" t="s">
        <v>542</v>
      </c>
      <c r="B217" s="283">
        <v>21.8</v>
      </c>
      <c r="C217" s="282">
        <v>1.5</v>
      </c>
      <c r="D217" s="283">
        <f t="shared" si="11"/>
        <v>32.700000000000003</v>
      </c>
      <c r="E217" s="283"/>
      <c r="F217" s="283"/>
      <c r="G217" s="283"/>
    </row>
    <row r="218" spans="1:7">
      <c r="A218" s="284" t="s">
        <v>543</v>
      </c>
      <c r="B218" s="282">
        <v>15.1</v>
      </c>
      <c r="C218" s="282">
        <v>1.5</v>
      </c>
      <c r="D218" s="282">
        <f t="shared" si="11"/>
        <v>22.65</v>
      </c>
      <c r="E218" s="282"/>
      <c r="F218" s="282"/>
      <c r="G218" s="282"/>
    </row>
    <row r="219" spans="1:7">
      <c r="A219" s="256" t="s">
        <v>550</v>
      </c>
      <c r="B219" s="282">
        <v>28</v>
      </c>
      <c r="C219" s="283">
        <v>1.5</v>
      </c>
      <c r="D219" s="282">
        <f t="shared" ref="D219:D231" si="12">B219*C219</f>
        <v>42</v>
      </c>
      <c r="E219" s="282"/>
      <c r="F219" s="282"/>
      <c r="G219" s="282"/>
    </row>
    <row r="220" spans="1:7">
      <c r="A220" s="256" t="s">
        <v>551</v>
      </c>
      <c r="B220" s="282">
        <v>28</v>
      </c>
      <c r="C220" s="283">
        <v>1.5</v>
      </c>
      <c r="D220" s="282">
        <f t="shared" si="12"/>
        <v>42</v>
      </c>
      <c r="E220" s="282"/>
      <c r="F220" s="282"/>
      <c r="G220" s="282"/>
    </row>
    <row r="221" spans="1:7">
      <c r="A221" s="256" t="s">
        <v>552</v>
      </c>
      <c r="B221" s="282">
        <v>28</v>
      </c>
      <c r="C221" s="283">
        <v>1.5</v>
      </c>
      <c r="D221" s="282">
        <f t="shared" si="12"/>
        <v>42</v>
      </c>
      <c r="E221" s="282"/>
      <c r="F221" s="282"/>
      <c r="G221" s="282"/>
    </row>
    <row r="222" spans="1:7">
      <c r="A222" s="256" t="s">
        <v>553</v>
      </c>
      <c r="B222" s="282">
        <v>28</v>
      </c>
      <c r="C222" s="283">
        <v>1.5</v>
      </c>
      <c r="D222" s="282">
        <f t="shared" si="12"/>
        <v>42</v>
      </c>
      <c r="E222" s="282"/>
      <c r="F222" s="282"/>
      <c r="G222" s="282"/>
    </row>
    <row r="223" spans="1:7">
      <c r="A223" s="256" t="s">
        <v>554</v>
      </c>
      <c r="B223" s="282">
        <v>28</v>
      </c>
      <c r="C223" s="283">
        <v>1.5</v>
      </c>
      <c r="D223" s="282">
        <f t="shared" si="12"/>
        <v>42</v>
      </c>
      <c r="E223" s="282"/>
      <c r="F223" s="282"/>
      <c r="G223" s="282"/>
    </row>
    <row r="224" spans="1:7">
      <c r="A224" s="256" t="s">
        <v>555</v>
      </c>
      <c r="B224" s="282">
        <v>28</v>
      </c>
      <c r="C224" s="283">
        <v>1.5</v>
      </c>
      <c r="D224" s="282">
        <f t="shared" si="12"/>
        <v>42</v>
      </c>
      <c r="E224" s="282"/>
      <c r="F224" s="282"/>
      <c r="G224" s="282"/>
    </row>
    <row r="225" spans="1:7">
      <c r="A225" s="256" t="s">
        <v>556</v>
      </c>
      <c r="B225" s="282">
        <v>28</v>
      </c>
      <c r="C225" s="283">
        <v>1.5</v>
      </c>
      <c r="D225" s="282">
        <f t="shared" si="12"/>
        <v>42</v>
      </c>
      <c r="E225" s="282"/>
      <c r="F225" s="282"/>
      <c r="G225" s="282"/>
    </row>
    <row r="226" spans="1:7">
      <c r="A226" s="256" t="s">
        <v>557</v>
      </c>
      <c r="B226" s="283">
        <v>28</v>
      </c>
      <c r="C226" s="283">
        <v>1.5</v>
      </c>
      <c r="D226" s="282">
        <f t="shared" si="12"/>
        <v>42</v>
      </c>
      <c r="E226" s="282"/>
      <c r="F226" s="282"/>
      <c r="G226" s="282"/>
    </row>
    <row r="227" spans="1:7">
      <c r="A227" s="256" t="s">
        <v>777</v>
      </c>
      <c r="B227" s="283"/>
      <c r="C227" s="283"/>
      <c r="D227" s="282">
        <v>47.56</v>
      </c>
      <c r="E227" s="282"/>
      <c r="F227" s="282"/>
      <c r="G227" s="282"/>
    </row>
    <row r="228" spans="1:7">
      <c r="A228" s="256" t="s">
        <v>560</v>
      </c>
      <c r="B228" s="282">
        <v>20.34</v>
      </c>
      <c r="C228" s="283">
        <v>3</v>
      </c>
      <c r="D228" s="282">
        <f t="shared" si="12"/>
        <v>61.02</v>
      </c>
      <c r="E228" s="282"/>
      <c r="F228" s="282"/>
      <c r="G228" s="282"/>
    </row>
    <row r="229" spans="1:7">
      <c r="A229" s="256" t="s">
        <v>561</v>
      </c>
      <c r="B229" s="282">
        <v>20.350000000000001</v>
      </c>
      <c r="C229" s="283">
        <v>3</v>
      </c>
      <c r="D229" s="282">
        <f t="shared" si="12"/>
        <v>61.05</v>
      </c>
      <c r="E229" s="282"/>
      <c r="F229" s="282"/>
      <c r="G229" s="282"/>
    </row>
    <row r="230" spans="1:7">
      <c r="A230" s="256" t="s">
        <v>475</v>
      </c>
      <c r="B230" s="282">
        <v>8.35</v>
      </c>
      <c r="C230" s="283">
        <v>3</v>
      </c>
      <c r="D230" s="282">
        <f t="shared" si="12"/>
        <v>25.05</v>
      </c>
      <c r="E230" s="282"/>
      <c r="F230" s="282"/>
      <c r="G230" s="282"/>
    </row>
    <row r="231" spans="1:7">
      <c r="A231" s="284" t="s">
        <v>475</v>
      </c>
      <c r="B231" s="283">
        <v>8.35</v>
      </c>
      <c r="C231" s="283">
        <v>3</v>
      </c>
      <c r="D231" s="282">
        <f t="shared" si="12"/>
        <v>25.05</v>
      </c>
      <c r="E231" s="282"/>
      <c r="F231" s="282"/>
      <c r="G231" s="282"/>
    </row>
    <row r="232" spans="1:7">
      <c r="A232" s="284" t="s">
        <v>610</v>
      </c>
      <c r="B232" s="283">
        <v>146.80000000000001</v>
      </c>
      <c r="C232" s="283">
        <v>1.1000000000000001</v>
      </c>
      <c r="D232" s="282">
        <f>B232*C232</f>
        <v>161.47999999999999</v>
      </c>
      <c r="E232" s="282"/>
      <c r="F232" s="282"/>
      <c r="G232" s="282"/>
    </row>
    <row r="233" spans="1:7">
      <c r="A233" s="725" t="s">
        <v>578</v>
      </c>
      <c r="B233" s="726"/>
      <c r="C233" s="727"/>
      <c r="D233" s="305">
        <f>SUM(D206:D232)</f>
        <v>1245.81</v>
      </c>
      <c r="E233" s="286"/>
      <c r="F233" s="286"/>
      <c r="G233" s="287"/>
    </row>
    <row r="234" spans="1:7" ht="15.75">
      <c r="A234" s="618" t="s">
        <v>479</v>
      </c>
      <c r="B234" s="618"/>
      <c r="C234" s="618"/>
      <c r="D234" s="618"/>
      <c r="E234" s="618"/>
      <c r="F234" s="618"/>
      <c r="G234" s="618"/>
    </row>
    <row r="235" spans="1:7">
      <c r="A235" s="294" t="s">
        <v>474</v>
      </c>
      <c r="B235" s="294" t="s">
        <v>608</v>
      </c>
      <c r="C235" s="294" t="s">
        <v>483</v>
      </c>
      <c r="D235" s="294" t="s">
        <v>484</v>
      </c>
      <c r="E235" s="294"/>
      <c r="F235" s="294"/>
      <c r="G235" s="294"/>
    </row>
    <row r="236" spans="1:7">
      <c r="A236" s="256" t="s">
        <v>545</v>
      </c>
      <c r="B236" s="282">
        <v>14.7</v>
      </c>
      <c r="C236" s="282">
        <v>1.5</v>
      </c>
      <c r="D236" s="282">
        <f>B236*C236</f>
        <v>22.05</v>
      </c>
      <c r="E236" s="282"/>
      <c r="F236" s="282"/>
      <c r="G236" s="282"/>
    </row>
    <row r="237" spans="1:7">
      <c r="A237" s="256" t="s">
        <v>546</v>
      </c>
      <c r="B237" s="282">
        <v>14.7</v>
      </c>
      <c r="C237" s="282">
        <v>1.5</v>
      </c>
      <c r="D237" s="282">
        <f t="shared" ref="D237:D259" si="13">B237*C237</f>
        <v>22.05</v>
      </c>
      <c r="E237" s="282"/>
      <c r="F237" s="282"/>
      <c r="G237" s="282"/>
    </row>
    <row r="238" spans="1:7">
      <c r="A238" s="256" t="s">
        <v>547</v>
      </c>
      <c r="B238" s="282">
        <v>18.8</v>
      </c>
      <c r="C238" s="282">
        <v>1.5</v>
      </c>
      <c r="D238" s="282">
        <f t="shared" si="13"/>
        <v>28.2</v>
      </c>
      <c r="E238" s="282"/>
      <c r="F238" s="282"/>
      <c r="G238" s="282"/>
    </row>
    <row r="239" spans="1:7">
      <c r="A239" s="256" t="s">
        <v>548</v>
      </c>
      <c r="B239" s="282">
        <v>28</v>
      </c>
      <c r="C239" s="282">
        <v>1.5</v>
      </c>
      <c r="D239" s="282">
        <f t="shared" si="13"/>
        <v>42</v>
      </c>
      <c r="E239" s="282"/>
      <c r="F239" s="282"/>
      <c r="G239" s="282"/>
    </row>
    <row r="240" spans="1:7">
      <c r="A240" s="256" t="s">
        <v>549</v>
      </c>
      <c r="B240" s="282">
        <v>28</v>
      </c>
      <c r="C240" s="282">
        <v>1.5</v>
      </c>
      <c r="D240" s="282">
        <f t="shared" si="13"/>
        <v>42</v>
      </c>
      <c r="E240" s="282"/>
      <c r="F240" s="282"/>
      <c r="G240" s="282"/>
    </row>
    <row r="241" spans="1:7">
      <c r="A241" s="256" t="s">
        <v>563</v>
      </c>
      <c r="B241" s="282">
        <v>28</v>
      </c>
      <c r="C241" s="282">
        <v>1.5</v>
      </c>
      <c r="D241" s="282">
        <f t="shared" si="13"/>
        <v>42</v>
      </c>
      <c r="E241" s="282"/>
      <c r="F241" s="282"/>
      <c r="G241" s="282"/>
    </row>
    <row r="242" spans="1:7">
      <c r="A242" s="256" t="s">
        <v>564</v>
      </c>
      <c r="B242" s="282">
        <v>28</v>
      </c>
      <c r="C242" s="282">
        <v>1.5</v>
      </c>
      <c r="D242" s="282">
        <f t="shared" si="13"/>
        <v>42</v>
      </c>
      <c r="E242" s="282"/>
      <c r="F242" s="282"/>
      <c r="G242" s="282"/>
    </row>
    <row r="243" spans="1:7">
      <c r="A243" s="256" t="s">
        <v>565</v>
      </c>
      <c r="B243" s="282">
        <v>28</v>
      </c>
      <c r="C243" s="282">
        <v>1.5</v>
      </c>
      <c r="D243" s="282">
        <f t="shared" si="13"/>
        <v>42</v>
      </c>
      <c r="E243" s="282"/>
      <c r="F243" s="282"/>
      <c r="G243" s="282"/>
    </row>
    <row r="244" spans="1:7">
      <c r="A244" s="256" t="s">
        <v>566</v>
      </c>
      <c r="B244" s="282">
        <v>28</v>
      </c>
      <c r="C244" s="282">
        <v>1.5</v>
      </c>
      <c r="D244" s="282">
        <f t="shared" si="13"/>
        <v>42</v>
      </c>
      <c r="E244" s="282"/>
      <c r="F244" s="282"/>
      <c r="G244" s="282"/>
    </row>
    <row r="245" spans="1:7">
      <c r="A245" s="256" t="s">
        <v>567</v>
      </c>
      <c r="B245" s="282">
        <v>28</v>
      </c>
      <c r="C245" s="282">
        <v>1.5</v>
      </c>
      <c r="D245" s="282">
        <f t="shared" si="13"/>
        <v>42</v>
      </c>
      <c r="E245" s="282"/>
      <c r="F245" s="282"/>
      <c r="G245" s="282"/>
    </row>
    <row r="246" spans="1:7">
      <c r="A246" s="256" t="s">
        <v>568</v>
      </c>
      <c r="B246" s="282">
        <v>37.9</v>
      </c>
      <c r="C246" s="282">
        <v>1.5</v>
      </c>
      <c r="D246" s="282">
        <f t="shared" si="13"/>
        <v>56.85</v>
      </c>
      <c r="E246" s="282"/>
      <c r="F246" s="282"/>
      <c r="G246" s="282"/>
    </row>
    <row r="247" spans="1:7">
      <c r="A247" s="256" t="s">
        <v>569</v>
      </c>
      <c r="B247" s="282">
        <v>33.799999999999997</v>
      </c>
      <c r="C247" s="282">
        <v>1.5</v>
      </c>
      <c r="D247" s="282">
        <f t="shared" si="13"/>
        <v>50.7</v>
      </c>
      <c r="E247" s="282"/>
      <c r="F247" s="282"/>
      <c r="G247" s="282"/>
    </row>
    <row r="248" spans="1:7">
      <c r="A248" s="256" t="s">
        <v>570</v>
      </c>
      <c r="B248" s="282">
        <v>28.7</v>
      </c>
      <c r="C248" s="282">
        <v>1.5</v>
      </c>
      <c r="D248" s="282">
        <f t="shared" si="13"/>
        <v>43.05</v>
      </c>
      <c r="E248" s="282"/>
      <c r="F248" s="282"/>
      <c r="G248" s="282"/>
    </row>
    <row r="249" spans="1:7">
      <c r="A249" s="256" t="s">
        <v>571</v>
      </c>
      <c r="B249" s="282">
        <v>28</v>
      </c>
      <c r="C249" s="282">
        <v>1.5</v>
      </c>
      <c r="D249" s="282">
        <f t="shared" si="13"/>
        <v>42</v>
      </c>
      <c r="E249" s="282"/>
      <c r="F249" s="282"/>
      <c r="G249" s="282"/>
    </row>
    <row r="250" spans="1:7">
      <c r="A250" s="256" t="s">
        <v>572</v>
      </c>
      <c r="B250" s="282">
        <v>28</v>
      </c>
      <c r="C250" s="282">
        <v>1.5</v>
      </c>
      <c r="D250" s="282">
        <f t="shared" si="13"/>
        <v>42</v>
      </c>
      <c r="E250" s="282"/>
      <c r="F250" s="282"/>
      <c r="G250" s="282"/>
    </row>
    <row r="251" spans="1:7">
      <c r="A251" s="256" t="s">
        <v>561</v>
      </c>
      <c r="B251" s="282">
        <v>20.350000000000001</v>
      </c>
      <c r="C251" s="282">
        <v>3</v>
      </c>
      <c r="D251" s="282">
        <f t="shared" si="13"/>
        <v>61.05</v>
      </c>
      <c r="E251" s="282"/>
      <c r="F251" s="282"/>
      <c r="G251" s="282"/>
    </row>
    <row r="252" spans="1:7">
      <c r="A252" s="256" t="s">
        <v>560</v>
      </c>
      <c r="B252" s="282">
        <v>20.34</v>
      </c>
      <c r="C252" s="282">
        <v>3</v>
      </c>
      <c r="D252" s="282">
        <f t="shared" si="13"/>
        <v>61.02</v>
      </c>
      <c r="E252" s="282"/>
      <c r="F252" s="282"/>
      <c r="G252" s="282"/>
    </row>
    <row r="253" spans="1:7">
      <c r="A253" s="256" t="s">
        <v>475</v>
      </c>
      <c r="B253" s="282">
        <v>8.35</v>
      </c>
      <c r="C253" s="282">
        <v>3</v>
      </c>
      <c r="D253" s="282">
        <f t="shared" si="13"/>
        <v>25.05</v>
      </c>
      <c r="E253" s="282"/>
      <c r="F253" s="282"/>
      <c r="G253" s="282"/>
    </row>
    <row r="254" spans="1:7">
      <c r="A254" s="284" t="s">
        <v>475</v>
      </c>
      <c r="B254" s="282">
        <v>8.35</v>
      </c>
      <c r="C254" s="282">
        <v>3</v>
      </c>
      <c r="D254" s="282">
        <f t="shared" si="13"/>
        <v>25.05</v>
      </c>
      <c r="E254" s="282"/>
      <c r="F254" s="282"/>
      <c r="G254" s="282"/>
    </row>
    <row r="255" spans="1:7">
      <c r="A255" s="256" t="s">
        <v>573</v>
      </c>
      <c r="B255" s="282">
        <v>40.299999999999997</v>
      </c>
      <c r="C255" s="282">
        <v>1.5</v>
      </c>
      <c r="D255" s="282">
        <f t="shared" si="13"/>
        <v>60.45</v>
      </c>
      <c r="E255" s="282"/>
      <c r="F255" s="282"/>
      <c r="G255" s="282"/>
    </row>
    <row r="256" spans="1:7">
      <c r="A256" s="284" t="s">
        <v>574</v>
      </c>
      <c r="B256" s="282">
        <v>15.8</v>
      </c>
      <c r="C256" s="282">
        <v>1.5</v>
      </c>
      <c r="D256" s="282">
        <f t="shared" si="13"/>
        <v>23.7</v>
      </c>
      <c r="E256" s="283"/>
      <c r="F256" s="283"/>
      <c r="G256" s="283"/>
    </row>
    <row r="257" spans="1:7">
      <c r="A257" s="284" t="s">
        <v>575</v>
      </c>
      <c r="B257" s="282">
        <v>15.8</v>
      </c>
      <c r="C257" s="282">
        <v>1.5</v>
      </c>
      <c r="D257" s="282">
        <f t="shared" si="13"/>
        <v>23.7</v>
      </c>
      <c r="E257" s="283"/>
      <c r="F257" s="283"/>
      <c r="G257" s="283"/>
    </row>
    <row r="258" spans="1:7">
      <c r="A258" s="256" t="s">
        <v>576</v>
      </c>
      <c r="B258" s="282">
        <v>12.4</v>
      </c>
      <c r="C258" s="282">
        <v>3</v>
      </c>
      <c r="D258" s="282">
        <f t="shared" si="13"/>
        <v>37.200000000000003</v>
      </c>
      <c r="E258" s="282"/>
      <c r="F258" s="282"/>
      <c r="G258" s="282"/>
    </row>
    <row r="259" spans="1:7">
      <c r="A259" s="256" t="s">
        <v>577</v>
      </c>
      <c r="B259" s="282">
        <v>10.7</v>
      </c>
      <c r="C259" s="282">
        <v>1.5</v>
      </c>
      <c r="D259" s="282">
        <f t="shared" si="13"/>
        <v>16.05</v>
      </c>
      <c r="E259" s="282"/>
      <c r="F259" s="282"/>
      <c r="G259" s="282"/>
    </row>
    <row r="260" spans="1:7">
      <c r="A260" s="284" t="s">
        <v>610</v>
      </c>
      <c r="B260" s="283">
        <v>122.45</v>
      </c>
      <c r="C260" s="283">
        <v>1.1000000000000001</v>
      </c>
      <c r="D260" s="282">
        <f>B260*C260</f>
        <v>134.69999999999999</v>
      </c>
      <c r="E260" s="282"/>
      <c r="F260" s="282"/>
      <c r="G260" s="282"/>
    </row>
    <row r="261" spans="1:7">
      <c r="A261" s="725" t="s">
        <v>578</v>
      </c>
      <c r="B261" s="726"/>
      <c r="C261" s="727"/>
      <c r="D261" s="305">
        <f>SUM(D236:D260)</f>
        <v>1068.8699999999999</v>
      </c>
      <c r="E261" s="291"/>
      <c r="F261" s="291"/>
      <c r="G261" s="291"/>
    </row>
    <row r="262" spans="1:7">
      <c r="A262" s="728" t="s">
        <v>615</v>
      </c>
      <c r="B262" s="729"/>
      <c r="C262" s="730"/>
      <c r="D262" s="300">
        <f>D233+D261</f>
        <v>2314.6799999999998</v>
      </c>
      <c r="E262" s="301"/>
      <c r="F262" s="301"/>
      <c r="G262" s="301"/>
    </row>
    <row r="263" spans="1:7">
      <c r="A263" s="731" t="s">
        <v>616</v>
      </c>
      <c r="B263" s="731"/>
      <c r="C263" s="731"/>
      <c r="D263" s="731"/>
      <c r="E263" s="731"/>
      <c r="F263" s="731"/>
      <c r="G263" s="731"/>
    </row>
    <row r="264" spans="1:7" ht="15.75">
      <c r="A264" s="618" t="s">
        <v>473</v>
      </c>
      <c r="B264" s="618"/>
      <c r="C264" s="618"/>
      <c r="D264" s="618"/>
      <c r="E264" s="618"/>
      <c r="F264" s="618"/>
      <c r="G264" s="618"/>
    </row>
    <row r="265" spans="1:7">
      <c r="A265" s="294" t="s">
        <v>474</v>
      </c>
      <c r="B265" s="294" t="s">
        <v>608</v>
      </c>
      <c r="C265" s="294" t="s">
        <v>483</v>
      </c>
      <c r="D265" s="294" t="s">
        <v>484</v>
      </c>
      <c r="E265" s="294"/>
      <c r="F265" s="294"/>
      <c r="G265" s="294"/>
    </row>
    <row r="266" spans="1:7">
      <c r="A266" s="256" t="s">
        <v>540</v>
      </c>
      <c r="B266" s="282">
        <v>10.199999999999999</v>
      </c>
      <c r="C266" s="282">
        <v>3</v>
      </c>
      <c r="D266" s="282">
        <f t="shared" ref="D266:D272" si="14">B266*C266</f>
        <v>30.6</v>
      </c>
      <c r="E266" s="282"/>
      <c r="F266" s="282"/>
      <c r="G266" s="282"/>
    </row>
    <row r="267" spans="1:7">
      <c r="A267" s="256" t="s">
        <v>477</v>
      </c>
      <c r="B267" s="282">
        <v>11.4</v>
      </c>
      <c r="C267" s="282">
        <v>3</v>
      </c>
      <c r="D267" s="282">
        <f t="shared" si="14"/>
        <v>34.200000000000003</v>
      </c>
      <c r="E267" s="282"/>
      <c r="F267" s="282"/>
      <c r="G267" s="282"/>
    </row>
    <row r="268" spans="1:7">
      <c r="A268" s="256" t="s">
        <v>478</v>
      </c>
      <c r="B268" s="282">
        <v>11.4</v>
      </c>
      <c r="C268" s="282">
        <v>3</v>
      </c>
      <c r="D268" s="282">
        <f t="shared" si="14"/>
        <v>34.200000000000003</v>
      </c>
      <c r="E268" s="282"/>
      <c r="F268" s="282"/>
      <c r="G268" s="282"/>
    </row>
    <row r="269" spans="1:7">
      <c r="A269" s="256" t="s">
        <v>560</v>
      </c>
      <c r="B269" s="282">
        <v>20.34</v>
      </c>
      <c r="C269" s="283">
        <v>3</v>
      </c>
      <c r="D269" s="282">
        <f t="shared" si="14"/>
        <v>61.02</v>
      </c>
      <c r="E269" s="282"/>
      <c r="F269" s="282"/>
      <c r="G269" s="282"/>
    </row>
    <row r="270" spans="1:7">
      <c r="A270" s="256" t="s">
        <v>561</v>
      </c>
      <c r="B270" s="282">
        <v>20.350000000000001</v>
      </c>
      <c r="C270" s="283">
        <v>3</v>
      </c>
      <c r="D270" s="282">
        <f t="shared" si="14"/>
        <v>61.05</v>
      </c>
      <c r="E270" s="282"/>
      <c r="F270" s="282"/>
      <c r="G270" s="282"/>
    </row>
    <row r="271" spans="1:7">
      <c r="A271" s="256" t="s">
        <v>475</v>
      </c>
      <c r="B271" s="282">
        <v>8.35</v>
      </c>
      <c r="C271" s="283">
        <v>3</v>
      </c>
      <c r="D271" s="282">
        <f t="shared" si="14"/>
        <v>25.05</v>
      </c>
      <c r="E271" s="282"/>
      <c r="F271" s="282"/>
      <c r="G271" s="282"/>
    </row>
    <row r="272" spans="1:7">
      <c r="A272" s="284" t="s">
        <v>475</v>
      </c>
      <c r="B272" s="283">
        <v>8.35</v>
      </c>
      <c r="C272" s="283">
        <v>3</v>
      </c>
      <c r="D272" s="282">
        <f t="shared" si="14"/>
        <v>25.05</v>
      </c>
      <c r="E272" s="282"/>
      <c r="F272" s="282"/>
      <c r="G272" s="282"/>
    </row>
    <row r="273" spans="1:7">
      <c r="A273" s="725" t="s">
        <v>578</v>
      </c>
      <c r="B273" s="726"/>
      <c r="C273" s="727"/>
      <c r="D273" s="305">
        <f>SUM(D266:D272)</f>
        <v>271.17</v>
      </c>
      <c r="E273" s="286"/>
      <c r="F273" s="286"/>
      <c r="G273" s="287"/>
    </row>
    <row r="274" spans="1:7" ht="15.75">
      <c r="A274" s="618" t="s">
        <v>479</v>
      </c>
      <c r="B274" s="618"/>
      <c r="C274" s="618"/>
      <c r="D274" s="618"/>
      <c r="E274" s="618"/>
      <c r="F274" s="618"/>
      <c r="G274" s="618"/>
    </row>
    <row r="275" spans="1:7">
      <c r="A275" s="294" t="s">
        <v>474</v>
      </c>
      <c r="B275" s="294" t="s">
        <v>608</v>
      </c>
      <c r="C275" s="294" t="s">
        <v>483</v>
      </c>
      <c r="D275" s="294" t="s">
        <v>484</v>
      </c>
      <c r="E275" s="294"/>
      <c r="F275" s="294"/>
      <c r="G275" s="294"/>
    </row>
    <row r="276" spans="1:7">
      <c r="A276" s="256" t="s">
        <v>561</v>
      </c>
      <c r="B276" s="282">
        <v>20.350000000000001</v>
      </c>
      <c r="C276" s="282">
        <v>3</v>
      </c>
      <c r="D276" s="282">
        <f t="shared" ref="D276:D280" si="15">B276*C276</f>
        <v>61.05</v>
      </c>
      <c r="E276" s="282"/>
      <c r="F276" s="282"/>
      <c r="G276" s="282"/>
    </row>
    <row r="277" spans="1:7">
      <c r="A277" s="256" t="s">
        <v>560</v>
      </c>
      <c r="B277" s="282">
        <v>20.34</v>
      </c>
      <c r="C277" s="282">
        <v>3</v>
      </c>
      <c r="D277" s="282">
        <f t="shared" si="15"/>
        <v>61.02</v>
      </c>
      <c r="E277" s="282"/>
      <c r="F277" s="282"/>
      <c r="G277" s="282"/>
    </row>
    <row r="278" spans="1:7">
      <c r="A278" s="256" t="s">
        <v>475</v>
      </c>
      <c r="B278" s="282">
        <v>8.35</v>
      </c>
      <c r="C278" s="282">
        <v>3</v>
      </c>
      <c r="D278" s="282">
        <f t="shared" si="15"/>
        <v>25.05</v>
      </c>
      <c r="E278" s="282"/>
      <c r="F278" s="282"/>
      <c r="G278" s="282"/>
    </row>
    <row r="279" spans="1:7">
      <c r="A279" s="284" t="s">
        <v>475</v>
      </c>
      <c r="B279" s="282">
        <v>8.35</v>
      </c>
      <c r="C279" s="282">
        <v>3</v>
      </c>
      <c r="D279" s="282">
        <f t="shared" si="15"/>
        <v>25.05</v>
      </c>
      <c r="E279" s="282"/>
      <c r="F279" s="282"/>
      <c r="G279" s="282"/>
    </row>
    <row r="280" spans="1:7">
      <c r="A280" s="256" t="s">
        <v>576</v>
      </c>
      <c r="B280" s="282">
        <v>12.4</v>
      </c>
      <c r="C280" s="282">
        <v>3</v>
      </c>
      <c r="D280" s="282">
        <f t="shared" si="15"/>
        <v>37.200000000000003</v>
      </c>
      <c r="E280" s="282"/>
      <c r="F280" s="282"/>
      <c r="G280" s="282"/>
    </row>
    <row r="281" spans="1:7">
      <c r="A281" s="725" t="s">
        <v>578</v>
      </c>
      <c r="B281" s="726"/>
      <c r="C281" s="727"/>
      <c r="D281" s="305">
        <f>SUM(D276:D280)</f>
        <v>209.37</v>
      </c>
      <c r="E281" s="291"/>
      <c r="F281" s="291"/>
      <c r="G281" s="291"/>
    </row>
    <row r="282" spans="1:7">
      <c r="A282" s="728" t="s">
        <v>621</v>
      </c>
      <c r="B282" s="729"/>
      <c r="C282" s="730"/>
      <c r="D282" s="300">
        <f>D273+D281</f>
        <v>480.54</v>
      </c>
      <c r="E282" s="301"/>
      <c r="F282" s="301"/>
      <c r="G282" s="301"/>
    </row>
    <row r="283" spans="1:7">
      <c r="A283" s="731" t="s">
        <v>619</v>
      </c>
      <c r="B283" s="731"/>
      <c r="C283" s="731"/>
      <c r="D283" s="731"/>
      <c r="E283" s="731"/>
      <c r="F283" s="731"/>
      <c r="G283" s="731"/>
    </row>
    <row r="284" spans="1:7" ht="15.75">
      <c r="A284" s="618" t="s">
        <v>473</v>
      </c>
      <c r="B284" s="618"/>
      <c r="C284" s="618"/>
      <c r="D284" s="618"/>
      <c r="E284" s="618"/>
      <c r="F284" s="618"/>
      <c r="G284" s="618"/>
    </row>
    <row r="285" spans="1:7">
      <c r="A285" s="294" t="s">
        <v>474</v>
      </c>
      <c r="B285" s="294" t="s">
        <v>608</v>
      </c>
      <c r="C285" s="294" t="s">
        <v>483</v>
      </c>
      <c r="D285" s="294" t="s">
        <v>484</v>
      </c>
      <c r="E285" s="294"/>
      <c r="F285" s="294"/>
      <c r="G285" s="294"/>
    </row>
    <row r="286" spans="1:7">
      <c r="A286" s="281" t="s">
        <v>481</v>
      </c>
      <c r="B286" s="282">
        <v>41</v>
      </c>
      <c r="C286" s="282">
        <v>1.5</v>
      </c>
      <c r="D286" s="282">
        <f>B286*C286</f>
        <v>61.5</v>
      </c>
      <c r="E286" s="282"/>
      <c r="F286" s="282"/>
      <c r="G286" s="282"/>
    </row>
    <row r="287" spans="1:7">
      <c r="A287" s="256" t="s">
        <v>476</v>
      </c>
      <c r="B287" s="282">
        <v>28</v>
      </c>
      <c r="C287" s="282">
        <v>1.5</v>
      </c>
      <c r="D287" s="282">
        <f t="shared" ref="D287:D303" si="16">B287*C287</f>
        <v>42</v>
      </c>
      <c r="E287" s="282"/>
      <c r="F287" s="282"/>
      <c r="G287" s="282"/>
    </row>
    <row r="288" spans="1:7">
      <c r="A288" s="256" t="s">
        <v>534</v>
      </c>
      <c r="B288" s="282">
        <v>28</v>
      </c>
      <c r="C288" s="282">
        <v>1.5</v>
      </c>
      <c r="D288" s="282">
        <f t="shared" si="16"/>
        <v>42</v>
      </c>
      <c r="E288" s="282"/>
      <c r="F288" s="282"/>
      <c r="G288" s="282"/>
    </row>
    <row r="289" spans="1:7">
      <c r="A289" s="256" t="s">
        <v>535</v>
      </c>
      <c r="B289" s="282">
        <v>28</v>
      </c>
      <c r="C289" s="282">
        <v>1.5</v>
      </c>
      <c r="D289" s="282">
        <f t="shared" si="16"/>
        <v>42</v>
      </c>
      <c r="E289" s="282"/>
      <c r="F289" s="282"/>
      <c r="G289" s="282"/>
    </row>
    <row r="290" spans="1:7">
      <c r="A290" s="256" t="s">
        <v>536</v>
      </c>
      <c r="B290" s="282">
        <v>28</v>
      </c>
      <c r="C290" s="282">
        <v>1.5</v>
      </c>
      <c r="D290" s="282">
        <f t="shared" si="16"/>
        <v>42</v>
      </c>
      <c r="E290" s="282"/>
      <c r="F290" s="282"/>
      <c r="G290" s="282"/>
    </row>
    <row r="291" spans="1:7">
      <c r="A291" s="256" t="s">
        <v>537</v>
      </c>
      <c r="B291" s="282">
        <v>28</v>
      </c>
      <c r="C291" s="282">
        <v>1.5</v>
      </c>
      <c r="D291" s="282">
        <f t="shared" si="16"/>
        <v>42</v>
      </c>
      <c r="E291" s="282"/>
      <c r="F291" s="282"/>
      <c r="G291" s="282"/>
    </row>
    <row r="292" spans="1:7">
      <c r="A292" s="256" t="s">
        <v>538</v>
      </c>
      <c r="B292" s="282">
        <v>28</v>
      </c>
      <c r="C292" s="282">
        <v>1.5</v>
      </c>
      <c r="D292" s="282">
        <f t="shared" si="16"/>
        <v>42</v>
      </c>
      <c r="E292" s="282"/>
      <c r="F292" s="282"/>
      <c r="G292" s="282"/>
    </row>
    <row r="293" spans="1:7">
      <c r="A293" s="256" t="s">
        <v>539</v>
      </c>
      <c r="B293" s="282">
        <v>40.5</v>
      </c>
      <c r="C293" s="282">
        <v>1.5</v>
      </c>
      <c r="D293" s="282">
        <f t="shared" si="16"/>
        <v>60.75</v>
      </c>
      <c r="E293" s="282"/>
      <c r="F293" s="282"/>
      <c r="G293" s="282"/>
    </row>
    <row r="294" spans="1:7">
      <c r="A294" s="284" t="s">
        <v>542</v>
      </c>
      <c r="B294" s="283">
        <v>21.8</v>
      </c>
      <c r="C294" s="282">
        <v>1.5</v>
      </c>
      <c r="D294" s="283">
        <f t="shared" si="16"/>
        <v>32.700000000000003</v>
      </c>
      <c r="E294" s="283"/>
      <c r="F294" s="283"/>
      <c r="G294" s="283"/>
    </row>
    <row r="295" spans="1:7">
      <c r="A295" s="284" t="s">
        <v>543</v>
      </c>
      <c r="B295" s="282">
        <v>15.1</v>
      </c>
      <c r="C295" s="282">
        <v>1.5</v>
      </c>
      <c r="D295" s="282">
        <f t="shared" si="16"/>
        <v>22.65</v>
      </c>
      <c r="E295" s="282"/>
      <c r="F295" s="282"/>
      <c r="G295" s="282"/>
    </row>
    <row r="296" spans="1:7">
      <c r="A296" s="256" t="s">
        <v>550</v>
      </c>
      <c r="B296" s="282">
        <v>28</v>
      </c>
      <c r="C296" s="283">
        <v>1.5</v>
      </c>
      <c r="D296" s="282">
        <f t="shared" si="16"/>
        <v>42</v>
      </c>
      <c r="E296" s="282"/>
      <c r="F296" s="282"/>
      <c r="G296" s="282"/>
    </row>
    <row r="297" spans="1:7">
      <c r="A297" s="256" t="s">
        <v>551</v>
      </c>
      <c r="B297" s="282">
        <v>28</v>
      </c>
      <c r="C297" s="283">
        <v>1.5</v>
      </c>
      <c r="D297" s="282">
        <f t="shared" si="16"/>
        <v>42</v>
      </c>
      <c r="E297" s="282"/>
      <c r="F297" s="282"/>
      <c r="G297" s="282"/>
    </row>
    <row r="298" spans="1:7">
      <c r="A298" s="256" t="s">
        <v>552</v>
      </c>
      <c r="B298" s="282">
        <v>28</v>
      </c>
      <c r="C298" s="283">
        <v>1.5</v>
      </c>
      <c r="D298" s="282">
        <f t="shared" si="16"/>
        <v>42</v>
      </c>
      <c r="E298" s="282"/>
      <c r="F298" s="282"/>
      <c r="G298" s="282"/>
    </row>
    <row r="299" spans="1:7">
      <c r="A299" s="256" t="s">
        <v>553</v>
      </c>
      <c r="B299" s="282">
        <v>28</v>
      </c>
      <c r="C299" s="283">
        <v>1.5</v>
      </c>
      <c r="D299" s="282">
        <f t="shared" si="16"/>
        <v>42</v>
      </c>
      <c r="E299" s="282"/>
      <c r="F299" s="282"/>
      <c r="G299" s="282"/>
    </row>
    <row r="300" spans="1:7">
      <c r="A300" s="256" t="s">
        <v>554</v>
      </c>
      <c r="B300" s="282">
        <v>28</v>
      </c>
      <c r="C300" s="283">
        <v>1.5</v>
      </c>
      <c r="D300" s="282">
        <f t="shared" si="16"/>
        <v>42</v>
      </c>
      <c r="E300" s="282"/>
      <c r="F300" s="282"/>
      <c r="G300" s="282"/>
    </row>
    <row r="301" spans="1:7">
      <c r="A301" s="256" t="s">
        <v>555</v>
      </c>
      <c r="B301" s="282">
        <v>28</v>
      </c>
      <c r="C301" s="283">
        <v>1.5</v>
      </c>
      <c r="D301" s="282">
        <f t="shared" si="16"/>
        <v>42</v>
      </c>
      <c r="E301" s="282"/>
      <c r="F301" s="282"/>
      <c r="G301" s="282"/>
    </row>
    <row r="302" spans="1:7">
      <c r="A302" s="256" t="s">
        <v>556</v>
      </c>
      <c r="B302" s="282">
        <v>28</v>
      </c>
      <c r="C302" s="283">
        <v>1.5</v>
      </c>
      <c r="D302" s="282">
        <f t="shared" si="16"/>
        <v>42</v>
      </c>
      <c r="E302" s="282"/>
      <c r="F302" s="282"/>
      <c r="G302" s="282"/>
    </row>
    <row r="303" spans="1:7">
      <c r="A303" s="256" t="s">
        <v>557</v>
      </c>
      <c r="B303" s="283">
        <v>28</v>
      </c>
      <c r="C303" s="283">
        <v>1.5</v>
      </c>
      <c r="D303" s="282">
        <f t="shared" si="16"/>
        <v>42</v>
      </c>
      <c r="E303" s="282"/>
      <c r="F303" s="282"/>
      <c r="G303" s="282"/>
    </row>
    <row r="304" spans="1:7">
      <c r="A304" s="256" t="s">
        <v>777</v>
      </c>
      <c r="B304" s="283"/>
      <c r="C304" s="283"/>
      <c r="D304" s="282">
        <v>47.56</v>
      </c>
      <c r="E304" s="282"/>
      <c r="F304" s="282"/>
      <c r="G304" s="282"/>
    </row>
    <row r="305" spans="1:7">
      <c r="A305" s="284" t="s">
        <v>610</v>
      </c>
      <c r="B305" s="283">
        <v>146.80000000000001</v>
      </c>
      <c r="C305" s="283">
        <v>1.1000000000000001</v>
      </c>
      <c r="D305" s="282">
        <f>B305*C305</f>
        <v>161.47999999999999</v>
      </c>
      <c r="E305" s="282"/>
      <c r="F305" s="282"/>
      <c r="G305" s="282"/>
    </row>
    <row r="306" spans="1:7">
      <c r="A306" s="725" t="s">
        <v>578</v>
      </c>
      <c r="B306" s="726"/>
      <c r="C306" s="727"/>
      <c r="D306" s="305">
        <f>SUM(D286:D305)</f>
        <v>974.64</v>
      </c>
      <c r="E306" s="286"/>
      <c r="F306" s="286"/>
      <c r="G306" s="287"/>
    </row>
    <row r="307" spans="1:7" ht="15.75">
      <c r="A307" s="618" t="s">
        <v>479</v>
      </c>
      <c r="B307" s="618"/>
      <c r="C307" s="618"/>
      <c r="D307" s="618"/>
      <c r="E307" s="618"/>
      <c r="F307" s="618"/>
      <c r="G307" s="618"/>
    </row>
    <row r="308" spans="1:7">
      <c r="A308" s="294" t="s">
        <v>474</v>
      </c>
      <c r="B308" s="294" t="s">
        <v>608</v>
      </c>
      <c r="C308" s="294" t="s">
        <v>483</v>
      </c>
      <c r="D308" s="294" t="s">
        <v>484</v>
      </c>
      <c r="E308" s="294"/>
      <c r="F308" s="294"/>
      <c r="G308" s="294"/>
    </row>
    <row r="309" spans="1:7">
      <c r="A309" s="256" t="s">
        <v>545</v>
      </c>
      <c r="B309" s="282">
        <v>14.7</v>
      </c>
      <c r="C309" s="282">
        <v>1.5</v>
      </c>
      <c r="D309" s="282">
        <f>B309*C309</f>
        <v>22.05</v>
      </c>
      <c r="E309" s="282"/>
      <c r="F309" s="282"/>
      <c r="G309" s="282"/>
    </row>
    <row r="310" spans="1:7">
      <c r="A310" s="256" t="s">
        <v>546</v>
      </c>
      <c r="B310" s="282">
        <v>14.7</v>
      </c>
      <c r="C310" s="282">
        <v>1.5</v>
      </c>
      <c r="D310" s="282">
        <f t="shared" ref="D310:D327" si="17">B310*C310</f>
        <v>22.05</v>
      </c>
      <c r="E310" s="282"/>
      <c r="F310" s="282"/>
      <c r="G310" s="282"/>
    </row>
    <row r="311" spans="1:7">
      <c r="A311" s="256" t="s">
        <v>547</v>
      </c>
      <c r="B311" s="282">
        <v>18.8</v>
      </c>
      <c r="C311" s="282">
        <v>1.5</v>
      </c>
      <c r="D311" s="282">
        <f t="shared" si="17"/>
        <v>28.2</v>
      </c>
      <c r="E311" s="282"/>
      <c r="F311" s="282"/>
      <c r="G311" s="282"/>
    </row>
    <row r="312" spans="1:7">
      <c r="A312" s="256" t="s">
        <v>548</v>
      </c>
      <c r="B312" s="282">
        <v>28</v>
      </c>
      <c r="C312" s="282">
        <v>1.5</v>
      </c>
      <c r="D312" s="282">
        <f t="shared" si="17"/>
        <v>42</v>
      </c>
      <c r="E312" s="282"/>
      <c r="F312" s="282"/>
      <c r="G312" s="282"/>
    </row>
    <row r="313" spans="1:7">
      <c r="A313" s="256" t="s">
        <v>549</v>
      </c>
      <c r="B313" s="282">
        <v>28</v>
      </c>
      <c r="C313" s="282">
        <v>1.5</v>
      </c>
      <c r="D313" s="282">
        <f t="shared" si="17"/>
        <v>42</v>
      </c>
      <c r="E313" s="282"/>
      <c r="F313" s="282"/>
      <c r="G313" s="282"/>
    </row>
    <row r="314" spans="1:7">
      <c r="A314" s="256" t="s">
        <v>563</v>
      </c>
      <c r="B314" s="282">
        <v>28</v>
      </c>
      <c r="C314" s="282">
        <v>1.5</v>
      </c>
      <c r="D314" s="282">
        <f t="shared" si="17"/>
        <v>42</v>
      </c>
      <c r="E314" s="282"/>
      <c r="F314" s="282"/>
      <c r="G314" s="282"/>
    </row>
    <row r="315" spans="1:7">
      <c r="A315" s="256" t="s">
        <v>564</v>
      </c>
      <c r="B315" s="282">
        <v>28</v>
      </c>
      <c r="C315" s="282">
        <v>1.5</v>
      </c>
      <c r="D315" s="282">
        <f t="shared" si="17"/>
        <v>42</v>
      </c>
      <c r="E315" s="282"/>
      <c r="F315" s="282"/>
      <c r="G315" s="282"/>
    </row>
    <row r="316" spans="1:7">
      <c r="A316" s="256" t="s">
        <v>565</v>
      </c>
      <c r="B316" s="282">
        <v>28</v>
      </c>
      <c r="C316" s="282">
        <v>1.5</v>
      </c>
      <c r="D316" s="282">
        <f t="shared" si="17"/>
        <v>42</v>
      </c>
      <c r="E316" s="282"/>
      <c r="F316" s="282"/>
      <c r="G316" s="282"/>
    </row>
    <row r="317" spans="1:7">
      <c r="A317" s="256" t="s">
        <v>566</v>
      </c>
      <c r="B317" s="282">
        <v>28</v>
      </c>
      <c r="C317" s="282">
        <v>1.5</v>
      </c>
      <c r="D317" s="282">
        <f t="shared" si="17"/>
        <v>42</v>
      </c>
      <c r="E317" s="282"/>
      <c r="F317" s="282"/>
      <c r="G317" s="282"/>
    </row>
    <row r="318" spans="1:7">
      <c r="A318" s="256" t="s">
        <v>567</v>
      </c>
      <c r="B318" s="282">
        <v>28</v>
      </c>
      <c r="C318" s="282">
        <v>1.5</v>
      </c>
      <c r="D318" s="282">
        <f t="shared" si="17"/>
        <v>42</v>
      </c>
      <c r="E318" s="282"/>
      <c r="F318" s="282"/>
      <c r="G318" s="282"/>
    </row>
    <row r="319" spans="1:7">
      <c r="A319" s="256" t="s">
        <v>568</v>
      </c>
      <c r="B319" s="282">
        <v>37.9</v>
      </c>
      <c r="C319" s="282">
        <v>1.5</v>
      </c>
      <c r="D319" s="282">
        <f t="shared" si="17"/>
        <v>56.85</v>
      </c>
      <c r="E319" s="282"/>
      <c r="F319" s="282"/>
      <c r="G319" s="282"/>
    </row>
    <row r="320" spans="1:7">
      <c r="A320" s="256" t="s">
        <v>569</v>
      </c>
      <c r="B320" s="282">
        <v>33.799999999999997</v>
      </c>
      <c r="C320" s="282">
        <v>1.5</v>
      </c>
      <c r="D320" s="282">
        <f t="shared" si="17"/>
        <v>50.7</v>
      </c>
      <c r="E320" s="282"/>
      <c r="F320" s="282"/>
      <c r="G320" s="282"/>
    </row>
    <row r="321" spans="1:7">
      <c r="A321" s="256" t="s">
        <v>570</v>
      </c>
      <c r="B321" s="282">
        <v>28.7</v>
      </c>
      <c r="C321" s="282">
        <v>1.5</v>
      </c>
      <c r="D321" s="282">
        <f t="shared" si="17"/>
        <v>43.05</v>
      </c>
      <c r="E321" s="282"/>
      <c r="F321" s="282"/>
      <c r="G321" s="282"/>
    </row>
    <row r="322" spans="1:7">
      <c r="A322" s="256" t="s">
        <v>571</v>
      </c>
      <c r="B322" s="282">
        <v>28</v>
      </c>
      <c r="C322" s="282">
        <v>1.5</v>
      </c>
      <c r="D322" s="282">
        <f t="shared" si="17"/>
        <v>42</v>
      </c>
      <c r="E322" s="282"/>
      <c r="F322" s="282"/>
      <c r="G322" s="282"/>
    </row>
    <row r="323" spans="1:7">
      <c r="A323" s="256" t="s">
        <v>572</v>
      </c>
      <c r="B323" s="282">
        <v>28</v>
      </c>
      <c r="C323" s="282">
        <v>1.5</v>
      </c>
      <c r="D323" s="282">
        <f t="shared" si="17"/>
        <v>42</v>
      </c>
      <c r="E323" s="282"/>
      <c r="F323" s="282"/>
      <c r="G323" s="282"/>
    </row>
    <row r="324" spans="1:7">
      <c r="A324" s="256" t="s">
        <v>573</v>
      </c>
      <c r="B324" s="282">
        <v>40.299999999999997</v>
      </c>
      <c r="C324" s="282">
        <v>1.5</v>
      </c>
      <c r="D324" s="282">
        <f t="shared" si="17"/>
        <v>60.45</v>
      </c>
      <c r="E324" s="282"/>
      <c r="F324" s="282"/>
      <c r="G324" s="282"/>
    </row>
    <row r="325" spans="1:7">
      <c r="A325" s="284" t="s">
        <v>574</v>
      </c>
      <c r="B325" s="282">
        <v>15.8</v>
      </c>
      <c r="C325" s="282">
        <v>1.5</v>
      </c>
      <c r="D325" s="282">
        <f t="shared" si="17"/>
        <v>23.7</v>
      </c>
      <c r="E325" s="283"/>
      <c r="F325" s="283"/>
      <c r="G325" s="283"/>
    </row>
    <row r="326" spans="1:7">
      <c r="A326" s="284" t="s">
        <v>575</v>
      </c>
      <c r="B326" s="282">
        <v>15.8</v>
      </c>
      <c r="C326" s="282">
        <v>1.5</v>
      </c>
      <c r="D326" s="282">
        <f t="shared" si="17"/>
        <v>23.7</v>
      </c>
      <c r="E326" s="283"/>
      <c r="F326" s="283"/>
      <c r="G326" s="283"/>
    </row>
    <row r="327" spans="1:7">
      <c r="A327" s="256" t="s">
        <v>577</v>
      </c>
      <c r="B327" s="282">
        <v>10.7</v>
      </c>
      <c r="C327" s="282">
        <v>1.5</v>
      </c>
      <c r="D327" s="282">
        <f t="shared" si="17"/>
        <v>16.05</v>
      </c>
      <c r="E327" s="282"/>
      <c r="F327" s="282"/>
      <c r="G327" s="282"/>
    </row>
    <row r="328" spans="1:7">
      <c r="A328" s="284" t="s">
        <v>610</v>
      </c>
      <c r="B328" s="283">
        <v>122.45</v>
      </c>
      <c r="C328" s="283">
        <v>1.1000000000000001</v>
      </c>
      <c r="D328" s="282">
        <f>B328*C328</f>
        <v>134.69999999999999</v>
      </c>
      <c r="E328" s="282"/>
      <c r="F328" s="282"/>
      <c r="G328" s="282"/>
    </row>
    <row r="329" spans="1:7">
      <c r="A329" s="725" t="s">
        <v>578</v>
      </c>
      <c r="B329" s="726"/>
      <c r="C329" s="727"/>
      <c r="D329" s="305">
        <f>SUM(D309:D328)</f>
        <v>859.5</v>
      </c>
      <c r="E329" s="291"/>
      <c r="F329" s="291"/>
      <c r="G329" s="291"/>
    </row>
    <row r="330" spans="1:7">
      <c r="A330" s="728" t="s">
        <v>620</v>
      </c>
      <c r="B330" s="729"/>
      <c r="C330" s="730"/>
      <c r="D330" s="300">
        <f>D306+D329</f>
        <v>1834.14</v>
      </c>
      <c r="E330" s="301"/>
      <c r="F330" s="301"/>
      <c r="G330" s="301"/>
    </row>
    <row r="331" spans="1:7">
      <c r="A331" s="731" t="s">
        <v>746</v>
      </c>
      <c r="B331" s="731"/>
      <c r="C331" s="731"/>
      <c r="D331" s="731"/>
      <c r="E331" s="731"/>
      <c r="F331" s="731"/>
      <c r="G331" s="731"/>
    </row>
    <row r="332" spans="1:7" ht="15.75">
      <c r="A332" s="618" t="s">
        <v>634</v>
      </c>
      <c r="B332" s="618"/>
      <c r="C332" s="618"/>
      <c r="D332" s="618"/>
      <c r="E332" s="618"/>
      <c r="F332" s="618"/>
      <c r="G332" s="618"/>
    </row>
    <row r="333" spans="1:7">
      <c r="A333" s="725" t="s">
        <v>612</v>
      </c>
      <c r="B333" s="726"/>
      <c r="C333" s="727"/>
      <c r="D333" s="306">
        <f>D202</f>
        <v>4478.75</v>
      </c>
    </row>
    <row r="334" spans="1:7">
      <c r="A334" s="725" t="s">
        <v>615</v>
      </c>
      <c r="B334" s="726"/>
      <c r="C334" s="727"/>
      <c r="D334" s="306">
        <f>D262</f>
        <v>2314.6799999999998</v>
      </c>
    </row>
    <row r="335" spans="1:7">
      <c r="A335" s="728" t="s">
        <v>622</v>
      </c>
      <c r="B335" s="729"/>
      <c r="C335" s="730"/>
      <c r="D335" s="300">
        <f>D333-D334</f>
        <v>2164.0700000000002</v>
      </c>
    </row>
    <row r="336" spans="1:7">
      <c r="A336" s="731" t="s">
        <v>625</v>
      </c>
      <c r="B336" s="731"/>
      <c r="C336" s="731"/>
      <c r="D336" s="731"/>
      <c r="E336" s="731"/>
      <c r="F336" s="731"/>
      <c r="G336" s="731"/>
    </row>
    <row r="337" spans="1:7" ht="15.75">
      <c r="A337" s="618" t="s">
        <v>473</v>
      </c>
      <c r="B337" s="618"/>
      <c r="C337" s="618"/>
      <c r="D337" s="618"/>
      <c r="E337" s="618"/>
      <c r="F337" s="618"/>
      <c r="G337" s="618"/>
    </row>
    <row r="338" spans="1:7" ht="45">
      <c r="A338" s="294" t="s">
        <v>474</v>
      </c>
      <c r="B338" s="294" t="s">
        <v>482</v>
      </c>
      <c r="C338" s="294" t="s">
        <v>483</v>
      </c>
      <c r="D338" s="308" t="s">
        <v>631</v>
      </c>
      <c r="E338" s="308" t="s">
        <v>630</v>
      </c>
      <c r="F338" s="294"/>
      <c r="G338" s="294"/>
    </row>
    <row r="339" spans="1:7">
      <c r="A339" s="281" t="s">
        <v>626</v>
      </c>
      <c r="B339" s="282">
        <v>61.6</v>
      </c>
      <c r="C339" s="282">
        <v>3.74</v>
      </c>
      <c r="D339" s="282">
        <v>59.93</v>
      </c>
      <c r="E339" s="282">
        <f>(B339*C339)-D339</f>
        <v>170.45</v>
      </c>
      <c r="F339" s="282"/>
      <c r="G339" s="282"/>
    </row>
    <row r="340" spans="1:7">
      <c r="A340" s="281" t="s">
        <v>628</v>
      </c>
      <c r="B340" s="282"/>
      <c r="C340" s="282"/>
      <c r="D340" s="282"/>
      <c r="E340" s="282">
        <v>188.63</v>
      </c>
      <c r="F340" s="282"/>
      <c r="G340" s="282"/>
    </row>
    <row r="341" spans="1:7">
      <c r="A341" s="281" t="s">
        <v>629</v>
      </c>
      <c r="B341" s="282">
        <v>25.3</v>
      </c>
      <c r="C341" s="282">
        <v>0.9</v>
      </c>
      <c r="D341" s="282"/>
      <c r="E341" s="282">
        <f>B341*C341</f>
        <v>22.77</v>
      </c>
      <c r="F341" s="282"/>
      <c r="G341" s="282"/>
    </row>
    <row r="342" spans="1:7">
      <c r="A342" s="281" t="s">
        <v>627</v>
      </c>
      <c r="B342" s="282">
        <v>64.8</v>
      </c>
      <c r="C342" s="282">
        <v>3.74</v>
      </c>
      <c r="D342" s="282">
        <v>67.11</v>
      </c>
      <c r="E342" s="282">
        <f>(B342*C342)-D342</f>
        <v>175.24</v>
      </c>
      <c r="F342" s="282"/>
      <c r="G342" s="282"/>
    </row>
    <row r="343" spans="1:7">
      <c r="A343" s="281" t="s">
        <v>632</v>
      </c>
      <c r="B343" s="282"/>
      <c r="C343" s="282"/>
      <c r="D343" s="282"/>
      <c r="E343" s="282">
        <v>100</v>
      </c>
      <c r="F343" s="282"/>
      <c r="G343" s="282"/>
    </row>
    <row r="344" spans="1:7">
      <c r="A344" s="725" t="s">
        <v>578</v>
      </c>
      <c r="B344" s="726"/>
      <c r="C344" s="726"/>
      <c r="D344" s="727"/>
      <c r="E344" s="305">
        <f>SUM(E339:E343)</f>
        <v>657.09</v>
      </c>
      <c r="F344" s="286"/>
      <c r="G344" s="287"/>
    </row>
    <row r="345" spans="1:7" ht="15.75">
      <c r="A345" s="618" t="s">
        <v>479</v>
      </c>
      <c r="B345" s="618"/>
      <c r="C345" s="618"/>
      <c r="D345" s="618"/>
      <c r="E345" s="618"/>
      <c r="F345" s="618"/>
      <c r="G345" s="618"/>
    </row>
    <row r="346" spans="1:7" ht="45">
      <c r="A346" s="294" t="s">
        <v>474</v>
      </c>
      <c r="B346" s="294" t="s">
        <v>482</v>
      </c>
      <c r="C346" s="294" t="s">
        <v>483</v>
      </c>
      <c r="D346" s="308" t="s">
        <v>631</v>
      </c>
      <c r="E346" s="308" t="s">
        <v>630</v>
      </c>
      <c r="F346" s="294"/>
      <c r="G346" s="294"/>
    </row>
    <row r="347" spans="1:7">
      <c r="A347" s="281" t="s">
        <v>626</v>
      </c>
      <c r="B347" s="282">
        <v>56.5</v>
      </c>
      <c r="C347" s="282">
        <v>3.74</v>
      </c>
      <c r="D347" s="282">
        <v>51.84</v>
      </c>
      <c r="E347" s="282">
        <f>(B347*C347)-D347</f>
        <v>159.47</v>
      </c>
      <c r="F347" s="282"/>
      <c r="G347" s="282"/>
    </row>
    <row r="348" spans="1:7">
      <c r="A348" s="281" t="s">
        <v>627</v>
      </c>
      <c r="B348" s="282">
        <v>66.5</v>
      </c>
      <c r="C348" s="282">
        <v>3.74</v>
      </c>
      <c r="D348" s="282">
        <v>55.39</v>
      </c>
      <c r="E348" s="282">
        <f>(B348*C348)-D348</f>
        <v>193.32</v>
      </c>
      <c r="F348" s="282"/>
      <c r="G348" s="282"/>
    </row>
    <row r="349" spans="1:7">
      <c r="A349" s="281" t="s">
        <v>632</v>
      </c>
      <c r="B349" s="282"/>
      <c r="C349" s="282"/>
      <c r="D349" s="282"/>
      <c r="E349" s="282">
        <v>110.05</v>
      </c>
      <c r="F349" s="282"/>
      <c r="G349" s="282"/>
    </row>
    <row r="350" spans="1:7">
      <c r="A350" s="725" t="s">
        <v>578</v>
      </c>
      <c r="B350" s="726"/>
      <c r="C350" s="726"/>
      <c r="D350" s="727"/>
      <c r="E350" s="305">
        <f>SUM(E347:E349)</f>
        <v>462.84</v>
      </c>
      <c r="F350" s="286"/>
      <c r="G350" s="287"/>
    </row>
    <row r="351" spans="1:7">
      <c r="A351" s="728" t="s">
        <v>612</v>
      </c>
      <c r="B351" s="729"/>
      <c r="C351" s="729"/>
      <c r="D351" s="730"/>
      <c r="E351" s="309">
        <f>E344+E350</f>
        <v>1119.93</v>
      </c>
      <c r="F351" s="301"/>
      <c r="G351" s="301"/>
    </row>
    <row r="352" spans="1:7">
      <c r="A352" s="731" t="s">
        <v>815</v>
      </c>
      <c r="B352" s="731"/>
      <c r="C352" s="731"/>
      <c r="D352" s="731"/>
      <c r="E352" s="731"/>
      <c r="F352" s="731"/>
      <c r="G352" s="731"/>
    </row>
    <row r="353" spans="1:7" ht="15.75">
      <c r="A353" s="618" t="s">
        <v>473</v>
      </c>
      <c r="B353" s="618"/>
      <c r="C353" s="618"/>
      <c r="D353" s="618"/>
      <c r="E353" s="618"/>
      <c r="F353" s="618"/>
      <c r="G353" s="618"/>
    </row>
    <row r="354" spans="1:7" ht="45">
      <c r="A354" s="294" t="s">
        <v>474</v>
      </c>
      <c r="B354" s="294" t="s">
        <v>482</v>
      </c>
      <c r="C354" s="294" t="s">
        <v>483</v>
      </c>
      <c r="D354" s="308" t="s">
        <v>631</v>
      </c>
      <c r="E354" s="308" t="s">
        <v>630</v>
      </c>
      <c r="F354" s="294"/>
      <c r="G354" s="294"/>
    </row>
    <row r="355" spans="1:7">
      <c r="A355" s="281" t="s">
        <v>626</v>
      </c>
      <c r="B355" s="282"/>
      <c r="C355" s="282"/>
      <c r="D355" s="282"/>
      <c r="E355" s="282">
        <v>32.520000000000003</v>
      </c>
      <c r="F355" s="282"/>
      <c r="G355" s="282"/>
    </row>
    <row r="356" spans="1:7">
      <c r="A356" s="281" t="s">
        <v>628</v>
      </c>
      <c r="B356" s="282"/>
      <c r="C356" s="282"/>
      <c r="D356" s="282"/>
      <c r="E356" s="282">
        <v>188.63</v>
      </c>
      <c r="F356" s="282"/>
      <c r="G356" s="282"/>
    </row>
    <row r="357" spans="1:7">
      <c r="A357" s="281" t="s">
        <v>629</v>
      </c>
      <c r="B357" s="282">
        <v>25.3</v>
      </c>
      <c r="C357" s="282">
        <v>0.9</v>
      </c>
      <c r="D357" s="282"/>
      <c r="E357" s="282">
        <f>B357*C357</f>
        <v>22.77</v>
      </c>
      <c r="F357" s="282"/>
      <c r="G357" s="282"/>
    </row>
    <row r="358" spans="1:7">
      <c r="A358" s="281" t="s">
        <v>627</v>
      </c>
      <c r="B358" s="282"/>
      <c r="C358" s="282"/>
      <c r="D358" s="282"/>
      <c r="E358" s="282">
        <v>25.4</v>
      </c>
      <c r="F358" s="282"/>
      <c r="G358" s="282"/>
    </row>
    <row r="359" spans="1:7">
      <c r="A359" s="725" t="s">
        <v>578</v>
      </c>
      <c r="B359" s="726"/>
      <c r="C359" s="726"/>
      <c r="D359" s="727"/>
      <c r="E359" s="305">
        <f>SUM(E355:E358)</f>
        <v>269.32</v>
      </c>
      <c r="F359" s="286"/>
      <c r="G359" s="287"/>
    </row>
    <row r="360" spans="1:7" ht="15.75">
      <c r="A360" s="618" t="s">
        <v>479</v>
      </c>
      <c r="B360" s="618"/>
      <c r="C360" s="618"/>
      <c r="D360" s="618"/>
      <c r="E360" s="618"/>
      <c r="F360" s="618"/>
      <c r="G360" s="618"/>
    </row>
    <row r="361" spans="1:7" ht="45">
      <c r="A361" s="294" t="s">
        <v>474</v>
      </c>
      <c r="B361" s="294" t="s">
        <v>482</v>
      </c>
      <c r="C361" s="294" t="s">
        <v>483</v>
      </c>
      <c r="D361" s="308" t="s">
        <v>631</v>
      </c>
      <c r="E361" s="308" t="s">
        <v>630</v>
      </c>
      <c r="F361" s="294"/>
      <c r="G361" s="294"/>
    </row>
    <row r="362" spans="1:7">
      <c r="A362" s="281" t="s">
        <v>626</v>
      </c>
      <c r="B362" s="282"/>
      <c r="C362" s="282"/>
      <c r="D362" s="282"/>
      <c r="E362" s="282">
        <v>25.4</v>
      </c>
      <c r="F362" s="282"/>
      <c r="G362" s="282"/>
    </row>
    <row r="363" spans="1:7">
      <c r="A363" s="281" t="s">
        <v>627</v>
      </c>
      <c r="B363" s="282"/>
      <c r="C363" s="282"/>
      <c r="D363" s="282"/>
      <c r="E363" s="282">
        <v>25.4</v>
      </c>
      <c r="F363" s="282"/>
      <c r="G363" s="282"/>
    </row>
    <row r="364" spans="1:7">
      <c r="A364" s="725" t="s">
        <v>578</v>
      </c>
      <c r="B364" s="726"/>
      <c r="C364" s="726"/>
      <c r="D364" s="727"/>
      <c r="E364" s="305">
        <f>SUM(E362:E363)</f>
        <v>50.8</v>
      </c>
      <c r="F364" s="286"/>
      <c r="G364" s="287"/>
    </row>
    <row r="365" spans="1:7">
      <c r="A365" s="728" t="s">
        <v>633</v>
      </c>
      <c r="B365" s="729"/>
      <c r="C365" s="729"/>
      <c r="D365" s="730"/>
      <c r="E365" s="309">
        <f>E359+E364</f>
        <v>320.12</v>
      </c>
      <c r="F365" s="301"/>
      <c r="G365" s="301"/>
    </row>
    <row r="366" spans="1:7">
      <c r="A366" s="731" t="s">
        <v>745</v>
      </c>
      <c r="B366" s="731"/>
      <c r="C366" s="731"/>
      <c r="D366" s="731"/>
      <c r="E366" s="731"/>
      <c r="F366" s="731"/>
      <c r="G366" s="731"/>
    </row>
    <row r="367" spans="1:7" ht="15.75">
      <c r="A367" s="618" t="s">
        <v>634</v>
      </c>
      <c r="B367" s="618"/>
      <c r="C367" s="618"/>
      <c r="D367" s="618"/>
      <c r="E367" s="618"/>
      <c r="F367" s="618"/>
      <c r="G367" s="618"/>
    </row>
    <row r="368" spans="1:7">
      <c r="A368" s="725" t="s">
        <v>612</v>
      </c>
      <c r="B368" s="726"/>
      <c r="C368" s="727"/>
      <c r="D368" s="306">
        <f>E351</f>
        <v>1119.93</v>
      </c>
    </row>
    <row r="369" spans="1:7">
      <c r="A369" s="725" t="s">
        <v>615</v>
      </c>
      <c r="B369" s="726"/>
      <c r="C369" s="727"/>
      <c r="D369" s="306">
        <f>E365</f>
        <v>320.12</v>
      </c>
    </row>
    <row r="370" spans="1:7">
      <c r="A370" s="728" t="s">
        <v>622</v>
      </c>
      <c r="B370" s="729"/>
      <c r="C370" s="730"/>
      <c r="D370" s="300">
        <f>D368-D369</f>
        <v>799.81</v>
      </c>
    </row>
    <row r="371" spans="1:7">
      <c r="A371" s="731" t="s">
        <v>747</v>
      </c>
      <c r="B371" s="731"/>
      <c r="C371" s="731"/>
      <c r="D371" s="731"/>
      <c r="E371" s="731"/>
      <c r="F371" s="731"/>
      <c r="G371" s="731"/>
    </row>
    <row r="372" spans="1:7" ht="15.75">
      <c r="A372" s="618" t="s">
        <v>473</v>
      </c>
      <c r="B372" s="618"/>
      <c r="C372" s="618"/>
      <c r="D372" s="618"/>
      <c r="E372" s="618"/>
      <c r="F372" s="618"/>
      <c r="G372" s="618"/>
    </row>
    <row r="373" spans="1:7">
      <c r="A373" s="294" t="s">
        <v>474</v>
      </c>
      <c r="B373" s="294" t="s">
        <v>484</v>
      </c>
      <c r="C373" s="316" t="s">
        <v>735</v>
      </c>
      <c r="D373" s="316" t="s">
        <v>730</v>
      </c>
      <c r="E373" s="316" t="s">
        <v>731</v>
      </c>
      <c r="F373" s="294"/>
      <c r="G373" s="294"/>
    </row>
    <row r="374" spans="1:7">
      <c r="A374" s="281" t="s">
        <v>481</v>
      </c>
      <c r="B374" s="282">
        <v>101.45</v>
      </c>
      <c r="C374" s="282">
        <v>101.45</v>
      </c>
      <c r="D374" s="282">
        <v>41</v>
      </c>
      <c r="E374" s="282">
        <v>11.9</v>
      </c>
      <c r="F374" s="282"/>
      <c r="G374" s="282"/>
    </row>
    <row r="375" spans="1:7">
      <c r="A375" s="256" t="s">
        <v>476</v>
      </c>
      <c r="B375" s="282">
        <v>48</v>
      </c>
      <c r="C375" s="282">
        <v>48</v>
      </c>
      <c r="D375" s="282">
        <v>28</v>
      </c>
      <c r="E375" s="282">
        <v>0.9</v>
      </c>
      <c r="F375" s="282"/>
      <c r="G375" s="282"/>
    </row>
    <row r="376" spans="1:7">
      <c r="A376" s="256" t="s">
        <v>534</v>
      </c>
      <c r="B376" s="282">
        <v>48</v>
      </c>
      <c r="C376" s="282">
        <v>48</v>
      </c>
      <c r="D376" s="282">
        <v>28</v>
      </c>
      <c r="E376" s="282">
        <v>0.9</v>
      </c>
      <c r="F376" s="282"/>
      <c r="G376" s="282"/>
    </row>
    <row r="377" spans="1:7">
      <c r="A377" s="256" t="s">
        <v>535</v>
      </c>
      <c r="B377" s="282">
        <v>48</v>
      </c>
      <c r="C377" s="282">
        <v>48</v>
      </c>
      <c r="D377" s="282">
        <v>28</v>
      </c>
      <c r="E377" s="282">
        <v>0.9</v>
      </c>
      <c r="F377" s="282"/>
      <c r="G377" s="282"/>
    </row>
    <row r="378" spans="1:7">
      <c r="A378" s="256" t="s">
        <v>536</v>
      </c>
      <c r="B378" s="282">
        <v>48</v>
      </c>
      <c r="C378" s="282">
        <v>48</v>
      </c>
      <c r="D378" s="282">
        <v>28</v>
      </c>
      <c r="E378" s="282">
        <v>0.9</v>
      </c>
      <c r="F378" s="282"/>
      <c r="G378" s="282"/>
    </row>
    <row r="379" spans="1:7">
      <c r="A379" s="256" t="s">
        <v>537</v>
      </c>
      <c r="B379" s="282">
        <v>48</v>
      </c>
      <c r="C379" s="282">
        <v>48</v>
      </c>
      <c r="D379" s="282">
        <v>28</v>
      </c>
      <c r="E379" s="282">
        <v>0.9</v>
      </c>
      <c r="F379" s="282"/>
      <c r="G379" s="282"/>
    </row>
    <row r="380" spans="1:7">
      <c r="A380" s="256" t="s">
        <v>538</v>
      </c>
      <c r="B380" s="282">
        <v>48</v>
      </c>
      <c r="C380" s="282">
        <v>48</v>
      </c>
      <c r="D380" s="282">
        <v>28</v>
      </c>
      <c r="E380" s="282">
        <v>0.9</v>
      </c>
      <c r="F380" s="282"/>
      <c r="G380" s="282"/>
    </row>
    <row r="381" spans="1:7">
      <c r="A381" s="256" t="s">
        <v>539</v>
      </c>
      <c r="B381" s="282">
        <v>73.650000000000006</v>
      </c>
      <c r="C381" s="282">
        <v>73.650000000000006</v>
      </c>
      <c r="D381" s="282">
        <v>40.5</v>
      </c>
      <c r="E381" s="282">
        <v>0.9</v>
      </c>
      <c r="F381" s="282"/>
      <c r="G381" s="282"/>
    </row>
    <row r="382" spans="1:7">
      <c r="A382" s="256" t="s">
        <v>540</v>
      </c>
      <c r="B382" s="282">
        <v>5.95</v>
      </c>
      <c r="C382" s="282">
        <v>5.95</v>
      </c>
      <c r="D382" s="282">
        <v>10.199999999999999</v>
      </c>
      <c r="E382" s="282">
        <v>0.8</v>
      </c>
      <c r="F382" s="282"/>
      <c r="G382" s="282"/>
    </row>
    <row r="383" spans="1:7">
      <c r="A383" s="256" t="s">
        <v>477</v>
      </c>
      <c r="B383" s="282">
        <v>7.9</v>
      </c>
      <c r="C383" s="282">
        <v>7.9</v>
      </c>
      <c r="D383" s="282">
        <v>11.4</v>
      </c>
      <c r="E383" s="282">
        <v>0.8</v>
      </c>
      <c r="F383" s="282"/>
      <c r="G383" s="282"/>
    </row>
    <row r="384" spans="1:7">
      <c r="A384" s="256" t="s">
        <v>478</v>
      </c>
      <c r="B384" s="282">
        <v>7.9</v>
      </c>
      <c r="C384" s="282">
        <v>7.9</v>
      </c>
      <c r="D384" s="282">
        <v>11.4</v>
      </c>
      <c r="E384" s="282">
        <v>0.8</v>
      </c>
      <c r="F384" s="282"/>
      <c r="G384" s="282"/>
    </row>
    <row r="385" spans="1:7">
      <c r="A385" s="256" t="s">
        <v>541</v>
      </c>
      <c r="B385" s="282">
        <v>3.48</v>
      </c>
      <c r="C385" s="282">
        <v>3.48</v>
      </c>
      <c r="D385" s="282">
        <v>8.1999999999999993</v>
      </c>
      <c r="E385" s="282">
        <v>0.8</v>
      </c>
      <c r="F385" s="282"/>
      <c r="G385" s="282"/>
    </row>
    <row r="386" spans="1:7">
      <c r="A386" s="284" t="s">
        <v>542</v>
      </c>
      <c r="B386" s="283">
        <v>19.28</v>
      </c>
      <c r="C386" s="283">
        <v>19.28</v>
      </c>
      <c r="D386" s="283">
        <v>19.100000000000001</v>
      </c>
      <c r="E386" s="283">
        <v>0.8</v>
      </c>
      <c r="F386" s="283"/>
      <c r="G386" s="283"/>
    </row>
    <row r="387" spans="1:7">
      <c r="A387" s="284" t="s">
        <v>543</v>
      </c>
      <c r="B387" s="282">
        <v>34.5</v>
      </c>
      <c r="C387" s="282">
        <v>34.5</v>
      </c>
      <c r="D387" s="282">
        <v>23.8</v>
      </c>
      <c r="E387" s="282">
        <v>9.1199999999999992</v>
      </c>
      <c r="F387" s="282"/>
      <c r="G387" s="282"/>
    </row>
    <row r="388" spans="1:7">
      <c r="A388" s="284" t="s">
        <v>635</v>
      </c>
      <c r="B388" s="282">
        <v>25.3</v>
      </c>
      <c r="C388" s="282"/>
      <c r="D388" s="282"/>
      <c r="E388" s="282"/>
      <c r="F388" s="282"/>
      <c r="G388" s="282"/>
    </row>
    <row r="389" spans="1:7">
      <c r="A389" s="256" t="s">
        <v>550</v>
      </c>
      <c r="B389" s="282">
        <v>48</v>
      </c>
      <c r="C389" s="282">
        <v>48</v>
      </c>
      <c r="D389" s="282">
        <v>28</v>
      </c>
      <c r="E389" s="282">
        <v>0.9</v>
      </c>
      <c r="F389" s="282"/>
      <c r="G389" s="282"/>
    </row>
    <row r="390" spans="1:7">
      <c r="A390" s="256" t="s">
        <v>551</v>
      </c>
      <c r="B390" s="282">
        <v>48</v>
      </c>
      <c r="C390" s="282">
        <v>48</v>
      </c>
      <c r="D390" s="282">
        <v>28</v>
      </c>
      <c r="E390" s="282">
        <v>0.9</v>
      </c>
      <c r="F390" s="282"/>
      <c r="G390" s="282"/>
    </row>
    <row r="391" spans="1:7">
      <c r="A391" s="256" t="s">
        <v>552</v>
      </c>
      <c r="B391" s="282">
        <v>48</v>
      </c>
      <c r="C391" s="282">
        <v>48</v>
      </c>
      <c r="D391" s="282">
        <v>28</v>
      </c>
      <c r="E391" s="282">
        <v>0.9</v>
      </c>
      <c r="F391" s="282"/>
      <c r="G391" s="282"/>
    </row>
    <row r="392" spans="1:7">
      <c r="A392" s="256" t="s">
        <v>553</v>
      </c>
      <c r="B392" s="282">
        <v>48</v>
      </c>
      <c r="C392" s="282">
        <v>48</v>
      </c>
      <c r="D392" s="282">
        <v>28</v>
      </c>
      <c r="E392" s="282">
        <v>0.9</v>
      </c>
      <c r="F392" s="282"/>
      <c r="G392" s="282"/>
    </row>
    <row r="393" spans="1:7">
      <c r="A393" s="256" t="s">
        <v>554</v>
      </c>
      <c r="B393" s="282">
        <v>48</v>
      </c>
      <c r="C393" s="282">
        <v>48</v>
      </c>
      <c r="D393" s="282">
        <v>28</v>
      </c>
      <c r="E393" s="282">
        <v>0.9</v>
      </c>
      <c r="F393" s="282"/>
      <c r="G393" s="282"/>
    </row>
    <row r="394" spans="1:7">
      <c r="A394" s="256" t="s">
        <v>555</v>
      </c>
      <c r="B394" s="282">
        <v>48</v>
      </c>
      <c r="C394" s="282">
        <v>48</v>
      </c>
      <c r="D394" s="282">
        <v>28</v>
      </c>
      <c r="E394" s="282">
        <v>0.9</v>
      </c>
      <c r="F394" s="282"/>
      <c r="G394" s="282"/>
    </row>
    <row r="395" spans="1:7">
      <c r="A395" s="256" t="s">
        <v>556</v>
      </c>
      <c r="B395" s="282">
        <v>48</v>
      </c>
      <c r="C395" s="282">
        <v>48</v>
      </c>
      <c r="D395" s="282">
        <v>28</v>
      </c>
      <c r="E395" s="282">
        <v>0.9</v>
      </c>
      <c r="F395" s="282"/>
      <c r="G395" s="282"/>
    </row>
    <row r="396" spans="1:7">
      <c r="A396" s="256" t="s">
        <v>557</v>
      </c>
      <c r="B396" s="282">
        <v>48</v>
      </c>
      <c r="C396" s="282">
        <v>48</v>
      </c>
      <c r="D396" s="282">
        <v>28</v>
      </c>
      <c r="E396" s="282">
        <v>0.9</v>
      </c>
      <c r="F396" s="282"/>
      <c r="G396" s="282"/>
    </row>
    <row r="397" spans="1:7">
      <c r="A397" s="256" t="s">
        <v>560</v>
      </c>
      <c r="B397" s="282">
        <v>22.98</v>
      </c>
      <c r="C397" s="282">
        <v>22.98</v>
      </c>
      <c r="D397" s="282">
        <v>20.34</v>
      </c>
      <c r="E397" s="282">
        <v>0.8</v>
      </c>
      <c r="F397" s="282"/>
      <c r="G397" s="282"/>
    </row>
    <row r="398" spans="1:7">
      <c r="A398" s="256" t="s">
        <v>561</v>
      </c>
      <c r="B398" s="282">
        <v>23</v>
      </c>
      <c r="C398" s="282">
        <v>23</v>
      </c>
      <c r="D398" s="282">
        <v>20.350000000000001</v>
      </c>
      <c r="E398" s="282">
        <v>0.8</v>
      </c>
      <c r="F398" s="282"/>
      <c r="G398" s="282"/>
    </row>
    <row r="399" spans="1:7">
      <c r="A399" s="256" t="s">
        <v>475</v>
      </c>
      <c r="B399" s="282">
        <v>4.26</v>
      </c>
      <c r="C399" s="282">
        <v>4.26</v>
      </c>
      <c r="D399" s="282">
        <v>8.35</v>
      </c>
      <c r="E399" s="282">
        <v>0.9</v>
      </c>
      <c r="F399" s="282"/>
      <c r="G399" s="282"/>
    </row>
    <row r="400" spans="1:7">
      <c r="A400" s="284" t="s">
        <v>475</v>
      </c>
      <c r="B400" s="283">
        <v>4.26</v>
      </c>
      <c r="C400" s="283">
        <v>4.26</v>
      </c>
      <c r="D400" s="283">
        <v>8.35</v>
      </c>
      <c r="E400" s="282">
        <v>0.9</v>
      </c>
      <c r="F400" s="282"/>
      <c r="G400" s="282"/>
    </row>
    <row r="401" spans="1:7">
      <c r="A401" s="284" t="s">
        <v>610</v>
      </c>
      <c r="B401" s="283">
        <v>208</v>
      </c>
      <c r="C401" s="283">
        <v>208</v>
      </c>
      <c r="D401" s="283">
        <v>158.91999999999999</v>
      </c>
      <c r="E401" s="282">
        <v>11.1</v>
      </c>
      <c r="F401" s="282"/>
      <c r="G401" s="282"/>
    </row>
    <row r="402" spans="1:7">
      <c r="A402" s="284" t="s">
        <v>734</v>
      </c>
      <c r="B402" s="283"/>
      <c r="C402" s="328">
        <v>61.34</v>
      </c>
      <c r="D402" s="282"/>
      <c r="E402" s="329"/>
      <c r="F402" s="329"/>
      <c r="G402" s="318"/>
    </row>
    <row r="403" spans="1:7">
      <c r="A403" s="307" t="s">
        <v>578</v>
      </c>
      <c r="B403" s="305">
        <f>SUM(B374:B401)</f>
        <v>1213.9100000000001</v>
      </c>
      <c r="C403" s="305">
        <f>SUM(C374:C402)</f>
        <v>1249.95</v>
      </c>
      <c r="D403" s="305">
        <f>SUM(D374:D402)</f>
        <v>773.91</v>
      </c>
      <c r="E403" s="305">
        <f>SUM(E374:E402)</f>
        <v>53.02</v>
      </c>
      <c r="F403" s="286"/>
      <c r="G403" s="287"/>
    </row>
    <row r="404" spans="1:7" ht="15.75">
      <c r="A404" s="618" t="s">
        <v>479</v>
      </c>
      <c r="B404" s="618"/>
      <c r="C404" s="618"/>
      <c r="D404" s="618"/>
      <c r="E404" s="618"/>
      <c r="F404" s="618"/>
      <c r="G404" s="618"/>
    </row>
    <row r="405" spans="1:7">
      <c r="A405" s="294" t="s">
        <v>474</v>
      </c>
      <c r="B405" s="294" t="s">
        <v>484</v>
      </c>
      <c r="C405" s="316" t="s">
        <v>735</v>
      </c>
      <c r="D405" s="316" t="s">
        <v>730</v>
      </c>
      <c r="E405" s="316" t="s">
        <v>731</v>
      </c>
      <c r="F405" s="294"/>
      <c r="G405" s="294"/>
    </row>
    <row r="406" spans="1:7">
      <c r="A406" s="256" t="s">
        <v>545</v>
      </c>
      <c r="B406" s="282">
        <v>12.9</v>
      </c>
      <c r="C406" s="282">
        <v>12.9</v>
      </c>
      <c r="D406" s="282">
        <v>14.7</v>
      </c>
      <c r="E406" s="282">
        <v>0.9</v>
      </c>
      <c r="F406" s="282"/>
      <c r="G406" s="282"/>
    </row>
    <row r="407" spans="1:7">
      <c r="A407" s="256" t="s">
        <v>546</v>
      </c>
      <c r="B407" s="282">
        <v>12.9</v>
      </c>
      <c r="C407" s="282">
        <v>12.9</v>
      </c>
      <c r="D407" s="282">
        <v>14.7</v>
      </c>
      <c r="E407" s="282">
        <v>0.9</v>
      </c>
      <c r="F407" s="282"/>
      <c r="G407" s="282"/>
    </row>
    <row r="408" spans="1:7">
      <c r="A408" s="256" t="s">
        <v>547</v>
      </c>
      <c r="B408" s="282">
        <v>20.399999999999999</v>
      </c>
      <c r="C408" s="282">
        <v>20.399999999999999</v>
      </c>
      <c r="D408" s="282">
        <v>18.8</v>
      </c>
      <c r="E408" s="282">
        <v>0.9</v>
      </c>
      <c r="F408" s="282"/>
      <c r="G408" s="282"/>
    </row>
    <row r="409" spans="1:7">
      <c r="A409" s="256" t="s">
        <v>548</v>
      </c>
      <c r="B409" s="282">
        <v>48</v>
      </c>
      <c r="C409" s="282">
        <v>48</v>
      </c>
      <c r="D409" s="282">
        <v>28</v>
      </c>
      <c r="E409" s="282">
        <v>0.9</v>
      </c>
      <c r="F409" s="282"/>
      <c r="G409" s="282"/>
    </row>
    <row r="410" spans="1:7">
      <c r="A410" s="256" t="s">
        <v>549</v>
      </c>
      <c r="B410" s="282">
        <v>48</v>
      </c>
      <c r="C410" s="282">
        <v>48</v>
      </c>
      <c r="D410" s="282">
        <v>28</v>
      </c>
      <c r="E410" s="282">
        <v>0.9</v>
      </c>
      <c r="F410" s="282"/>
      <c r="G410" s="282"/>
    </row>
    <row r="411" spans="1:7">
      <c r="A411" s="256" t="s">
        <v>563</v>
      </c>
      <c r="B411" s="282">
        <v>48</v>
      </c>
      <c r="C411" s="282">
        <v>48</v>
      </c>
      <c r="D411" s="282">
        <v>28</v>
      </c>
      <c r="E411" s="282">
        <v>0.9</v>
      </c>
      <c r="F411" s="282"/>
      <c r="G411" s="282"/>
    </row>
    <row r="412" spans="1:7">
      <c r="A412" s="256" t="s">
        <v>564</v>
      </c>
      <c r="B412" s="282">
        <v>48</v>
      </c>
      <c r="C412" s="282">
        <v>48</v>
      </c>
      <c r="D412" s="282">
        <v>28</v>
      </c>
      <c r="E412" s="282">
        <v>0.9</v>
      </c>
      <c r="F412" s="282"/>
      <c r="G412" s="282"/>
    </row>
    <row r="413" spans="1:7">
      <c r="A413" s="256" t="s">
        <v>565</v>
      </c>
      <c r="B413" s="282">
        <v>48</v>
      </c>
      <c r="C413" s="282">
        <v>48</v>
      </c>
      <c r="D413" s="282">
        <v>28</v>
      </c>
      <c r="E413" s="282">
        <v>0.9</v>
      </c>
      <c r="F413" s="282"/>
      <c r="G413" s="282"/>
    </row>
    <row r="414" spans="1:7">
      <c r="A414" s="256" t="s">
        <v>566</v>
      </c>
      <c r="B414" s="282">
        <v>48</v>
      </c>
      <c r="C414" s="282">
        <v>48</v>
      </c>
      <c r="D414" s="282">
        <v>28</v>
      </c>
      <c r="E414" s="282">
        <v>0.9</v>
      </c>
      <c r="F414" s="282"/>
      <c r="G414" s="282"/>
    </row>
    <row r="415" spans="1:7">
      <c r="A415" s="256" t="s">
        <v>567</v>
      </c>
      <c r="B415" s="282">
        <v>50.1</v>
      </c>
      <c r="C415" s="282">
        <v>50.1</v>
      </c>
      <c r="D415" s="282">
        <v>28.7</v>
      </c>
      <c r="E415" s="282">
        <v>0.9</v>
      </c>
      <c r="F415" s="282"/>
      <c r="G415" s="282"/>
    </row>
    <row r="416" spans="1:7">
      <c r="A416" s="256" t="s">
        <v>568</v>
      </c>
      <c r="B416" s="282">
        <v>83.65</v>
      </c>
      <c r="C416" s="282">
        <v>83.65</v>
      </c>
      <c r="D416" s="282">
        <v>37.9</v>
      </c>
      <c r="E416" s="282">
        <v>0.9</v>
      </c>
      <c r="F416" s="282"/>
      <c r="G416" s="282"/>
    </row>
    <row r="417" spans="1:7">
      <c r="A417" s="256" t="s">
        <v>569</v>
      </c>
      <c r="B417" s="282">
        <v>69.3</v>
      </c>
      <c r="C417" s="282">
        <v>69.3</v>
      </c>
      <c r="D417" s="282">
        <v>33.799999999999997</v>
      </c>
      <c r="E417" s="282">
        <v>0.9</v>
      </c>
      <c r="F417" s="282"/>
      <c r="G417" s="282"/>
    </row>
    <row r="418" spans="1:7">
      <c r="A418" s="256" t="s">
        <v>570</v>
      </c>
      <c r="B418" s="282">
        <v>50.1</v>
      </c>
      <c r="C418" s="282">
        <v>50.1</v>
      </c>
      <c r="D418" s="282">
        <v>28.7</v>
      </c>
      <c r="E418" s="282">
        <v>0.9</v>
      </c>
      <c r="F418" s="282"/>
      <c r="G418" s="282"/>
    </row>
    <row r="419" spans="1:7">
      <c r="A419" s="256" t="s">
        <v>571</v>
      </c>
      <c r="B419" s="282">
        <v>48</v>
      </c>
      <c r="C419" s="282">
        <v>48</v>
      </c>
      <c r="D419" s="282">
        <v>28</v>
      </c>
      <c r="E419" s="282">
        <v>0.9</v>
      </c>
      <c r="F419" s="282"/>
      <c r="G419" s="282"/>
    </row>
    <row r="420" spans="1:7">
      <c r="A420" s="256" t="s">
        <v>572</v>
      </c>
      <c r="B420" s="282">
        <v>48</v>
      </c>
      <c r="C420" s="282">
        <v>48</v>
      </c>
      <c r="D420" s="282">
        <v>28</v>
      </c>
      <c r="E420" s="282">
        <v>0.9</v>
      </c>
      <c r="F420" s="282"/>
      <c r="G420" s="282"/>
    </row>
    <row r="421" spans="1:7">
      <c r="A421" s="256" t="s">
        <v>561</v>
      </c>
      <c r="B421" s="282">
        <v>23</v>
      </c>
      <c r="C421" s="282">
        <v>23</v>
      </c>
      <c r="D421" s="282">
        <v>20.350000000000001</v>
      </c>
      <c r="E421" s="282">
        <v>0.8</v>
      </c>
      <c r="F421" s="282"/>
      <c r="G421" s="282"/>
    </row>
    <row r="422" spans="1:7">
      <c r="A422" s="256" t="s">
        <v>560</v>
      </c>
      <c r="B422" s="282">
        <v>22.98</v>
      </c>
      <c r="C422" s="282">
        <v>22.98</v>
      </c>
      <c r="D422" s="282">
        <v>20.34</v>
      </c>
      <c r="E422" s="282">
        <v>0.8</v>
      </c>
      <c r="F422" s="282"/>
      <c r="G422" s="282"/>
    </row>
    <row r="423" spans="1:7">
      <c r="A423" s="256" t="s">
        <v>475</v>
      </c>
      <c r="B423" s="282">
        <v>4.26</v>
      </c>
      <c r="C423" s="282">
        <v>4.26</v>
      </c>
      <c r="D423" s="282">
        <v>8.35</v>
      </c>
      <c r="E423" s="282">
        <v>0.9</v>
      </c>
      <c r="F423" s="282"/>
      <c r="G423" s="282"/>
    </row>
    <row r="424" spans="1:7">
      <c r="A424" s="284" t="s">
        <v>475</v>
      </c>
      <c r="B424" s="282">
        <v>4.26</v>
      </c>
      <c r="C424" s="282">
        <v>4.26</v>
      </c>
      <c r="D424" s="282">
        <v>8.35</v>
      </c>
      <c r="E424" s="282">
        <v>0.9</v>
      </c>
      <c r="F424" s="282"/>
      <c r="G424" s="282"/>
    </row>
    <row r="425" spans="1:7">
      <c r="A425" s="256" t="s">
        <v>573</v>
      </c>
      <c r="B425" s="282">
        <v>97.2</v>
      </c>
      <c r="C425" s="282">
        <v>97.2</v>
      </c>
      <c r="D425" s="282">
        <v>47.3</v>
      </c>
      <c r="E425" s="282">
        <v>0.9</v>
      </c>
      <c r="F425" s="282"/>
      <c r="G425" s="282"/>
    </row>
    <row r="426" spans="1:7">
      <c r="A426" s="284" t="s">
        <v>574</v>
      </c>
      <c r="B426" s="282">
        <v>14.5</v>
      </c>
      <c r="C426" s="282">
        <v>14.5</v>
      </c>
      <c r="D426" s="282">
        <v>15.8</v>
      </c>
      <c r="E426" s="282">
        <v>0.9</v>
      </c>
      <c r="F426" s="283"/>
      <c r="G426" s="283"/>
    </row>
    <row r="427" spans="1:7">
      <c r="A427" s="284" t="s">
        <v>575</v>
      </c>
      <c r="B427" s="282">
        <v>14.5</v>
      </c>
      <c r="C427" s="282">
        <v>14.5</v>
      </c>
      <c r="D427" s="282">
        <v>15.8</v>
      </c>
      <c r="E427" s="282">
        <v>0.9</v>
      </c>
      <c r="F427" s="283"/>
      <c r="G427" s="283"/>
    </row>
    <row r="428" spans="1:7">
      <c r="A428" s="256" t="s">
        <v>576</v>
      </c>
      <c r="B428" s="282">
        <v>9.5500000000000007</v>
      </c>
      <c r="C428" s="282">
        <v>9.5500000000000007</v>
      </c>
      <c r="D428" s="282">
        <v>12.4</v>
      </c>
      <c r="E428" s="282">
        <v>0.9</v>
      </c>
      <c r="F428" s="282"/>
      <c r="G428" s="282"/>
    </row>
    <row r="429" spans="1:7">
      <c r="A429" s="256" t="s">
        <v>577</v>
      </c>
      <c r="B429" s="282">
        <v>7.1</v>
      </c>
      <c r="C429" s="282">
        <v>7.1</v>
      </c>
      <c r="D429" s="282">
        <v>10.7</v>
      </c>
      <c r="E429" s="282">
        <v>0.9</v>
      </c>
      <c r="F429" s="282"/>
      <c r="G429" s="282"/>
    </row>
    <row r="430" spans="1:7">
      <c r="A430" s="284" t="s">
        <v>610</v>
      </c>
      <c r="B430" s="283">
        <v>246</v>
      </c>
      <c r="C430" s="283">
        <v>246</v>
      </c>
      <c r="D430" s="283">
        <v>139.19999999999999</v>
      </c>
      <c r="E430" s="282">
        <v>19.95</v>
      </c>
      <c r="F430" s="282"/>
      <c r="G430" s="282"/>
    </row>
    <row r="431" spans="1:7">
      <c r="A431" s="307" t="s">
        <v>578</v>
      </c>
      <c r="B431" s="305">
        <f>SUM(B406:B430)</f>
        <v>1126.7</v>
      </c>
      <c r="C431" s="305">
        <f>SUM(C406:C430)</f>
        <v>1126.7</v>
      </c>
      <c r="D431" s="305">
        <f>SUM(D406:D430)</f>
        <v>699.89</v>
      </c>
      <c r="E431" s="305">
        <f>SUM(E406:E430)</f>
        <v>41.35</v>
      </c>
      <c r="F431" s="291"/>
      <c r="G431" s="291"/>
    </row>
    <row r="432" spans="1:7">
      <c r="A432" s="299" t="s">
        <v>736</v>
      </c>
      <c r="B432" s="300">
        <f>B403+B431</f>
        <v>2340.61</v>
      </c>
      <c r="C432" s="330">
        <f>C431+C403</f>
        <v>2376.65</v>
      </c>
      <c r="D432" s="330">
        <f>D431+D403</f>
        <v>1473.8</v>
      </c>
      <c r="E432" s="330">
        <f>E431+E403</f>
        <v>94.37</v>
      </c>
      <c r="F432" s="301"/>
      <c r="G432" s="301"/>
    </row>
    <row r="433" spans="1:7">
      <c r="A433" s="748" t="s">
        <v>719</v>
      </c>
      <c r="B433" s="749"/>
      <c r="C433" s="749"/>
      <c r="D433" s="749"/>
      <c r="E433" s="750"/>
      <c r="F433" s="322"/>
      <c r="G433" s="322"/>
    </row>
    <row r="434" spans="1:7">
      <c r="A434" s="734" t="s">
        <v>99</v>
      </c>
      <c r="B434" s="735" t="s">
        <v>492</v>
      </c>
      <c r="C434" s="736"/>
      <c r="D434" s="734" t="s">
        <v>487</v>
      </c>
      <c r="E434" s="734" t="s">
        <v>482</v>
      </c>
      <c r="F434" s="323"/>
      <c r="G434" s="323"/>
    </row>
    <row r="435" spans="1:7">
      <c r="A435" s="734"/>
      <c r="B435" s="312" t="s">
        <v>488</v>
      </c>
      <c r="C435" s="312" t="s">
        <v>483</v>
      </c>
      <c r="D435" s="734"/>
      <c r="E435" s="734"/>
    </row>
    <row r="436" spans="1:7" ht="17.25" customHeight="1">
      <c r="A436" s="256" t="s">
        <v>523</v>
      </c>
      <c r="B436" s="282">
        <v>3</v>
      </c>
      <c r="C436" s="282">
        <v>0.6</v>
      </c>
      <c r="D436" s="282">
        <v>37</v>
      </c>
      <c r="E436" s="289">
        <f>(B436+0.04)*D436</f>
        <v>112.48</v>
      </c>
    </row>
    <row r="437" spans="1:7">
      <c r="A437" s="256" t="s">
        <v>524</v>
      </c>
      <c r="B437" s="282">
        <v>1.2</v>
      </c>
      <c r="C437" s="282">
        <v>1.1000000000000001</v>
      </c>
      <c r="D437" s="282">
        <v>6</v>
      </c>
      <c r="E437" s="289">
        <f t="shared" ref="E437:E441" si="18">(B437+0.04)*D437</f>
        <v>7.44</v>
      </c>
    </row>
    <row r="438" spans="1:7">
      <c r="A438" s="256" t="s">
        <v>525</v>
      </c>
      <c r="B438" s="282">
        <v>1.2</v>
      </c>
      <c r="C438" s="282">
        <v>2.4</v>
      </c>
      <c r="D438" s="282">
        <v>64</v>
      </c>
      <c r="E438" s="289">
        <f t="shared" si="18"/>
        <v>79.36</v>
      </c>
    </row>
    <row r="439" spans="1:7">
      <c r="A439" s="256" t="s">
        <v>527</v>
      </c>
      <c r="B439" s="282">
        <v>0.4</v>
      </c>
      <c r="C439" s="282">
        <v>0.4</v>
      </c>
      <c r="D439" s="282">
        <v>4</v>
      </c>
      <c r="E439" s="289">
        <f t="shared" si="18"/>
        <v>1.76</v>
      </c>
    </row>
    <row r="440" spans="1:7">
      <c r="A440" s="256" t="s">
        <v>528</v>
      </c>
      <c r="B440" s="282">
        <v>0.8</v>
      </c>
      <c r="C440" s="282">
        <v>0.4</v>
      </c>
      <c r="D440" s="282">
        <v>3</v>
      </c>
      <c r="E440" s="289">
        <f t="shared" si="18"/>
        <v>2.52</v>
      </c>
    </row>
    <row r="441" spans="1:7">
      <c r="A441" s="256" t="s">
        <v>531</v>
      </c>
      <c r="B441" s="282">
        <v>3</v>
      </c>
      <c r="C441" s="282">
        <v>1.1000000000000001</v>
      </c>
      <c r="D441" s="282">
        <v>2</v>
      </c>
      <c r="E441" s="289">
        <f t="shared" si="18"/>
        <v>6.08</v>
      </c>
    </row>
    <row r="442" spans="1:7">
      <c r="D442" s="311" t="s">
        <v>578</v>
      </c>
      <c r="E442" s="300">
        <f>SUM(E436:E441)</f>
        <v>209.64</v>
      </c>
    </row>
    <row r="443" spans="1:7">
      <c r="A443" s="748" t="s">
        <v>757</v>
      </c>
      <c r="B443" s="749"/>
      <c r="C443" s="749"/>
      <c r="D443" s="749"/>
      <c r="E443" s="750"/>
    </row>
    <row r="444" spans="1:7">
      <c r="A444" s="734" t="s">
        <v>474</v>
      </c>
      <c r="B444" s="735" t="s">
        <v>492</v>
      </c>
      <c r="C444" s="736"/>
      <c r="D444" s="734" t="s">
        <v>487</v>
      </c>
      <c r="E444" s="734" t="s">
        <v>591</v>
      </c>
    </row>
    <row r="445" spans="1:7">
      <c r="A445" s="734"/>
      <c r="B445" s="316" t="s">
        <v>488</v>
      </c>
      <c r="C445" s="316" t="s">
        <v>482</v>
      </c>
      <c r="D445" s="734"/>
      <c r="E445" s="734"/>
    </row>
    <row r="446" spans="1:7">
      <c r="A446" s="256" t="s">
        <v>540</v>
      </c>
      <c r="B446" s="282">
        <v>0.6</v>
      </c>
      <c r="C446" s="282">
        <v>2.5</v>
      </c>
      <c r="D446" s="282">
        <v>1</v>
      </c>
      <c r="E446" s="289">
        <f>C446*D446</f>
        <v>2.5</v>
      </c>
    </row>
    <row r="447" spans="1:7">
      <c r="A447" s="256" t="s">
        <v>477</v>
      </c>
      <c r="B447" s="282">
        <v>0.6</v>
      </c>
      <c r="C447" s="282">
        <v>1.37</v>
      </c>
      <c r="D447" s="282">
        <v>1</v>
      </c>
      <c r="E447" s="289">
        <f>C447*D447</f>
        <v>1.37</v>
      </c>
    </row>
    <row r="448" spans="1:7">
      <c r="A448" s="256" t="s">
        <v>478</v>
      </c>
      <c r="B448" s="282">
        <v>0.6</v>
      </c>
      <c r="C448" s="282">
        <v>1.37</v>
      </c>
      <c r="D448" s="282">
        <v>1</v>
      </c>
      <c r="E448" s="289">
        <f>C448*D448</f>
        <v>1.37</v>
      </c>
    </row>
    <row r="449" spans="1:7">
      <c r="A449" s="256" t="s">
        <v>758</v>
      </c>
      <c r="B449" s="282">
        <v>0.6</v>
      </c>
      <c r="C449" s="282">
        <v>3.75</v>
      </c>
      <c r="D449" s="282">
        <v>1</v>
      </c>
      <c r="E449" s="289">
        <f t="shared" ref="E449:E450" si="19">C449*D449</f>
        <v>3.75</v>
      </c>
    </row>
    <row r="450" spans="1:7">
      <c r="A450" s="256" t="s">
        <v>759</v>
      </c>
      <c r="B450" s="282">
        <v>0.6</v>
      </c>
      <c r="C450" s="282">
        <v>3.75</v>
      </c>
      <c r="D450" s="282">
        <v>1</v>
      </c>
      <c r="E450" s="289">
        <f t="shared" si="19"/>
        <v>3.75</v>
      </c>
    </row>
    <row r="451" spans="1:7">
      <c r="A451" s="256" t="s">
        <v>760</v>
      </c>
      <c r="B451" s="282">
        <v>0.6</v>
      </c>
      <c r="C451" s="282">
        <v>3.75</v>
      </c>
      <c r="D451" s="282">
        <v>1</v>
      </c>
      <c r="E451" s="289">
        <f t="shared" ref="E451" si="20">C451*D451</f>
        <v>3.75</v>
      </c>
    </row>
    <row r="452" spans="1:7">
      <c r="A452" s="256" t="s">
        <v>761</v>
      </c>
      <c r="B452" s="282">
        <v>0.6</v>
      </c>
      <c r="C452" s="282">
        <v>3.75</v>
      </c>
      <c r="D452" s="282">
        <v>1</v>
      </c>
      <c r="E452" s="289">
        <f t="shared" ref="E452" si="21">C452*D452</f>
        <v>3.75</v>
      </c>
    </row>
    <row r="453" spans="1:7">
      <c r="D453" s="317" t="s">
        <v>578</v>
      </c>
      <c r="E453" s="300">
        <f>SUM(E446:E452)</f>
        <v>20.239999999999998</v>
      </c>
    </row>
    <row r="454" spans="1:7">
      <c r="A454" s="748" t="s">
        <v>762</v>
      </c>
      <c r="B454" s="749"/>
      <c r="C454" s="749"/>
      <c r="D454" s="749"/>
      <c r="E454" s="750"/>
    </row>
    <row r="455" spans="1:7">
      <c r="A455" s="734" t="s">
        <v>474</v>
      </c>
      <c r="B455" s="735" t="s">
        <v>492</v>
      </c>
      <c r="C455" s="736"/>
      <c r="D455" s="734" t="s">
        <v>487</v>
      </c>
      <c r="E455" s="734" t="s">
        <v>591</v>
      </c>
    </row>
    <row r="456" spans="1:7">
      <c r="A456" s="734"/>
      <c r="B456" s="316" t="s">
        <v>483</v>
      </c>
      <c r="C456" s="316" t="s">
        <v>482</v>
      </c>
      <c r="D456" s="734"/>
      <c r="E456" s="734"/>
    </row>
    <row r="457" spans="1:7">
      <c r="A457" s="256" t="s">
        <v>477</v>
      </c>
      <c r="B457" s="282">
        <v>1.8</v>
      </c>
      <c r="C457" s="282">
        <v>2.4</v>
      </c>
      <c r="D457" s="282">
        <v>1</v>
      </c>
      <c r="E457" s="289">
        <f>B457*C457*D457</f>
        <v>4.32</v>
      </c>
    </row>
    <row r="458" spans="1:7">
      <c r="A458" s="256" t="s">
        <v>478</v>
      </c>
      <c r="B458" s="282">
        <v>1.8</v>
      </c>
      <c r="C458" s="282">
        <v>2.4</v>
      </c>
      <c r="D458" s="282">
        <v>1</v>
      </c>
      <c r="E458" s="289">
        <f t="shared" ref="E458:E462" si="22">B458*C458*D458</f>
        <v>4.32</v>
      </c>
    </row>
    <row r="459" spans="1:7">
      <c r="A459" s="256" t="s">
        <v>758</v>
      </c>
      <c r="B459" s="282">
        <v>1.8</v>
      </c>
      <c r="C459" s="282">
        <v>9.66</v>
      </c>
      <c r="D459" s="282">
        <v>1</v>
      </c>
      <c r="E459" s="289">
        <f t="shared" si="22"/>
        <v>17.39</v>
      </c>
    </row>
    <row r="460" spans="1:7">
      <c r="A460" s="256" t="s">
        <v>759</v>
      </c>
      <c r="B460" s="282">
        <v>1.8</v>
      </c>
      <c r="C460" s="282">
        <v>9.66</v>
      </c>
      <c r="D460" s="282">
        <v>1</v>
      </c>
      <c r="E460" s="289">
        <f t="shared" si="22"/>
        <v>17.39</v>
      </c>
    </row>
    <row r="461" spans="1:7">
      <c r="A461" s="256" t="s">
        <v>760</v>
      </c>
      <c r="B461" s="282">
        <v>1.8</v>
      </c>
      <c r="C461" s="282">
        <v>9.66</v>
      </c>
      <c r="D461" s="282">
        <v>1</v>
      </c>
      <c r="E461" s="289">
        <f t="shared" si="22"/>
        <v>17.39</v>
      </c>
    </row>
    <row r="462" spans="1:7">
      <c r="A462" s="256" t="s">
        <v>761</v>
      </c>
      <c r="B462" s="282">
        <v>1.8</v>
      </c>
      <c r="C462" s="282">
        <v>9.66</v>
      </c>
      <c r="D462" s="282">
        <v>1</v>
      </c>
      <c r="E462" s="289">
        <f t="shared" si="22"/>
        <v>17.39</v>
      </c>
    </row>
    <row r="463" spans="1:7">
      <c r="D463" s="317" t="s">
        <v>578</v>
      </c>
      <c r="E463" s="300">
        <f>SUM(E457:E462)</f>
        <v>78.2</v>
      </c>
    </row>
    <row r="464" spans="1:7">
      <c r="A464" s="731" t="s">
        <v>803</v>
      </c>
      <c r="B464" s="731"/>
      <c r="C464" s="731"/>
      <c r="D464" s="731"/>
      <c r="E464" s="731"/>
      <c r="F464" s="731"/>
      <c r="G464" s="731"/>
    </row>
    <row r="465" spans="1:7" ht="15.75">
      <c r="A465" s="618" t="s">
        <v>634</v>
      </c>
      <c r="B465" s="618"/>
      <c r="C465" s="618"/>
      <c r="D465" s="618"/>
      <c r="E465" s="618"/>
      <c r="F465" s="618"/>
      <c r="G465" s="618"/>
    </row>
    <row r="466" spans="1:7">
      <c r="A466" s="725" t="s">
        <v>810</v>
      </c>
      <c r="B466" s="726"/>
      <c r="C466" s="727"/>
      <c r="D466" s="306">
        <f>(H79+H80+H84+H85+H86+H87+H88+H89)*2</f>
        <v>546.67999999999995</v>
      </c>
    </row>
    <row r="467" spans="1:7">
      <c r="A467" s="725" t="s">
        <v>811</v>
      </c>
      <c r="B467" s="726"/>
      <c r="C467" s="727"/>
      <c r="D467" s="306">
        <f>31.9*2</f>
        <v>63.8</v>
      </c>
    </row>
    <row r="468" spans="1:7">
      <c r="A468" s="728" t="s">
        <v>578</v>
      </c>
      <c r="B468" s="729"/>
      <c r="C468" s="730"/>
      <c r="D468" s="300">
        <f>D466+D467</f>
        <v>610.48</v>
      </c>
    </row>
    <row r="469" spans="1:7">
      <c r="A469" s="731" t="s">
        <v>804</v>
      </c>
      <c r="B469" s="731"/>
      <c r="C469" s="731"/>
      <c r="D469" s="731"/>
      <c r="E469" s="731"/>
      <c r="F469" s="731"/>
      <c r="G469" s="731"/>
    </row>
    <row r="470" spans="1:7" ht="15.75">
      <c r="A470" s="618" t="s">
        <v>634</v>
      </c>
      <c r="B470" s="618"/>
      <c r="C470" s="618"/>
      <c r="D470" s="618"/>
      <c r="E470" s="618"/>
      <c r="F470" s="618"/>
      <c r="G470" s="618"/>
    </row>
    <row r="471" spans="1:7">
      <c r="A471" s="725" t="s">
        <v>813</v>
      </c>
      <c r="B471" s="726"/>
      <c r="C471" s="727"/>
      <c r="D471" s="306">
        <f>D282</f>
        <v>480.54</v>
      </c>
    </row>
    <row r="472" spans="1:7">
      <c r="A472" s="725" t="s">
        <v>814</v>
      </c>
      <c r="B472" s="726"/>
      <c r="C472" s="727"/>
      <c r="D472" s="306">
        <f>D330+E365</f>
        <v>2154.2600000000002</v>
      </c>
    </row>
    <row r="473" spans="1:7">
      <c r="A473" s="728" t="s">
        <v>578</v>
      </c>
      <c r="B473" s="729"/>
      <c r="C473" s="730"/>
      <c r="D473" s="300">
        <f>D471+D472</f>
        <v>2634.8</v>
      </c>
    </row>
    <row r="474" spans="1:7">
      <c r="A474" s="731" t="s">
        <v>918</v>
      </c>
      <c r="B474" s="731"/>
      <c r="C474" s="731"/>
      <c r="D474" s="731"/>
      <c r="E474" s="731"/>
      <c r="F474" s="731"/>
      <c r="G474" s="731"/>
    </row>
    <row r="475" spans="1:7" ht="15.75">
      <c r="A475" s="618" t="s">
        <v>473</v>
      </c>
      <c r="B475" s="618"/>
      <c r="C475" s="618"/>
      <c r="D475" s="618"/>
      <c r="E475" s="618"/>
      <c r="F475" s="618"/>
      <c r="G475" s="618"/>
    </row>
    <row r="476" spans="1:7">
      <c r="A476" s="725" t="s">
        <v>948</v>
      </c>
      <c r="B476" s="726"/>
      <c r="C476" s="727"/>
      <c r="D476" s="306">
        <f>M492</f>
        <v>21677.25</v>
      </c>
    </row>
    <row r="477" spans="1:7">
      <c r="A477" s="725" t="s">
        <v>949</v>
      </c>
      <c r="B477" s="726"/>
      <c r="C477" s="727"/>
      <c r="D477" s="306">
        <v>176.63</v>
      </c>
    </row>
    <row r="478" spans="1:7">
      <c r="A478" s="725" t="s">
        <v>950</v>
      </c>
      <c r="B478" s="726"/>
      <c r="C478" s="727"/>
      <c r="D478" s="306">
        <v>238.64</v>
      </c>
    </row>
    <row r="479" spans="1:7">
      <c r="A479" s="728" t="s">
        <v>947</v>
      </c>
      <c r="B479" s="729"/>
      <c r="C479" s="730"/>
      <c r="D479" s="300">
        <f>SUM(D476:D478)</f>
        <v>22092.52</v>
      </c>
    </row>
    <row r="480" spans="1:7">
      <c r="A480" s="344" t="s">
        <v>946</v>
      </c>
    </row>
    <row r="481" spans="1:13">
      <c r="A481" s="343" t="s">
        <v>919</v>
      </c>
      <c r="B481" s="343"/>
      <c r="C481" s="343" t="s">
        <v>951</v>
      </c>
      <c r="D481" s="343" t="s">
        <v>920</v>
      </c>
      <c r="E481" s="343" t="s">
        <v>921</v>
      </c>
      <c r="F481" s="343"/>
      <c r="G481" s="343"/>
      <c r="H481" s="343" t="s">
        <v>922</v>
      </c>
      <c r="I481" s="343"/>
      <c r="J481" s="343"/>
      <c r="K481" s="343" t="s">
        <v>923</v>
      </c>
      <c r="L481" s="343"/>
      <c r="M481" s="343"/>
    </row>
    <row r="482" spans="1:13">
      <c r="A482" s="343" t="s">
        <v>924</v>
      </c>
      <c r="B482" s="343" t="s">
        <v>925</v>
      </c>
      <c r="C482" s="343"/>
      <c r="D482" s="343"/>
      <c r="E482" s="343" t="s">
        <v>926</v>
      </c>
      <c r="F482" s="343" t="s">
        <v>927</v>
      </c>
      <c r="G482" s="343" t="s">
        <v>928</v>
      </c>
      <c r="H482" s="343" t="s">
        <v>929</v>
      </c>
      <c r="I482" s="343" t="s">
        <v>930</v>
      </c>
      <c r="J482" s="343" t="s">
        <v>931</v>
      </c>
      <c r="K482" s="343" t="s">
        <v>932</v>
      </c>
      <c r="L482" s="343" t="s">
        <v>933</v>
      </c>
      <c r="M482" s="343" t="s">
        <v>934</v>
      </c>
    </row>
    <row r="483" spans="1:13" ht="30">
      <c r="A483" s="340"/>
      <c r="B483" s="340"/>
      <c r="C483" s="340"/>
      <c r="D483" s="341" t="s">
        <v>935</v>
      </c>
      <c r="E483" s="340">
        <v>594.85950000000003</v>
      </c>
      <c r="F483" s="340"/>
      <c r="G483" s="340"/>
      <c r="H483" s="340">
        <v>0.67800000000000005</v>
      </c>
      <c r="I483" s="340"/>
      <c r="J483" s="340"/>
      <c r="K483" s="340">
        <v>5324.7</v>
      </c>
      <c r="L483" s="340"/>
      <c r="M483" s="340"/>
    </row>
    <row r="484" spans="1:13" ht="30">
      <c r="A484" s="340"/>
      <c r="B484" s="340"/>
      <c r="C484" s="340"/>
      <c r="D484" s="341" t="s">
        <v>936</v>
      </c>
      <c r="E484" s="340">
        <v>10.3125</v>
      </c>
      <c r="F484" s="340"/>
      <c r="G484" s="340"/>
      <c r="H484" s="340">
        <v>1.40625E-2</v>
      </c>
      <c r="I484" s="340"/>
      <c r="J484" s="340"/>
      <c r="K484" s="340">
        <v>113.953125</v>
      </c>
      <c r="L484" s="340"/>
      <c r="M484" s="340"/>
    </row>
    <row r="485" spans="1:13">
      <c r="A485" s="340"/>
      <c r="B485" s="340"/>
      <c r="C485" s="340"/>
      <c r="D485" s="340" t="s">
        <v>937</v>
      </c>
      <c r="E485" s="340">
        <v>492.11250000000001</v>
      </c>
      <c r="F485" s="340"/>
      <c r="G485" s="340"/>
      <c r="H485" s="340">
        <v>222</v>
      </c>
      <c r="I485" s="340"/>
      <c r="J485" s="340"/>
      <c r="K485" s="340">
        <v>1738.9349999999999</v>
      </c>
      <c r="L485" s="340"/>
      <c r="M485" s="340"/>
    </row>
    <row r="486" spans="1:13" ht="30">
      <c r="A486" s="340"/>
      <c r="B486" s="340"/>
      <c r="C486" s="340"/>
      <c r="D486" s="341" t="s">
        <v>938</v>
      </c>
      <c r="E486" s="340">
        <v>6</v>
      </c>
      <c r="F486" s="340"/>
      <c r="G486" s="340"/>
      <c r="H486" s="340">
        <v>6.0000000000000001E-3</v>
      </c>
      <c r="I486" s="340"/>
      <c r="J486" s="340"/>
      <c r="K486" s="340">
        <v>42.405000000000001</v>
      </c>
      <c r="L486" s="340"/>
      <c r="M486" s="340"/>
    </row>
    <row r="487" spans="1:13">
      <c r="A487" s="340"/>
      <c r="B487" s="340"/>
      <c r="C487" s="340" t="s">
        <v>939</v>
      </c>
      <c r="D487" s="340"/>
      <c r="E487" s="340"/>
      <c r="F487" s="340">
        <v>1103.2845</v>
      </c>
      <c r="G487" s="340"/>
      <c r="H487" s="340"/>
      <c r="I487" s="340">
        <v>222.69806249999999</v>
      </c>
      <c r="J487" s="340"/>
      <c r="K487" s="340"/>
      <c r="L487" s="340">
        <v>7219.993125</v>
      </c>
      <c r="M487" s="340"/>
    </row>
    <row r="488" spans="1:13" ht="45">
      <c r="A488" s="340"/>
      <c r="B488" s="340"/>
      <c r="C488" s="340"/>
      <c r="D488" s="341" t="s">
        <v>940</v>
      </c>
      <c r="E488" s="340">
        <v>2000.0225774647899</v>
      </c>
      <c r="F488" s="340"/>
      <c r="G488" s="340"/>
      <c r="H488" s="340">
        <v>1.6779859154929599</v>
      </c>
      <c r="I488" s="340"/>
      <c r="J488" s="340"/>
      <c r="K488" s="340">
        <v>13166.877605633799</v>
      </c>
      <c r="L488" s="340"/>
      <c r="M488" s="340"/>
    </row>
    <row r="489" spans="1:13">
      <c r="A489" s="340"/>
      <c r="B489" s="340"/>
      <c r="C489" s="340" t="s">
        <v>941</v>
      </c>
      <c r="D489" s="340"/>
      <c r="E489" s="340"/>
      <c r="F489" s="340">
        <v>2000.0225774647899</v>
      </c>
      <c r="G489" s="340"/>
      <c r="H489" s="340"/>
      <c r="I489" s="340">
        <v>1.6779859154929599</v>
      </c>
      <c r="J489" s="340"/>
      <c r="K489" s="340"/>
      <c r="L489" s="340">
        <v>13166.877605633799</v>
      </c>
      <c r="M489" s="340"/>
    </row>
    <row r="490" spans="1:13">
      <c r="A490" s="340"/>
      <c r="B490" s="340"/>
      <c r="C490" s="340"/>
      <c r="D490" s="340" t="s">
        <v>942</v>
      </c>
      <c r="E490" s="340">
        <v>615.56700000000001</v>
      </c>
      <c r="F490" s="340"/>
      <c r="G490" s="340"/>
      <c r="H490" s="340">
        <v>0.16500000000000001</v>
      </c>
      <c r="I490" s="340"/>
      <c r="J490" s="340"/>
      <c r="K490" s="340">
        <v>1290.375</v>
      </c>
      <c r="L490" s="340"/>
      <c r="M490" s="340"/>
    </row>
    <row r="491" spans="1:13">
      <c r="A491" s="340"/>
      <c r="B491" s="340"/>
      <c r="C491" s="340" t="s">
        <v>943</v>
      </c>
      <c r="D491" s="340"/>
      <c r="E491" s="340"/>
      <c r="F491" s="340">
        <v>615.56700000000001</v>
      </c>
      <c r="G491" s="340"/>
      <c r="H491" s="340"/>
      <c r="I491" s="340">
        <v>0.16500000000000001</v>
      </c>
      <c r="J491" s="340"/>
      <c r="K491" s="340"/>
      <c r="L491" s="340">
        <v>1290.375</v>
      </c>
      <c r="M491" s="340"/>
    </row>
    <row r="492" spans="1:13">
      <c r="A492" s="340" t="s">
        <v>944</v>
      </c>
      <c r="B492" s="340" t="s">
        <v>945</v>
      </c>
      <c r="C492" s="340"/>
      <c r="D492" s="340"/>
      <c r="E492" s="340"/>
      <c r="F492" s="340"/>
      <c r="G492" s="340">
        <v>3718.8740774647899</v>
      </c>
      <c r="H492" s="340"/>
      <c r="I492" s="340"/>
      <c r="J492" s="340">
        <v>224.54104841549301</v>
      </c>
      <c r="K492" s="340"/>
      <c r="L492" s="340"/>
      <c r="M492" s="342">
        <v>21677.2457306338</v>
      </c>
    </row>
    <row r="493" spans="1:13" ht="15.75">
      <c r="A493" s="618" t="s">
        <v>479</v>
      </c>
      <c r="B493" s="618"/>
      <c r="C493" s="618"/>
      <c r="D493" s="618"/>
      <c r="E493" s="618"/>
      <c r="F493" s="618"/>
      <c r="G493" s="618"/>
    </row>
    <row r="494" spans="1:13">
      <c r="A494" s="725" t="s">
        <v>948</v>
      </c>
      <c r="B494" s="726"/>
      <c r="C494" s="727"/>
      <c r="D494" s="306">
        <f>M510</f>
        <v>22039.64</v>
      </c>
    </row>
    <row r="495" spans="1:13">
      <c r="A495" s="725" t="s">
        <v>949</v>
      </c>
      <c r="B495" s="726"/>
      <c r="C495" s="727"/>
      <c r="D495" s="306">
        <v>176.63</v>
      </c>
    </row>
    <row r="496" spans="1:13">
      <c r="A496" s="725" t="s">
        <v>950</v>
      </c>
      <c r="B496" s="726"/>
      <c r="C496" s="727"/>
      <c r="D496" s="306">
        <v>238.64</v>
      </c>
    </row>
    <row r="497" spans="1:13">
      <c r="A497" s="728" t="s">
        <v>947</v>
      </c>
      <c r="B497" s="729"/>
      <c r="C497" s="730"/>
      <c r="D497" s="300">
        <f>SUM(D494:D496)</f>
        <v>22454.91</v>
      </c>
    </row>
    <row r="498" spans="1:13">
      <c r="A498" s="344" t="s">
        <v>955</v>
      </c>
    </row>
    <row r="499" spans="1:13">
      <c r="A499" s="343" t="s">
        <v>919</v>
      </c>
      <c r="B499" s="343"/>
      <c r="C499" s="343" t="s">
        <v>951</v>
      </c>
      <c r="D499" s="343" t="s">
        <v>920</v>
      </c>
      <c r="E499" s="343" t="s">
        <v>921</v>
      </c>
      <c r="F499" s="343"/>
      <c r="G499" s="343"/>
      <c r="H499" s="343" t="s">
        <v>922</v>
      </c>
      <c r="I499" s="343"/>
      <c r="J499" s="343"/>
      <c r="K499" s="343" t="s">
        <v>923</v>
      </c>
      <c r="L499" s="343"/>
      <c r="M499" s="343"/>
    </row>
    <row r="500" spans="1:13">
      <c r="A500" s="343" t="s">
        <v>924</v>
      </c>
      <c r="B500" s="343" t="s">
        <v>925</v>
      </c>
      <c r="C500" s="343"/>
      <c r="D500" s="343"/>
      <c r="E500" s="343" t="s">
        <v>926</v>
      </c>
      <c r="F500" s="343" t="s">
        <v>952</v>
      </c>
      <c r="G500" s="343" t="s">
        <v>928</v>
      </c>
      <c r="H500" s="343" t="s">
        <v>929</v>
      </c>
      <c r="I500" s="343" t="s">
        <v>930</v>
      </c>
      <c r="J500" s="343" t="s">
        <v>931</v>
      </c>
      <c r="K500" s="343" t="s">
        <v>932</v>
      </c>
      <c r="L500" s="343" t="s">
        <v>933</v>
      </c>
      <c r="M500" s="343" t="s">
        <v>934</v>
      </c>
    </row>
    <row r="501" spans="1:13" ht="30">
      <c r="A501" s="340"/>
      <c r="B501" s="340"/>
      <c r="C501" s="340"/>
      <c r="D501" s="341" t="s">
        <v>935</v>
      </c>
      <c r="E501" s="340">
        <v>594.85950000000003</v>
      </c>
      <c r="F501" s="340"/>
      <c r="G501" s="340"/>
      <c r="H501" s="340">
        <v>0.67800000000000005</v>
      </c>
      <c r="I501" s="340"/>
      <c r="J501" s="340"/>
      <c r="K501" s="340">
        <v>5324.7</v>
      </c>
      <c r="L501" s="340"/>
      <c r="M501" s="340"/>
    </row>
    <row r="502" spans="1:13" ht="30">
      <c r="A502" s="340"/>
      <c r="B502" s="340"/>
      <c r="C502" s="340"/>
      <c r="D502" s="341" t="s">
        <v>936</v>
      </c>
      <c r="E502" s="340">
        <v>10.3125</v>
      </c>
      <c r="F502" s="340"/>
      <c r="G502" s="340"/>
      <c r="H502" s="340">
        <v>1.40625E-2</v>
      </c>
      <c r="I502" s="340"/>
      <c r="J502" s="340"/>
      <c r="K502" s="340">
        <v>113.953125</v>
      </c>
      <c r="L502" s="340"/>
      <c r="M502" s="340"/>
    </row>
    <row r="503" spans="1:13">
      <c r="A503" s="340"/>
      <c r="B503" s="340"/>
      <c r="C503" s="340"/>
      <c r="D503" s="340" t="s">
        <v>937</v>
      </c>
      <c r="E503" s="340">
        <v>492.11250000000001</v>
      </c>
      <c r="F503" s="340"/>
      <c r="G503" s="340"/>
      <c r="H503" s="340">
        <v>222</v>
      </c>
      <c r="I503" s="340"/>
      <c r="J503" s="340"/>
      <c r="K503" s="340">
        <v>1738.9349999999999</v>
      </c>
      <c r="L503" s="340"/>
      <c r="M503" s="340"/>
    </row>
    <row r="504" spans="1:13" ht="30">
      <c r="A504" s="340"/>
      <c r="B504" s="340"/>
      <c r="C504" s="340"/>
      <c r="D504" s="341" t="s">
        <v>938</v>
      </c>
      <c r="E504" s="340">
        <v>6</v>
      </c>
      <c r="F504" s="340"/>
      <c r="G504" s="340"/>
      <c r="H504" s="340">
        <v>6.0000000000000001E-3</v>
      </c>
      <c r="I504" s="340"/>
      <c r="J504" s="340"/>
      <c r="K504" s="340">
        <v>42.405000000000001</v>
      </c>
      <c r="L504" s="340"/>
      <c r="M504" s="340"/>
    </row>
    <row r="505" spans="1:13">
      <c r="A505" s="340"/>
      <c r="B505" s="340"/>
      <c r="C505" s="340" t="s">
        <v>939</v>
      </c>
      <c r="D505" s="340"/>
      <c r="E505" s="340"/>
      <c r="F505" s="340">
        <v>1103.2845</v>
      </c>
      <c r="G505" s="340"/>
      <c r="H505" s="340"/>
      <c r="I505" s="340">
        <v>222.69806249999999</v>
      </c>
      <c r="J505" s="340"/>
      <c r="K505" s="340"/>
      <c r="L505" s="340">
        <v>7219.993125</v>
      </c>
      <c r="M505" s="340"/>
    </row>
    <row r="506" spans="1:13" ht="45">
      <c r="A506" s="340"/>
      <c r="B506" s="340"/>
      <c r="C506" s="340"/>
      <c r="D506" s="341" t="s">
        <v>940</v>
      </c>
      <c r="E506" s="340">
        <v>2055.0690704225399</v>
      </c>
      <c r="F506" s="340"/>
      <c r="G506" s="340"/>
      <c r="H506" s="340">
        <v>1.7241690140845101</v>
      </c>
      <c r="I506" s="340"/>
      <c r="J506" s="340"/>
      <c r="K506" s="340">
        <v>13529.268732394399</v>
      </c>
      <c r="L506" s="340"/>
      <c r="M506" s="340"/>
    </row>
    <row r="507" spans="1:13">
      <c r="A507" s="340"/>
      <c r="B507" s="340"/>
      <c r="C507" s="340" t="s">
        <v>941</v>
      </c>
      <c r="D507" s="340"/>
      <c r="E507" s="340"/>
      <c r="F507" s="340">
        <v>2055.0690704225399</v>
      </c>
      <c r="G507" s="340"/>
      <c r="H507" s="340"/>
      <c r="I507" s="340">
        <v>1.7241690140845101</v>
      </c>
      <c r="J507" s="340"/>
      <c r="K507" s="340"/>
      <c r="L507" s="340">
        <v>13529.268732394399</v>
      </c>
      <c r="M507" s="340"/>
    </row>
    <row r="508" spans="1:13">
      <c r="A508" s="340"/>
      <c r="B508" s="340"/>
      <c r="C508" s="340"/>
      <c r="D508" s="340" t="s">
        <v>942</v>
      </c>
      <c r="E508" s="340">
        <v>615.56700000000001</v>
      </c>
      <c r="F508" s="340"/>
      <c r="G508" s="340"/>
      <c r="H508" s="340">
        <v>0.16500000000000001</v>
      </c>
      <c r="I508" s="340"/>
      <c r="J508" s="340"/>
      <c r="K508" s="340">
        <v>1290.375</v>
      </c>
      <c r="L508" s="340"/>
      <c r="M508" s="340"/>
    </row>
    <row r="509" spans="1:13">
      <c r="A509" s="340"/>
      <c r="B509" s="340"/>
      <c r="C509" s="340" t="s">
        <v>943</v>
      </c>
      <c r="D509" s="340"/>
      <c r="E509" s="340"/>
      <c r="F509" s="340">
        <v>615.56700000000001</v>
      </c>
      <c r="G509" s="340"/>
      <c r="H509" s="340"/>
      <c r="I509" s="340">
        <v>0.16500000000000001</v>
      </c>
      <c r="J509" s="340"/>
      <c r="K509" s="340"/>
      <c r="L509" s="340">
        <v>1290.375</v>
      </c>
      <c r="M509" s="340"/>
    </row>
    <row r="510" spans="1:13">
      <c r="A510" s="340" t="s">
        <v>944</v>
      </c>
      <c r="B510" s="340" t="s">
        <v>945</v>
      </c>
      <c r="C510" s="340"/>
      <c r="D510" s="340"/>
      <c r="E510" s="340"/>
      <c r="F510" s="340"/>
      <c r="G510" s="340">
        <v>3773.9205704225401</v>
      </c>
      <c r="H510" s="340"/>
      <c r="I510" s="340"/>
      <c r="J510" s="340">
        <v>224.58723151408401</v>
      </c>
      <c r="K510" s="340"/>
      <c r="L510" s="340"/>
      <c r="M510" s="342">
        <v>22039.636857394398</v>
      </c>
    </row>
    <row r="512" spans="1:13">
      <c r="A512" s="731" t="s">
        <v>1868</v>
      </c>
      <c r="B512" s="731"/>
      <c r="C512" s="731"/>
      <c r="D512" s="731"/>
      <c r="E512" s="731"/>
      <c r="F512" s="731"/>
      <c r="G512" s="731"/>
    </row>
    <row r="513" spans="1:6">
      <c r="A513" s="484"/>
      <c r="B513" s="484" t="s">
        <v>1869</v>
      </c>
      <c r="C513" s="484">
        <v>1.25</v>
      </c>
      <c r="D513" s="484"/>
      <c r="E513" s="484" t="s">
        <v>1870</v>
      </c>
      <c r="F513" s="485">
        <v>0.3</v>
      </c>
    </row>
    <row r="514" spans="1:6">
      <c r="A514" s="484"/>
      <c r="B514" s="484"/>
      <c r="C514" s="484"/>
      <c r="D514" s="484"/>
      <c r="E514" s="484"/>
      <c r="F514" s="484"/>
    </row>
    <row r="515" spans="1:6">
      <c r="A515" s="486" t="s">
        <v>1871</v>
      </c>
      <c r="B515" s="486" t="s">
        <v>1872</v>
      </c>
      <c r="C515" s="486" t="s">
        <v>106</v>
      </c>
      <c r="D515" s="486" t="s">
        <v>1873</v>
      </c>
      <c r="E515" s="486" t="s">
        <v>1874</v>
      </c>
      <c r="F515" s="486" t="s">
        <v>1875</v>
      </c>
    </row>
    <row r="516" spans="1:6">
      <c r="A516" s="486" t="s">
        <v>493</v>
      </c>
      <c r="B516" s="484">
        <v>80</v>
      </c>
      <c r="C516" s="484">
        <f>B516</f>
        <v>80</v>
      </c>
      <c r="D516" s="484">
        <f>B516*C516/10000</f>
        <v>0.64</v>
      </c>
      <c r="E516" s="484">
        <f>D516*$C$513</f>
        <v>0.8</v>
      </c>
      <c r="F516" s="484">
        <f t="shared" ref="F516:F557" si="23">(B516*2+C516*2)*30</f>
        <v>9600</v>
      </c>
    </row>
    <row r="517" spans="1:6">
      <c r="A517" s="486" t="s">
        <v>494</v>
      </c>
      <c r="B517" s="484">
        <v>140</v>
      </c>
      <c r="C517" s="484">
        <f t="shared" ref="C517:C580" si="24">B517</f>
        <v>140</v>
      </c>
      <c r="D517" s="484">
        <f t="shared" ref="D517:D557" si="25">B517*C517/10000</f>
        <v>1.96</v>
      </c>
      <c r="E517" s="484">
        <f t="shared" ref="E517:E580" si="26">D517*$C$513</f>
        <v>2.4500000000000002</v>
      </c>
      <c r="F517" s="484">
        <f t="shared" si="23"/>
        <v>16800</v>
      </c>
    </row>
    <row r="518" spans="1:6">
      <c r="A518" s="486" t="s">
        <v>495</v>
      </c>
      <c r="B518" s="484">
        <v>120</v>
      </c>
      <c r="C518" s="484">
        <f t="shared" si="24"/>
        <v>120</v>
      </c>
      <c r="D518" s="484">
        <f t="shared" si="25"/>
        <v>1.44</v>
      </c>
      <c r="E518" s="484">
        <f t="shared" si="26"/>
        <v>1.8</v>
      </c>
      <c r="F518" s="484">
        <f t="shared" si="23"/>
        <v>14400</v>
      </c>
    </row>
    <row r="519" spans="1:6">
      <c r="A519" s="486" t="s">
        <v>496</v>
      </c>
      <c r="B519" s="484">
        <v>130</v>
      </c>
      <c r="C519" s="484">
        <f t="shared" si="24"/>
        <v>130</v>
      </c>
      <c r="D519" s="484">
        <f t="shared" si="25"/>
        <v>1.69</v>
      </c>
      <c r="E519" s="484">
        <f t="shared" si="26"/>
        <v>2.1124999999999998</v>
      </c>
      <c r="F519" s="484">
        <f t="shared" si="23"/>
        <v>15600</v>
      </c>
    </row>
    <row r="520" spans="1:6">
      <c r="A520" s="486" t="s">
        <v>497</v>
      </c>
      <c r="B520" s="484">
        <v>170</v>
      </c>
      <c r="C520" s="484">
        <f t="shared" si="24"/>
        <v>170</v>
      </c>
      <c r="D520" s="484">
        <f t="shared" si="25"/>
        <v>2.89</v>
      </c>
      <c r="E520" s="484">
        <f t="shared" si="26"/>
        <v>3.6124999999999998</v>
      </c>
      <c r="F520" s="484">
        <f t="shared" si="23"/>
        <v>20400</v>
      </c>
    </row>
    <row r="521" spans="1:6">
      <c r="A521" s="486" t="s">
        <v>498</v>
      </c>
      <c r="B521" s="484">
        <v>160</v>
      </c>
      <c r="C521" s="484">
        <f t="shared" si="24"/>
        <v>160</v>
      </c>
      <c r="D521" s="484">
        <f t="shared" si="25"/>
        <v>2.56</v>
      </c>
      <c r="E521" s="484">
        <f t="shared" si="26"/>
        <v>3.2</v>
      </c>
      <c r="F521" s="484">
        <f t="shared" si="23"/>
        <v>19200</v>
      </c>
    </row>
    <row r="522" spans="1:6">
      <c r="A522" s="486" t="s">
        <v>499</v>
      </c>
      <c r="B522" s="484">
        <v>150</v>
      </c>
      <c r="C522" s="484">
        <f t="shared" si="24"/>
        <v>150</v>
      </c>
      <c r="D522" s="484">
        <f t="shared" si="25"/>
        <v>2.25</v>
      </c>
      <c r="E522" s="484">
        <f t="shared" si="26"/>
        <v>2.8125</v>
      </c>
      <c r="F522" s="484">
        <f t="shared" si="23"/>
        <v>18000</v>
      </c>
    </row>
    <row r="523" spans="1:6">
      <c r="A523" s="486" t="s">
        <v>500</v>
      </c>
      <c r="B523" s="484">
        <v>150</v>
      </c>
      <c r="C523" s="484">
        <f t="shared" si="24"/>
        <v>150</v>
      </c>
      <c r="D523" s="484">
        <f t="shared" si="25"/>
        <v>2.25</v>
      </c>
      <c r="E523" s="484">
        <f t="shared" si="26"/>
        <v>2.8125</v>
      </c>
      <c r="F523" s="484">
        <f t="shared" si="23"/>
        <v>18000</v>
      </c>
    </row>
    <row r="524" spans="1:6">
      <c r="A524" s="486" t="s">
        <v>501</v>
      </c>
      <c r="B524" s="484">
        <v>150</v>
      </c>
      <c r="C524" s="484">
        <f t="shared" si="24"/>
        <v>150</v>
      </c>
      <c r="D524" s="484">
        <f t="shared" si="25"/>
        <v>2.25</v>
      </c>
      <c r="E524" s="484">
        <f t="shared" si="26"/>
        <v>2.8125</v>
      </c>
      <c r="F524" s="484">
        <f t="shared" si="23"/>
        <v>18000</v>
      </c>
    </row>
    <row r="525" spans="1:6">
      <c r="A525" s="486" t="s">
        <v>502</v>
      </c>
      <c r="B525" s="484">
        <v>150</v>
      </c>
      <c r="C525" s="484">
        <f t="shared" si="24"/>
        <v>150</v>
      </c>
      <c r="D525" s="484">
        <f t="shared" si="25"/>
        <v>2.25</v>
      </c>
      <c r="E525" s="484">
        <f t="shared" si="26"/>
        <v>2.8125</v>
      </c>
      <c r="F525" s="484">
        <f t="shared" si="23"/>
        <v>18000</v>
      </c>
    </row>
    <row r="526" spans="1:6">
      <c r="A526" s="486" t="s">
        <v>1876</v>
      </c>
      <c r="B526" s="484">
        <v>160</v>
      </c>
      <c r="C526" s="484">
        <f t="shared" si="24"/>
        <v>160</v>
      </c>
      <c r="D526" s="484">
        <f t="shared" si="25"/>
        <v>2.56</v>
      </c>
      <c r="E526" s="484">
        <f t="shared" si="26"/>
        <v>3.2</v>
      </c>
      <c r="F526" s="484">
        <f t="shared" si="23"/>
        <v>19200</v>
      </c>
    </row>
    <row r="527" spans="1:6">
      <c r="A527" s="486" t="s">
        <v>1877</v>
      </c>
      <c r="B527" s="484">
        <v>170</v>
      </c>
      <c r="C527" s="484">
        <f t="shared" si="24"/>
        <v>170</v>
      </c>
      <c r="D527" s="484">
        <f t="shared" si="25"/>
        <v>2.89</v>
      </c>
      <c r="E527" s="484">
        <f t="shared" si="26"/>
        <v>3.6124999999999998</v>
      </c>
      <c r="F527" s="484">
        <f t="shared" si="23"/>
        <v>20400</v>
      </c>
    </row>
    <row r="528" spans="1:6">
      <c r="A528" s="486" t="s">
        <v>1878</v>
      </c>
      <c r="B528" s="484">
        <v>130</v>
      </c>
      <c r="C528" s="484">
        <f t="shared" si="24"/>
        <v>130</v>
      </c>
      <c r="D528" s="484">
        <f t="shared" si="25"/>
        <v>1.69</v>
      </c>
      <c r="E528" s="484">
        <f t="shared" si="26"/>
        <v>2.1124999999999998</v>
      </c>
      <c r="F528" s="484">
        <f t="shared" si="23"/>
        <v>15600</v>
      </c>
    </row>
    <row r="529" spans="1:6">
      <c r="A529" s="486" t="s">
        <v>1879</v>
      </c>
      <c r="B529" s="484">
        <v>130</v>
      </c>
      <c r="C529" s="484">
        <f t="shared" si="24"/>
        <v>130</v>
      </c>
      <c r="D529" s="484">
        <f t="shared" si="25"/>
        <v>1.69</v>
      </c>
      <c r="E529" s="484">
        <f t="shared" si="26"/>
        <v>2.1124999999999998</v>
      </c>
      <c r="F529" s="484">
        <f t="shared" si="23"/>
        <v>15600</v>
      </c>
    </row>
    <row r="530" spans="1:6">
      <c r="A530" s="486" t="s">
        <v>1880</v>
      </c>
      <c r="B530" s="484">
        <v>120</v>
      </c>
      <c r="C530" s="484">
        <f t="shared" si="24"/>
        <v>120</v>
      </c>
      <c r="D530" s="484">
        <f t="shared" si="25"/>
        <v>1.44</v>
      </c>
      <c r="E530" s="484">
        <f t="shared" si="26"/>
        <v>1.8</v>
      </c>
      <c r="F530" s="484">
        <f t="shared" si="23"/>
        <v>14400</v>
      </c>
    </row>
    <row r="531" spans="1:6">
      <c r="A531" s="486" t="s">
        <v>1881</v>
      </c>
      <c r="B531" s="484">
        <v>160</v>
      </c>
      <c r="C531" s="484">
        <f t="shared" si="24"/>
        <v>160</v>
      </c>
      <c r="D531" s="484">
        <f t="shared" si="25"/>
        <v>2.56</v>
      </c>
      <c r="E531" s="484">
        <f t="shared" si="26"/>
        <v>3.2</v>
      </c>
      <c r="F531" s="484">
        <f t="shared" si="23"/>
        <v>19200</v>
      </c>
    </row>
    <row r="532" spans="1:6">
      <c r="A532" s="486" t="s">
        <v>1882</v>
      </c>
      <c r="B532" s="484">
        <v>160</v>
      </c>
      <c r="C532" s="484">
        <f t="shared" si="24"/>
        <v>160</v>
      </c>
      <c r="D532" s="484">
        <f t="shared" si="25"/>
        <v>2.56</v>
      </c>
      <c r="E532" s="484">
        <f t="shared" si="26"/>
        <v>3.2</v>
      </c>
      <c r="F532" s="484">
        <f t="shared" si="23"/>
        <v>19200</v>
      </c>
    </row>
    <row r="533" spans="1:6">
      <c r="A533" s="486" t="s">
        <v>1883</v>
      </c>
      <c r="B533" s="484">
        <v>160</v>
      </c>
      <c r="C533" s="484">
        <f t="shared" si="24"/>
        <v>160</v>
      </c>
      <c r="D533" s="484">
        <f t="shared" si="25"/>
        <v>2.56</v>
      </c>
      <c r="E533" s="484">
        <f t="shared" si="26"/>
        <v>3.2</v>
      </c>
      <c r="F533" s="484">
        <f t="shared" si="23"/>
        <v>19200</v>
      </c>
    </row>
    <row r="534" spans="1:6">
      <c r="A534" s="486" t="s">
        <v>1884</v>
      </c>
      <c r="B534" s="484">
        <v>160</v>
      </c>
      <c r="C534" s="484">
        <f t="shared" si="24"/>
        <v>160</v>
      </c>
      <c r="D534" s="484">
        <f t="shared" si="25"/>
        <v>2.56</v>
      </c>
      <c r="E534" s="484">
        <f t="shared" si="26"/>
        <v>3.2</v>
      </c>
      <c r="F534" s="484">
        <f t="shared" si="23"/>
        <v>19200</v>
      </c>
    </row>
    <row r="535" spans="1:6">
      <c r="A535" s="486" t="s">
        <v>1885</v>
      </c>
      <c r="B535" s="484">
        <v>160</v>
      </c>
      <c r="C535" s="484">
        <f t="shared" si="24"/>
        <v>160</v>
      </c>
      <c r="D535" s="484">
        <f t="shared" si="25"/>
        <v>2.56</v>
      </c>
      <c r="E535" s="484">
        <f t="shared" si="26"/>
        <v>3.2</v>
      </c>
      <c r="F535" s="484">
        <f t="shared" si="23"/>
        <v>19200</v>
      </c>
    </row>
    <row r="536" spans="1:6">
      <c r="A536" s="486" t="s">
        <v>1886</v>
      </c>
      <c r="B536" s="484">
        <v>160</v>
      </c>
      <c r="C536" s="484">
        <f t="shared" si="24"/>
        <v>160</v>
      </c>
      <c r="D536" s="484">
        <f t="shared" si="25"/>
        <v>2.56</v>
      </c>
      <c r="E536" s="484">
        <f t="shared" si="26"/>
        <v>3.2</v>
      </c>
      <c r="F536" s="484">
        <f t="shared" si="23"/>
        <v>19200</v>
      </c>
    </row>
    <row r="537" spans="1:6">
      <c r="A537" s="486" t="s">
        <v>1887</v>
      </c>
      <c r="B537" s="484">
        <v>160</v>
      </c>
      <c r="C537" s="484">
        <f t="shared" si="24"/>
        <v>160</v>
      </c>
      <c r="D537" s="484">
        <f t="shared" si="25"/>
        <v>2.56</v>
      </c>
      <c r="E537" s="484">
        <f t="shared" si="26"/>
        <v>3.2</v>
      </c>
      <c r="F537" s="484">
        <f t="shared" si="23"/>
        <v>19200</v>
      </c>
    </row>
    <row r="538" spans="1:6">
      <c r="A538" s="486" t="s">
        <v>1888</v>
      </c>
      <c r="B538" s="484">
        <v>160</v>
      </c>
      <c r="C538" s="484">
        <f t="shared" si="24"/>
        <v>160</v>
      </c>
      <c r="D538" s="484">
        <f t="shared" si="25"/>
        <v>2.56</v>
      </c>
      <c r="E538" s="484">
        <f t="shared" si="26"/>
        <v>3.2</v>
      </c>
      <c r="F538" s="484">
        <f t="shared" si="23"/>
        <v>19200</v>
      </c>
    </row>
    <row r="539" spans="1:6">
      <c r="A539" s="486" t="s">
        <v>1889</v>
      </c>
      <c r="B539" s="484">
        <v>120</v>
      </c>
      <c r="C539" s="484">
        <f t="shared" si="24"/>
        <v>120</v>
      </c>
      <c r="D539" s="484">
        <f t="shared" si="25"/>
        <v>1.44</v>
      </c>
      <c r="E539" s="484">
        <f t="shared" si="26"/>
        <v>1.8</v>
      </c>
      <c r="F539" s="484">
        <f t="shared" si="23"/>
        <v>14400</v>
      </c>
    </row>
    <row r="540" spans="1:6">
      <c r="A540" s="486" t="s">
        <v>1890</v>
      </c>
      <c r="B540" s="484">
        <v>120</v>
      </c>
      <c r="C540" s="484">
        <f t="shared" si="24"/>
        <v>120</v>
      </c>
      <c r="D540" s="484">
        <f t="shared" si="25"/>
        <v>1.44</v>
      </c>
      <c r="E540" s="484">
        <f t="shared" si="26"/>
        <v>1.8</v>
      </c>
      <c r="F540" s="484">
        <f t="shared" si="23"/>
        <v>14400</v>
      </c>
    </row>
    <row r="541" spans="1:6">
      <c r="A541" s="486" t="s">
        <v>1891</v>
      </c>
      <c r="B541" s="484">
        <v>120</v>
      </c>
      <c r="C541" s="484">
        <f t="shared" si="24"/>
        <v>120</v>
      </c>
      <c r="D541" s="484">
        <f t="shared" si="25"/>
        <v>1.44</v>
      </c>
      <c r="E541" s="484">
        <f t="shared" si="26"/>
        <v>1.8</v>
      </c>
      <c r="F541" s="484">
        <f t="shared" si="23"/>
        <v>14400</v>
      </c>
    </row>
    <row r="542" spans="1:6">
      <c r="A542" s="486" t="s">
        <v>1892</v>
      </c>
      <c r="B542" s="484">
        <v>130</v>
      </c>
      <c r="C542" s="484">
        <f t="shared" si="24"/>
        <v>130</v>
      </c>
      <c r="D542" s="484">
        <f t="shared" si="25"/>
        <v>1.69</v>
      </c>
      <c r="E542" s="484">
        <f t="shared" si="26"/>
        <v>2.1124999999999998</v>
      </c>
      <c r="F542" s="484">
        <f t="shared" si="23"/>
        <v>15600</v>
      </c>
    </row>
    <row r="543" spans="1:6">
      <c r="A543" s="486" t="s">
        <v>1893</v>
      </c>
      <c r="B543" s="484">
        <v>80</v>
      </c>
      <c r="C543" s="484">
        <f t="shared" si="24"/>
        <v>80</v>
      </c>
      <c r="D543" s="484">
        <f t="shared" si="25"/>
        <v>0.64</v>
      </c>
      <c r="E543" s="484">
        <f t="shared" si="26"/>
        <v>0.8</v>
      </c>
      <c r="F543" s="484">
        <f t="shared" si="23"/>
        <v>9600</v>
      </c>
    </row>
    <row r="544" spans="1:6">
      <c r="A544" s="486" t="s">
        <v>1894</v>
      </c>
      <c r="B544" s="484">
        <v>150</v>
      </c>
      <c r="C544" s="484">
        <f t="shared" si="24"/>
        <v>150</v>
      </c>
      <c r="D544" s="484">
        <f t="shared" si="25"/>
        <v>2.25</v>
      </c>
      <c r="E544" s="484">
        <f t="shared" si="26"/>
        <v>2.8125</v>
      </c>
      <c r="F544" s="484">
        <f t="shared" si="23"/>
        <v>18000</v>
      </c>
    </row>
    <row r="545" spans="1:6">
      <c r="A545" s="486" t="s">
        <v>1895</v>
      </c>
      <c r="B545" s="484">
        <v>180</v>
      </c>
      <c r="C545" s="484">
        <f t="shared" si="24"/>
        <v>180</v>
      </c>
      <c r="D545" s="484">
        <f t="shared" si="25"/>
        <v>3.24</v>
      </c>
      <c r="E545" s="484">
        <f t="shared" si="26"/>
        <v>4.05</v>
      </c>
      <c r="F545" s="484">
        <f t="shared" si="23"/>
        <v>21600</v>
      </c>
    </row>
    <row r="546" spans="1:6">
      <c r="A546" s="486" t="s">
        <v>1896</v>
      </c>
      <c r="B546" s="484">
        <v>170</v>
      </c>
      <c r="C546" s="484">
        <f t="shared" si="24"/>
        <v>170</v>
      </c>
      <c r="D546" s="484">
        <f t="shared" si="25"/>
        <v>2.89</v>
      </c>
      <c r="E546" s="484">
        <f t="shared" si="26"/>
        <v>3.6124999999999998</v>
      </c>
      <c r="F546" s="484">
        <f t="shared" si="23"/>
        <v>20400</v>
      </c>
    </row>
    <row r="547" spans="1:6">
      <c r="A547" s="486" t="s">
        <v>1897</v>
      </c>
      <c r="B547" s="484">
        <v>180</v>
      </c>
      <c r="C547" s="484">
        <f t="shared" si="24"/>
        <v>180</v>
      </c>
      <c r="D547" s="484">
        <f t="shared" si="25"/>
        <v>3.24</v>
      </c>
      <c r="E547" s="484">
        <f t="shared" si="26"/>
        <v>4.05</v>
      </c>
      <c r="F547" s="484">
        <f t="shared" si="23"/>
        <v>21600</v>
      </c>
    </row>
    <row r="548" spans="1:6">
      <c r="A548" s="486" t="s">
        <v>1898</v>
      </c>
      <c r="B548" s="484">
        <v>180</v>
      </c>
      <c r="C548" s="484">
        <f t="shared" si="24"/>
        <v>180</v>
      </c>
      <c r="D548" s="484">
        <f t="shared" si="25"/>
        <v>3.24</v>
      </c>
      <c r="E548" s="484">
        <f t="shared" si="26"/>
        <v>4.05</v>
      </c>
      <c r="F548" s="484">
        <f t="shared" si="23"/>
        <v>21600</v>
      </c>
    </row>
    <row r="549" spans="1:6">
      <c r="A549" s="486" t="s">
        <v>1899</v>
      </c>
      <c r="B549" s="484">
        <v>180</v>
      </c>
      <c r="C549" s="484">
        <f t="shared" si="24"/>
        <v>180</v>
      </c>
      <c r="D549" s="484">
        <f t="shared" si="25"/>
        <v>3.24</v>
      </c>
      <c r="E549" s="484">
        <f t="shared" si="26"/>
        <v>4.05</v>
      </c>
      <c r="F549" s="484">
        <f t="shared" si="23"/>
        <v>21600</v>
      </c>
    </row>
    <row r="550" spans="1:6">
      <c r="A550" s="486" t="s">
        <v>1900</v>
      </c>
      <c r="B550" s="484">
        <v>170</v>
      </c>
      <c r="C550" s="484">
        <f t="shared" si="24"/>
        <v>170</v>
      </c>
      <c r="D550" s="484">
        <f t="shared" si="25"/>
        <v>2.89</v>
      </c>
      <c r="E550" s="484">
        <f t="shared" si="26"/>
        <v>3.6124999999999998</v>
      </c>
      <c r="F550" s="484">
        <f t="shared" si="23"/>
        <v>20400</v>
      </c>
    </row>
    <row r="551" spans="1:6">
      <c r="A551" s="486" t="s">
        <v>1901</v>
      </c>
      <c r="B551" s="484">
        <v>180</v>
      </c>
      <c r="C551" s="484">
        <f t="shared" si="24"/>
        <v>180</v>
      </c>
      <c r="D551" s="484">
        <f t="shared" si="25"/>
        <v>3.24</v>
      </c>
      <c r="E551" s="484">
        <f t="shared" si="26"/>
        <v>4.05</v>
      </c>
      <c r="F551" s="484">
        <f t="shared" si="23"/>
        <v>21600</v>
      </c>
    </row>
    <row r="552" spans="1:6">
      <c r="A552" s="486" t="s">
        <v>1902</v>
      </c>
      <c r="B552" s="484">
        <v>190</v>
      </c>
      <c r="C552" s="484">
        <f t="shared" si="24"/>
        <v>190</v>
      </c>
      <c r="D552" s="484">
        <f t="shared" si="25"/>
        <v>3.61</v>
      </c>
      <c r="E552" s="484">
        <f t="shared" si="26"/>
        <v>4.5125000000000002</v>
      </c>
      <c r="F552" s="484">
        <f t="shared" si="23"/>
        <v>22800</v>
      </c>
    </row>
    <row r="553" spans="1:6">
      <c r="A553" s="486" t="s">
        <v>1903</v>
      </c>
      <c r="B553" s="484">
        <v>150</v>
      </c>
      <c r="C553" s="484">
        <f t="shared" si="24"/>
        <v>150</v>
      </c>
      <c r="D553" s="484">
        <f t="shared" si="25"/>
        <v>2.25</v>
      </c>
      <c r="E553" s="484">
        <f t="shared" si="26"/>
        <v>2.8125</v>
      </c>
      <c r="F553" s="484">
        <f t="shared" si="23"/>
        <v>18000</v>
      </c>
    </row>
    <row r="554" spans="1:6">
      <c r="A554" s="486" t="s">
        <v>1904</v>
      </c>
      <c r="B554" s="484">
        <v>120</v>
      </c>
      <c r="C554" s="484">
        <f t="shared" si="24"/>
        <v>120</v>
      </c>
      <c r="D554" s="484">
        <f t="shared" si="25"/>
        <v>1.44</v>
      </c>
      <c r="E554" s="484">
        <f t="shared" si="26"/>
        <v>1.8</v>
      </c>
      <c r="F554" s="484">
        <f t="shared" si="23"/>
        <v>14400</v>
      </c>
    </row>
    <row r="555" spans="1:6">
      <c r="A555" s="486" t="s">
        <v>1905</v>
      </c>
      <c r="B555" s="484">
        <v>130</v>
      </c>
      <c r="C555" s="484">
        <f t="shared" si="24"/>
        <v>130</v>
      </c>
      <c r="D555" s="484">
        <f t="shared" si="25"/>
        <v>1.69</v>
      </c>
      <c r="E555" s="484">
        <f t="shared" si="26"/>
        <v>2.1124999999999998</v>
      </c>
      <c r="F555" s="484">
        <f t="shared" si="23"/>
        <v>15600</v>
      </c>
    </row>
    <row r="556" spans="1:6">
      <c r="A556" s="486" t="s">
        <v>1906</v>
      </c>
      <c r="B556" s="484">
        <v>130</v>
      </c>
      <c r="C556" s="484">
        <f t="shared" si="24"/>
        <v>130</v>
      </c>
      <c r="D556" s="484">
        <f t="shared" si="25"/>
        <v>1.69</v>
      </c>
      <c r="E556" s="484">
        <f t="shared" si="26"/>
        <v>2.1124999999999998</v>
      </c>
      <c r="F556" s="484">
        <f t="shared" si="23"/>
        <v>15600</v>
      </c>
    </row>
    <row r="557" spans="1:6">
      <c r="A557" s="486" t="s">
        <v>1907</v>
      </c>
      <c r="B557" s="484">
        <v>70</v>
      </c>
      <c r="C557" s="484">
        <f t="shared" si="24"/>
        <v>70</v>
      </c>
      <c r="D557" s="484">
        <f t="shared" si="25"/>
        <v>0.49</v>
      </c>
      <c r="E557" s="484">
        <f t="shared" si="26"/>
        <v>0.61250000000000004</v>
      </c>
      <c r="F557" s="484">
        <f t="shared" si="23"/>
        <v>8400</v>
      </c>
    </row>
    <row r="558" spans="1:6">
      <c r="A558" s="486" t="s">
        <v>1908</v>
      </c>
      <c r="B558" s="484">
        <v>120</v>
      </c>
      <c r="C558" s="484">
        <f t="shared" si="24"/>
        <v>120</v>
      </c>
      <c r="D558" s="484">
        <f t="shared" ref="D558:D587" si="27">B561*C558/10000</f>
        <v>2.16</v>
      </c>
      <c r="E558" s="484">
        <f t="shared" si="26"/>
        <v>2.7</v>
      </c>
      <c r="F558" s="484">
        <f t="shared" ref="F558:F587" si="28">(B561*2+C558*2)*30</f>
        <v>18000</v>
      </c>
    </row>
    <row r="559" spans="1:6">
      <c r="A559" s="486" t="s">
        <v>1909</v>
      </c>
      <c r="B559" s="484">
        <v>70</v>
      </c>
      <c r="C559" s="484">
        <f t="shared" si="24"/>
        <v>70</v>
      </c>
      <c r="D559" s="484">
        <f t="shared" si="27"/>
        <v>1.19</v>
      </c>
      <c r="E559" s="484">
        <f t="shared" si="26"/>
        <v>1.4875</v>
      </c>
      <c r="F559" s="484">
        <f t="shared" si="28"/>
        <v>14400</v>
      </c>
    </row>
    <row r="560" spans="1:6">
      <c r="A560" s="486" t="s">
        <v>1910</v>
      </c>
      <c r="B560" s="484">
        <v>140</v>
      </c>
      <c r="C560" s="484">
        <f t="shared" si="24"/>
        <v>140</v>
      </c>
      <c r="D560" s="484">
        <f t="shared" si="27"/>
        <v>2.52</v>
      </c>
      <c r="E560" s="484">
        <f t="shared" si="26"/>
        <v>3.15</v>
      </c>
      <c r="F560" s="484">
        <f t="shared" si="28"/>
        <v>19200</v>
      </c>
    </row>
    <row r="561" spans="1:6">
      <c r="A561" s="486" t="s">
        <v>1911</v>
      </c>
      <c r="B561" s="484">
        <v>180</v>
      </c>
      <c r="C561" s="484">
        <f t="shared" si="24"/>
        <v>180</v>
      </c>
      <c r="D561" s="484">
        <f t="shared" si="27"/>
        <v>3.24</v>
      </c>
      <c r="E561" s="484">
        <f t="shared" si="26"/>
        <v>4.05</v>
      </c>
      <c r="F561" s="484">
        <f t="shared" si="28"/>
        <v>21600</v>
      </c>
    </row>
    <row r="562" spans="1:6">
      <c r="A562" s="486" t="s">
        <v>1912</v>
      </c>
      <c r="B562" s="484">
        <v>170</v>
      </c>
      <c r="C562" s="484">
        <f t="shared" si="24"/>
        <v>170</v>
      </c>
      <c r="D562" s="484">
        <f t="shared" si="27"/>
        <v>3.06</v>
      </c>
      <c r="E562" s="484">
        <f t="shared" si="26"/>
        <v>3.8250000000000002</v>
      </c>
      <c r="F562" s="484">
        <f t="shared" si="28"/>
        <v>21000</v>
      </c>
    </row>
    <row r="563" spans="1:6">
      <c r="A563" s="486" t="s">
        <v>1913</v>
      </c>
      <c r="B563" s="484">
        <v>180</v>
      </c>
      <c r="C563" s="484">
        <f t="shared" si="24"/>
        <v>180</v>
      </c>
      <c r="D563" s="484">
        <f t="shared" si="27"/>
        <v>3.24</v>
      </c>
      <c r="E563" s="484">
        <f t="shared" si="26"/>
        <v>4.05</v>
      </c>
      <c r="F563" s="484">
        <f t="shared" si="28"/>
        <v>21600</v>
      </c>
    </row>
    <row r="564" spans="1:6">
      <c r="A564" s="486" t="s">
        <v>1914</v>
      </c>
      <c r="B564" s="484">
        <v>180</v>
      </c>
      <c r="C564" s="484">
        <f t="shared" si="24"/>
        <v>180</v>
      </c>
      <c r="D564" s="484">
        <f t="shared" si="27"/>
        <v>3.24</v>
      </c>
      <c r="E564" s="484">
        <f t="shared" si="26"/>
        <v>4.05</v>
      </c>
      <c r="F564" s="484">
        <f t="shared" si="28"/>
        <v>21600</v>
      </c>
    </row>
    <row r="565" spans="1:6">
      <c r="A565" s="486" t="s">
        <v>1915</v>
      </c>
      <c r="B565" s="484">
        <v>180</v>
      </c>
      <c r="C565" s="484">
        <f t="shared" si="24"/>
        <v>180</v>
      </c>
      <c r="D565" s="484">
        <f t="shared" si="27"/>
        <v>3.24</v>
      </c>
      <c r="E565" s="484">
        <f t="shared" si="26"/>
        <v>4.05</v>
      </c>
      <c r="F565" s="484">
        <f t="shared" si="28"/>
        <v>21600</v>
      </c>
    </row>
    <row r="566" spans="1:6">
      <c r="A566" s="486" t="s">
        <v>1916</v>
      </c>
      <c r="B566" s="484">
        <v>180</v>
      </c>
      <c r="C566" s="484">
        <f t="shared" si="24"/>
        <v>180</v>
      </c>
      <c r="D566" s="484">
        <f t="shared" si="27"/>
        <v>2.7</v>
      </c>
      <c r="E566" s="484">
        <f t="shared" si="26"/>
        <v>3.375</v>
      </c>
      <c r="F566" s="484">
        <f t="shared" si="28"/>
        <v>19800</v>
      </c>
    </row>
    <row r="567" spans="1:6">
      <c r="A567" s="486" t="s">
        <v>1917</v>
      </c>
      <c r="B567" s="484">
        <v>180</v>
      </c>
      <c r="C567" s="484">
        <f t="shared" si="24"/>
        <v>180</v>
      </c>
      <c r="D567" s="484">
        <f t="shared" si="27"/>
        <v>2.16</v>
      </c>
      <c r="E567" s="484">
        <f t="shared" si="26"/>
        <v>2.7</v>
      </c>
      <c r="F567" s="484">
        <f t="shared" si="28"/>
        <v>18000</v>
      </c>
    </row>
    <row r="568" spans="1:6">
      <c r="A568" s="486" t="s">
        <v>1918</v>
      </c>
      <c r="B568" s="484">
        <v>180</v>
      </c>
      <c r="C568" s="484">
        <f t="shared" si="24"/>
        <v>180</v>
      </c>
      <c r="D568" s="484">
        <f t="shared" si="27"/>
        <v>2.16</v>
      </c>
      <c r="E568" s="484">
        <f t="shared" si="26"/>
        <v>2.7</v>
      </c>
      <c r="F568" s="484">
        <f t="shared" si="28"/>
        <v>18000</v>
      </c>
    </row>
    <row r="569" spans="1:6">
      <c r="A569" s="486" t="s">
        <v>1919</v>
      </c>
      <c r="B569" s="484">
        <v>150</v>
      </c>
      <c r="C569" s="484">
        <f t="shared" si="24"/>
        <v>150</v>
      </c>
      <c r="D569" s="484">
        <f t="shared" si="27"/>
        <v>1.95</v>
      </c>
      <c r="E569" s="484">
        <f t="shared" si="26"/>
        <v>2.4375</v>
      </c>
      <c r="F569" s="484">
        <f t="shared" si="28"/>
        <v>16800</v>
      </c>
    </row>
    <row r="570" spans="1:6">
      <c r="A570" s="486" t="s">
        <v>1920</v>
      </c>
      <c r="B570" s="484">
        <v>120</v>
      </c>
      <c r="C570" s="484">
        <f t="shared" si="24"/>
        <v>120</v>
      </c>
      <c r="D570" s="484">
        <f t="shared" si="27"/>
        <v>2.16</v>
      </c>
      <c r="E570" s="484">
        <f t="shared" si="26"/>
        <v>2.7</v>
      </c>
      <c r="F570" s="484">
        <f t="shared" si="28"/>
        <v>18000</v>
      </c>
    </row>
    <row r="571" spans="1:6">
      <c r="A571" s="486" t="s">
        <v>1921</v>
      </c>
      <c r="B571" s="484">
        <v>120</v>
      </c>
      <c r="C571" s="484">
        <f t="shared" si="24"/>
        <v>120</v>
      </c>
      <c r="D571" s="484">
        <f t="shared" si="27"/>
        <v>0.96</v>
      </c>
      <c r="E571" s="484">
        <f t="shared" si="26"/>
        <v>1.2</v>
      </c>
      <c r="F571" s="484">
        <f t="shared" si="28"/>
        <v>12000</v>
      </c>
    </row>
    <row r="572" spans="1:6">
      <c r="A572" s="486" t="s">
        <v>1922</v>
      </c>
      <c r="B572" s="484">
        <v>130</v>
      </c>
      <c r="C572" s="484">
        <f t="shared" si="24"/>
        <v>130</v>
      </c>
      <c r="D572" s="484">
        <f t="shared" si="27"/>
        <v>1.56</v>
      </c>
      <c r="E572" s="484">
        <f t="shared" si="26"/>
        <v>1.95</v>
      </c>
      <c r="F572" s="484">
        <f t="shared" si="28"/>
        <v>15000</v>
      </c>
    </row>
    <row r="573" spans="1:6">
      <c r="A573" s="486" t="s">
        <v>1923</v>
      </c>
      <c r="B573" s="484">
        <v>180</v>
      </c>
      <c r="C573" s="484">
        <f t="shared" si="24"/>
        <v>180</v>
      </c>
      <c r="D573" s="484">
        <f t="shared" si="27"/>
        <v>2.16</v>
      </c>
      <c r="E573" s="484">
        <f t="shared" si="26"/>
        <v>2.7</v>
      </c>
      <c r="F573" s="484">
        <f t="shared" si="28"/>
        <v>18000</v>
      </c>
    </row>
    <row r="574" spans="1:6">
      <c r="A574" s="486" t="s">
        <v>1924</v>
      </c>
      <c r="B574" s="484">
        <v>80</v>
      </c>
      <c r="C574" s="484">
        <f t="shared" si="24"/>
        <v>80</v>
      </c>
      <c r="D574" s="484">
        <f t="shared" si="27"/>
        <v>0.96</v>
      </c>
      <c r="E574" s="484">
        <f t="shared" si="26"/>
        <v>1.2</v>
      </c>
      <c r="F574" s="484">
        <f t="shared" si="28"/>
        <v>12000</v>
      </c>
    </row>
    <row r="575" spans="1:6">
      <c r="A575" s="486" t="s">
        <v>1925</v>
      </c>
      <c r="B575" s="484">
        <v>120</v>
      </c>
      <c r="C575" s="484">
        <f t="shared" si="24"/>
        <v>120</v>
      </c>
      <c r="D575" s="484">
        <f t="shared" si="27"/>
        <v>1.56</v>
      </c>
      <c r="E575" s="484">
        <f t="shared" si="26"/>
        <v>1.95</v>
      </c>
      <c r="F575" s="484">
        <f t="shared" si="28"/>
        <v>15000</v>
      </c>
    </row>
    <row r="576" spans="1:6">
      <c r="A576" s="486" t="s">
        <v>1926</v>
      </c>
      <c r="B576" s="484">
        <v>120</v>
      </c>
      <c r="C576" s="484">
        <f t="shared" si="24"/>
        <v>120</v>
      </c>
      <c r="D576" s="484">
        <f t="shared" si="27"/>
        <v>1.44</v>
      </c>
      <c r="E576" s="484">
        <f t="shared" si="26"/>
        <v>1.8</v>
      </c>
      <c r="F576" s="484">
        <f t="shared" si="28"/>
        <v>14400</v>
      </c>
    </row>
    <row r="577" spans="1:6">
      <c r="A577" s="486" t="s">
        <v>1927</v>
      </c>
      <c r="B577" s="484">
        <v>120</v>
      </c>
      <c r="C577" s="484">
        <f t="shared" si="24"/>
        <v>120</v>
      </c>
      <c r="D577" s="484">
        <f t="shared" si="27"/>
        <v>2.04</v>
      </c>
      <c r="E577" s="484">
        <f t="shared" si="26"/>
        <v>2.5499999999999998</v>
      </c>
      <c r="F577" s="484">
        <f t="shared" si="28"/>
        <v>17400</v>
      </c>
    </row>
    <row r="578" spans="1:6">
      <c r="A578" s="486" t="s">
        <v>1928</v>
      </c>
      <c r="B578" s="484">
        <v>130</v>
      </c>
      <c r="C578" s="484">
        <f t="shared" si="24"/>
        <v>130</v>
      </c>
      <c r="D578" s="484">
        <f t="shared" si="27"/>
        <v>2.08</v>
      </c>
      <c r="E578" s="484">
        <f t="shared" si="26"/>
        <v>2.6</v>
      </c>
      <c r="F578" s="484">
        <f t="shared" si="28"/>
        <v>17400</v>
      </c>
    </row>
    <row r="579" spans="1:6">
      <c r="A579" s="486" t="s">
        <v>1929</v>
      </c>
      <c r="B579" s="484">
        <v>120</v>
      </c>
      <c r="C579" s="484">
        <f t="shared" si="24"/>
        <v>120</v>
      </c>
      <c r="D579" s="484">
        <f t="shared" si="27"/>
        <v>1.92</v>
      </c>
      <c r="E579" s="484">
        <f t="shared" si="26"/>
        <v>2.4</v>
      </c>
      <c r="F579" s="484">
        <f t="shared" si="28"/>
        <v>16800</v>
      </c>
    </row>
    <row r="580" spans="1:6">
      <c r="A580" s="486" t="s">
        <v>1930</v>
      </c>
      <c r="B580" s="484">
        <v>170</v>
      </c>
      <c r="C580" s="484">
        <f t="shared" si="24"/>
        <v>170</v>
      </c>
      <c r="D580" s="484">
        <f t="shared" si="27"/>
        <v>2.72</v>
      </c>
      <c r="E580" s="484">
        <f t="shared" si="26"/>
        <v>3.4</v>
      </c>
      <c r="F580" s="484">
        <f t="shared" si="28"/>
        <v>19800</v>
      </c>
    </row>
    <row r="581" spans="1:6">
      <c r="A581" s="486" t="s">
        <v>1931</v>
      </c>
      <c r="B581" s="484">
        <v>160</v>
      </c>
      <c r="C581" s="484">
        <f t="shared" ref="C581:C644" si="29">B581</f>
        <v>160</v>
      </c>
      <c r="D581" s="484">
        <f t="shared" si="27"/>
        <v>2.56</v>
      </c>
      <c r="E581" s="484">
        <f t="shared" ref="E581:E644" si="30">D581*$C$513</f>
        <v>3.2</v>
      </c>
      <c r="F581" s="484">
        <f t="shared" si="28"/>
        <v>19200</v>
      </c>
    </row>
    <row r="582" spans="1:6">
      <c r="A582" s="486" t="s">
        <v>1932</v>
      </c>
      <c r="B582" s="484">
        <v>160</v>
      </c>
      <c r="C582" s="484">
        <f t="shared" si="29"/>
        <v>160</v>
      </c>
      <c r="D582" s="484">
        <f t="shared" si="27"/>
        <v>2.56</v>
      </c>
      <c r="E582" s="484">
        <f t="shared" si="30"/>
        <v>3.2</v>
      </c>
      <c r="F582" s="484">
        <f t="shared" si="28"/>
        <v>19200</v>
      </c>
    </row>
    <row r="583" spans="1:6">
      <c r="A583" s="486" t="s">
        <v>1933</v>
      </c>
      <c r="B583" s="484">
        <v>160</v>
      </c>
      <c r="C583" s="484">
        <f t="shared" si="29"/>
        <v>160</v>
      </c>
      <c r="D583" s="484">
        <f t="shared" si="27"/>
        <v>2.56</v>
      </c>
      <c r="E583" s="484">
        <f t="shared" si="30"/>
        <v>3.2</v>
      </c>
      <c r="F583" s="484">
        <f t="shared" si="28"/>
        <v>19200</v>
      </c>
    </row>
    <row r="584" spans="1:6">
      <c r="A584" s="486" t="s">
        <v>1934</v>
      </c>
      <c r="B584" s="484">
        <v>160</v>
      </c>
      <c r="C584" s="484">
        <f t="shared" si="29"/>
        <v>160</v>
      </c>
      <c r="D584" s="484">
        <f t="shared" si="27"/>
        <v>2.56</v>
      </c>
      <c r="E584" s="484">
        <f t="shared" si="30"/>
        <v>3.2</v>
      </c>
      <c r="F584" s="484">
        <f t="shared" si="28"/>
        <v>19200</v>
      </c>
    </row>
    <row r="585" spans="1:6">
      <c r="A585" s="486" t="s">
        <v>1935</v>
      </c>
      <c r="B585" s="484">
        <v>160</v>
      </c>
      <c r="C585" s="484">
        <f t="shared" si="29"/>
        <v>160</v>
      </c>
      <c r="D585" s="484">
        <f t="shared" si="27"/>
        <v>1.92</v>
      </c>
      <c r="E585" s="484">
        <f t="shared" si="30"/>
        <v>2.4</v>
      </c>
      <c r="F585" s="484">
        <f t="shared" si="28"/>
        <v>16800</v>
      </c>
    </row>
    <row r="586" spans="1:6">
      <c r="A586" s="486" t="s">
        <v>1936</v>
      </c>
      <c r="B586" s="484">
        <v>160</v>
      </c>
      <c r="C586" s="484">
        <f t="shared" si="29"/>
        <v>160</v>
      </c>
      <c r="D586" s="484">
        <f t="shared" si="27"/>
        <v>2.56</v>
      </c>
      <c r="E586" s="484">
        <f t="shared" si="30"/>
        <v>3.2</v>
      </c>
      <c r="F586" s="484">
        <f t="shared" si="28"/>
        <v>19200</v>
      </c>
    </row>
    <row r="587" spans="1:6">
      <c r="A587" s="486" t="s">
        <v>1937</v>
      </c>
      <c r="B587" s="484">
        <v>160</v>
      </c>
      <c r="C587" s="484">
        <f t="shared" si="29"/>
        <v>160</v>
      </c>
      <c r="D587" s="484">
        <f t="shared" si="27"/>
        <v>2.56</v>
      </c>
      <c r="E587" s="484">
        <f t="shared" si="30"/>
        <v>3.2</v>
      </c>
      <c r="F587" s="484">
        <f t="shared" si="28"/>
        <v>19200</v>
      </c>
    </row>
    <row r="588" spans="1:6">
      <c r="A588" s="486" t="s">
        <v>1938</v>
      </c>
      <c r="B588" s="484">
        <v>120</v>
      </c>
      <c r="C588" s="484">
        <f t="shared" si="29"/>
        <v>120</v>
      </c>
      <c r="D588" s="484">
        <f t="shared" ref="D588:D626" si="31">B588*C588/10000</f>
        <v>1.44</v>
      </c>
      <c r="E588" s="484">
        <f t="shared" si="30"/>
        <v>1.8</v>
      </c>
      <c r="F588" s="484">
        <f t="shared" ref="F588:F626" si="32">(B588*2+C588*2)*30</f>
        <v>14400</v>
      </c>
    </row>
    <row r="589" spans="1:6">
      <c r="A589" s="486" t="s">
        <v>1939</v>
      </c>
      <c r="B589" s="484">
        <v>160</v>
      </c>
      <c r="C589" s="484">
        <f t="shared" si="29"/>
        <v>160</v>
      </c>
      <c r="D589" s="484">
        <f t="shared" si="31"/>
        <v>2.56</v>
      </c>
      <c r="E589" s="484">
        <f t="shared" si="30"/>
        <v>3.2</v>
      </c>
      <c r="F589" s="484">
        <f t="shared" si="32"/>
        <v>19200</v>
      </c>
    </row>
    <row r="590" spans="1:6">
      <c r="A590" s="486" t="s">
        <v>1940</v>
      </c>
      <c r="B590" s="484">
        <v>160</v>
      </c>
      <c r="C590" s="484">
        <f t="shared" si="29"/>
        <v>160</v>
      </c>
      <c r="D590" s="484">
        <f t="shared" si="31"/>
        <v>2.56</v>
      </c>
      <c r="E590" s="484">
        <f t="shared" si="30"/>
        <v>3.2</v>
      </c>
      <c r="F590" s="484">
        <f t="shared" si="32"/>
        <v>19200</v>
      </c>
    </row>
    <row r="591" spans="1:6">
      <c r="A591" s="486" t="s">
        <v>1941</v>
      </c>
      <c r="B591" s="484">
        <v>160</v>
      </c>
      <c r="C591" s="484">
        <f t="shared" si="29"/>
        <v>160</v>
      </c>
      <c r="D591" s="484">
        <f t="shared" si="31"/>
        <v>2.56</v>
      </c>
      <c r="E591" s="484">
        <f t="shared" si="30"/>
        <v>3.2</v>
      </c>
      <c r="F591" s="484">
        <f t="shared" si="32"/>
        <v>19200</v>
      </c>
    </row>
    <row r="592" spans="1:6">
      <c r="A592" s="486" t="s">
        <v>1942</v>
      </c>
      <c r="B592" s="484">
        <v>160</v>
      </c>
      <c r="C592" s="484">
        <f t="shared" si="29"/>
        <v>160</v>
      </c>
      <c r="D592" s="484">
        <f t="shared" si="31"/>
        <v>2.56</v>
      </c>
      <c r="E592" s="484">
        <f t="shared" si="30"/>
        <v>3.2</v>
      </c>
      <c r="F592" s="484">
        <f t="shared" si="32"/>
        <v>19200</v>
      </c>
    </row>
    <row r="593" spans="1:6">
      <c r="A593" s="486" t="s">
        <v>1943</v>
      </c>
      <c r="B593" s="484">
        <v>160</v>
      </c>
      <c r="C593" s="484">
        <f t="shared" si="29"/>
        <v>160</v>
      </c>
      <c r="D593" s="484">
        <f t="shared" si="31"/>
        <v>2.56</v>
      </c>
      <c r="E593" s="484">
        <f t="shared" si="30"/>
        <v>3.2</v>
      </c>
      <c r="F593" s="484">
        <f t="shared" si="32"/>
        <v>19200</v>
      </c>
    </row>
    <row r="594" spans="1:6">
      <c r="A594" s="486" t="s">
        <v>1944</v>
      </c>
      <c r="B594" s="484">
        <v>160</v>
      </c>
      <c r="C594" s="484">
        <f t="shared" si="29"/>
        <v>160</v>
      </c>
      <c r="D594" s="484">
        <f t="shared" si="31"/>
        <v>2.56</v>
      </c>
      <c r="E594" s="484">
        <f t="shared" si="30"/>
        <v>3.2</v>
      </c>
      <c r="F594" s="484">
        <f t="shared" si="32"/>
        <v>19200</v>
      </c>
    </row>
    <row r="595" spans="1:6">
      <c r="A595" s="486" t="s">
        <v>1945</v>
      </c>
      <c r="B595" s="484">
        <v>160</v>
      </c>
      <c r="C595" s="484">
        <f t="shared" si="29"/>
        <v>160</v>
      </c>
      <c r="D595" s="484">
        <f t="shared" si="31"/>
        <v>2.56</v>
      </c>
      <c r="E595" s="484">
        <f t="shared" si="30"/>
        <v>3.2</v>
      </c>
      <c r="F595" s="484">
        <f t="shared" si="32"/>
        <v>19200</v>
      </c>
    </row>
    <row r="596" spans="1:6">
      <c r="A596" s="486" t="s">
        <v>1946</v>
      </c>
      <c r="B596" s="484">
        <v>160</v>
      </c>
      <c r="C596" s="484">
        <f t="shared" si="29"/>
        <v>160</v>
      </c>
      <c r="D596" s="484">
        <f t="shared" si="31"/>
        <v>2.56</v>
      </c>
      <c r="E596" s="484">
        <f t="shared" si="30"/>
        <v>3.2</v>
      </c>
      <c r="F596" s="484">
        <f t="shared" si="32"/>
        <v>19200</v>
      </c>
    </row>
    <row r="597" spans="1:6">
      <c r="A597" s="486" t="s">
        <v>1947</v>
      </c>
      <c r="B597" s="484">
        <v>160</v>
      </c>
      <c r="C597" s="484">
        <f t="shared" si="29"/>
        <v>160</v>
      </c>
      <c r="D597" s="484">
        <f t="shared" si="31"/>
        <v>2.56</v>
      </c>
      <c r="E597" s="484">
        <f t="shared" si="30"/>
        <v>3.2</v>
      </c>
      <c r="F597" s="484">
        <f t="shared" si="32"/>
        <v>19200</v>
      </c>
    </row>
    <row r="598" spans="1:6">
      <c r="A598" s="486" t="s">
        <v>1948</v>
      </c>
      <c r="B598" s="484">
        <v>160</v>
      </c>
      <c r="C598" s="484">
        <f t="shared" si="29"/>
        <v>160</v>
      </c>
      <c r="D598" s="484">
        <f t="shared" si="31"/>
        <v>2.56</v>
      </c>
      <c r="E598" s="484">
        <f t="shared" si="30"/>
        <v>3.2</v>
      </c>
      <c r="F598" s="484">
        <f t="shared" si="32"/>
        <v>19200</v>
      </c>
    </row>
    <row r="599" spans="1:6">
      <c r="A599" s="486" t="s">
        <v>1949</v>
      </c>
      <c r="B599" s="484">
        <v>190</v>
      </c>
      <c r="C599" s="484">
        <f t="shared" si="29"/>
        <v>190</v>
      </c>
      <c r="D599" s="484">
        <f t="shared" si="31"/>
        <v>3.61</v>
      </c>
      <c r="E599" s="484">
        <f t="shared" si="30"/>
        <v>4.5125000000000002</v>
      </c>
      <c r="F599" s="484">
        <f t="shared" si="32"/>
        <v>22800</v>
      </c>
    </row>
    <row r="600" spans="1:6">
      <c r="A600" s="486" t="s">
        <v>1950</v>
      </c>
      <c r="B600" s="484">
        <v>80</v>
      </c>
      <c r="C600" s="484">
        <f t="shared" si="29"/>
        <v>80</v>
      </c>
      <c r="D600" s="484">
        <f t="shared" si="31"/>
        <v>0.64</v>
      </c>
      <c r="E600" s="484">
        <f t="shared" si="30"/>
        <v>0.8</v>
      </c>
      <c r="F600" s="484">
        <f t="shared" si="32"/>
        <v>9600</v>
      </c>
    </row>
    <row r="601" spans="1:6">
      <c r="A601" s="486" t="s">
        <v>1951</v>
      </c>
      <c r="B601" s="484">
        <v>120</v>
      </c>
      <c r="C601" s="484">
        <f t="shared" si="29"/>
        <v>120</v>
      </c>
      <c r="D601" s="484">
        <f t="shared" si="31"/>
        <v>1.44</v>
      </c>
      <c r="E601" s="484">
        <f t="shared" si="30"/>
        <v>1.8</v>
      </c>
      <c r="F601" s="484">
        <f t="shared" si="32"/>
        <v>14400</v>
      </c>
    </row>
    <row r="602" spans="1:6">
      <c r="A602" s="486" t="s">
        <v>1952</v>
      </c>
      <c r="B602" s="484">
        <v>160</v>
      </c>
      <c r="C602" s="484">
        <f t="shared" si="29"/>
        <v>160</v>
      </c>
      <c r="D602" s="484">
        <f t="shared" si="31"/>
        <v>2.56</v>
      </c>
      <c r="E602" s="484">
        <f t="shared" si="30"/>
        <v>3.2</v>
      </c>
      <c r="F602" s="484">
        <f t="shared" si="32"/>
        <v>19200</v>
      </c>
    </row>
    <row r="603" spans="1:6">
      <c r="A603" s="486" t="s">
        <v>1953</v>
      </c>
      <c r="B603" s="484">
        <v>160</v>
      </c>
      <c r="C603" s="484">
        <f t="shared" si="29"/>
        <v>160</v>
      </c>
      <c r="D603" s="484">
        <f t="shared" si="31"/>
        <v>2.56</v>
      </c>
      <c r="E603" s="484">
        <f t="shared" si="30"/>
        <v>3.2</v>
      </c>
      <c r="F603" s="484">
        <f t="shared" si="32"/>
        <v>19200</v>
      </c>
    </row>
    <row r="604" spans="1:6">
      <c r="A604" s="486" t="s">
        <v>1954</v>
      </c>
      <c r="B604" s="484">
        <v>160</v>
      </c>
      <c r="C604" s="484">
        <f t="shared" si="29"/>
        <v>160</v>
      </c>
      <c r="D604" s="484">
        <f t="shared" si="31"/>
        <v>2.56</v>
      </c>
      <c r="E604" s="484">
        <f t="shared" si="30"/>
        <v>3.2</v>
      </c>
      <c r="F604" s="484">
        <f t="shared" si="32"/>
        <v>19200</v>
      </c>
    </row>
    <row r="605" spans="1:6">
      <c r="A605" s="486" t="s">
        <v>1955</v>
      </c>
      <c r="B605" s="484">
        <v>120</v>
      </c>
      <c r="C605" s="484">
        <f t="shared" si="29"/>
        <v>120</v>
      </c>
      <c r="D605" s="484">
        <f t="shared" si="31"/>
        <v>1.44</v>
      </c>
      <c r="E605" s="484">
        <f t="shared" si="30"/>
        <v>1.8</v>
      </c>
      <c r="F605" s="484">
        <f t="shared" si="32"/>
        <v>14400</v>
      </c>
    </row>
    <row r="606" spans="1:6">
      <c r="A606" s="486" t="s">
        <v>1956</v>
      </c>
      <c r="B606" s="484">
        <v>120</v>
      </c>
      <c r="C606" s="484">
        <f t="shared" si="29"/>
        <v>120</v>
      </c>
      <c r="D606" s="484">
        <f t="shared" si="31"/>
        <v>1.44</v>
      </c>
      <c r="E606" s="484">
        <f t="shared" si="30"/>
        <v>1.8</v>
      </c>
      <c r="F606" s="484">
        <f t="shared" si="32"/>
        <v>14400</v>
      </c>
    </row>
    <row r="607" spans="1:6">
      <c r="A607" s="486" t="s">
        <v>1957</v>
      </c>
      <c r="B607" s="484">
        <v>130</v>
      </c>
      <c r="C607" s="484">
        <f t="shared" si="29"/>
        <v>130</v>
      </c>
      <c r="D607" s="484">
        <f t="shared" si="31"/>
        <v>1.69</v>
      </c>
      <c r="E607" s="484">
        <f t="shared" si="30"/>
        <v>2.1124999999999998</v>
      </c>
      <c r="F607" s="484">
        <f t="shared" si="32"/>
        <v>15600</v>
      </c>
    </row>
    <row r="608" spans="1:6">
      <c r="A608" s="486" t="s">
        <v>1958</v>
      </c>
      <c r="B608" s="484">
        <v>200</v>
      </c>
      <c r="C608" s="484">
        <f t="shared" si="29"/>
        <v>200</v>
      </c>
      <c r="D608" s="484">
        <f t="shared" si="31"/>
        <v>4</v>
      </c>
      <c r="E608" s="484">
        <f t="shared" si="30"/>
        <v>5</v>
      </c>
      <c r="F608" s="484">
        <f t="shared" si="32"/>
        <v>24000</v>
      </c>
    </row>
    <row r="609" spans="1:6">
      <c r="A609" s="486" t="s">
        <v>1959</v>
      </c>
      <c r="B609" s="484">
        <v>150</v>
      </c>
      <c r="C609" s="484">
        <f t="shared" si="29"/>
        <v>150</v>
      </c>
      <c r="D609" s="484">
        <f t="shared" si="31"/>
        <v>2.25</v>
      </c>
      <c r="E609" s="484">
        <f t="shared" si="30"/>
        <v>2.8125</v>
      </c>
      <c r="F609" s="484">
        <f t="shared" si="32"/>
        <v>18000</v>
      </c>
    </row>
    <row r="610" spans="1:6">
      <c r="A610" s="486" t="s">
        <v>1960</v>
      </c>
      <c r="B610" s="484">
        <v>160</v>
      </c>
      <c r="C610" s="484">
        <f t="shared" si="29"/>
        <v>160</v>
      </c>
      <c r="D610" s="484">
        <f t="shared" si="31"/>
        <v>2.56</v>
      </c>
      <c r="E610" s="484">
        <f t="shared" si="30"/>
        <v>3.2</v>
      </c>
      <c r="F610" s="484">
        <f t="shared" si="32"/>
        <v>19200</v>
      </c>
    </row>
    <row r="611" spans="1:6">
      <c r="A611" s="486" t="s">
        <v>1961</v>
      </c>
      <c r="B611" s="484">
        <v>160</v>
      </c>
      <c r="C611" s="484">
        <f t="shared" si="29"/>
        <v>160</v>
      </c>
      <c r="D611" s="484">
        <f t="shared" si="31"/>
        <v>2.56</v>
      </c>
      <c r="E611" s="484">
        <f t="shared" si="30"/>
        <v>3.2</v>
      </c>
      <c r="F611" s="484">
        <f t="shared" si="32"/>
        <v>19200</v>
      </c>
    </row>
    <row r="612" spans="1:6">
      <c r="A612" s="486" t="s">
        <v>1962</v>
      </c>
      <c r="B612" s="484">
        <v>170</v>
      </c>
      <c r="C612" s="484">
        <f t="shared" si="29"/>
        <v>170</v>
      </c>
      <c r="D612" s="484">
        <f t="shared" si="31"/>
        <v>2.89</v>
      </c>
      <c r="E612" s="484">
        <f t="shared" si="30"/>
        <v>3.6124999999999998</v>
      </c>
      <c r="F612" s="484">
        <f t="shared" si="32"/>
        <v>20400</v>
      </c>
    </row>
    <row r="613" spans="1:6">
      <c r="A613" s="486" t="s">
        <v>1963</v>
      </c>
      <c r="B613" s="484">
        <v>150</v>
      </c>
      <c r="C613" s="484">
        <f t="shared" si="29"/>
        <v>150</v>
      </c>
      <c r="D613" s="484">
        <f t="shared" si="31"/>
        <v>2.25</v>
      </c>
      <c r="E613" s="484">
        <f t="shared" si="30"/>
        <v>2.8125</v>
      </c>
      <c r="F613" s="484">
        <f t="shared" si="32"/>
        <v>18000</v>
      </c>
    </row>
    <row r="614" spans="1:6">
      <c r="A614" s="486" t="s">
        <v>1964</v>
      </c>
      <c r="B614" s="484">
        <v>130</v>
      </c>
      <c r="C614" s="484">
        <f t="shared" si="29"/>
        <v>130</v>
      </c>
      <c r="D614" s="484">
        <f t="shared" si="31"/>
        <v>1.69</v>
      </c>
      <c r="E614" s="484">
        <f t="shared" si="30"/>
        <v>2.1124999999999998</v>
      </c>
      <c r="F614" s="484">
        <f t="shared" si="32"/>
        <v>15600</v>
      </c>
    </row>
    <row r="615" spans="1:6">
      <c r="A615" s="486" t="s">
        <v>1965</v>
      </c>
      <c r="B615" s="484">
        <v>130</v>
      </c>
      <c r="C615" s="484">
        <f t="shared" si="29"/>
        <v>130</v>
      </c>
      <c r="D615" s="484">
        <f t="shared" si="31"/>
        <v>1.69</v>
      </c>
      <c r="E615" s="484">
        <f t="shared" si="30"/>
        <v>2.1124999999999998</v>
      </c>
      <c r="F615" s="484">
        <f t="shared" si="32"/>
        <v>15600</v>
      </c>
    </row>
    <row r="616" spans="1:6">
      <c r="A616" s="486" t="s">
        <v>1966</v>
      </c>
      <c r="B616" s="484">
        <v>130</v>
      </c>
      <c r="C616" s="484">
        <f t="shared" si="29"/>
        <v>130</v>
      </c>
      <c r="D616" s="484">
        <f t="shared" si="31"/>
        <v>1.69</v>
      </c>
      <c r="E616" s="484">
        <f t="shared" si="30"/>
        <v>2.1124999999999998</v>
      </c>
      <c r="F616" s="484">
        <f t="shared" si="32"/>
        <v>15600</v>
      </c>
    </row>
    <row r="617" spans="1:6">
      <c r="A617" s="486" t="s">
        <v>1967</v>
      </c>
      <c r="B617" s="484">
        <v>140</v>
      </c>
      <c r="C617" s="484">
        <f t="shared" si="29"/>
        <v>140</v>
      </c>
      <c r="D617" s="484">
        <f t="shared" si="31"/>
        <v>1.96</v>
      </c>
      <c r="E617" s="484">
        <f t="shared" si="30"/>
        <v>2.4500000000000002</v>
      </c>
      <c r="F617" s="484">
        <f t="shared" si="32"/>
        <v>16800</v>
      </c>
    </row>
    <row r="618" spans="1:6">
      <c r="A618" s="486" t="s">
        <v>1968</v>
      </c>
      <c r="B618" s="484">
        <v>140</v>
      </c>
      <c r="C618" s="484">
        <f t="shared" si="29"/>
        <v>140</v>
      </c>
      <c r="D618" s="484">
        <f t="shared" si="31"/>
        <v>1.96</v>
      </c>
      <c r="E618" s="484">
        <f t="shared" si="30"/>
        <v>2.4500000000000002</v>
      </c>
      <c r="F618" s="484">
        <f t="shared" si="32"/>
        <v>16800</v>
      </c>
    </row>
    <row r="619" spans="1:6">
      <c r="A619" s="486" t="s">
        <v>1969</v>
      </c>
      <c r="B619" s="484">
        <v>150</v>
      </c>
      <c r="C619" s="484">
        <f t="shared" si="29"/>
        <v>150</v>
      </c>
      <c r="D619" s="484">
        <f t="shared" si="31"/>
        <v>2.25</v>
      </c>
      <c r="E619" s="484">
        <f t="shared" si="30"/>
        <v>2.8125</v>
      </c>
      <c r="F619" s="484">
        <f t="shared" si="32"/>
        <v>18000</v>
      </c>
    </row>
    <row r="620" spans="1:6">
      <c r="A620" s="486" t="s">
        <v>1970</v>
      </c>
      <c r="B620" s="484">
        <v>150</v>
      </c>
      <c r="C620" s="484">
        <f t="shared" si="29"/>
        <v>150</v>
      </c>
      <c r="D620" s="484">
        <f t="shared" si="31"/>
        <v>2.25</v>
      </c>
      <c r="E620" s="484">
        <f t="shared" si="30"/>
        <v>2.8125</v>
      </c>
      <c r="F620" s="484">
        <f t="shared" si="32"/>
        <v>18000</v>
      </c>
    </row>
    <row r="621" spans="1:6">
      <c r="A621" s="486" t="s">
        <v>1971</v>
      </c>
      <c r="B621" s="484">
        <v>160</v>
      </c>
      <c r="C621" s="484">
        <f t="shared" si="29"/>
        <v>160</v>
      </c>
      <c r="D621" s="484">
        <f t="shared" si="31"/>
        <v>2.56</v>
      </c>
      <c r="E621" s="484">
        <f t="shared" si="30"/>
        <v>3.2</v>
      </c>
      <c r="F621" s="484">
        <f t="shared" si="32"/>
        <v>19200</v>
      </c>
    </row>
    <row r="622" spans="1:6">
      <c r="A622" s="486" t="s">
        <v>1972</v>
      </c>
      <c r="B622" s="484">
        <v>170</v>
      </c>
      <c r="C622" s="484">
        <f t="shared" si="29"/>
        <v>170</v>
      </c>
      <c r="D622" s="484">
        <f t="shared" si="31"/>
        <v>2.89</v>
      </c>
      <c r="E622" s="484">
        <f t="shared" si="30"/>
        <v>3.6124999999999998</v>
      </c>
      <c r="F622" s="484">
        <f t="shared" si="32"/>
        <v>20400</v>
      </c>
    </row>
    <row r="623" spans="1:6">
      <c r="A623" s="486" t="s">
        <v>1973</v>
      </c>
      <c r="B623" s="484">
        <v>120</v>
      </c>
      <c r="C623" s="484">
        <f t="shared" si="29"/>
        <v>120</v>
      </c>
      <c r="D623" s="484">
        <f t="shared" si="31"/>
        <v>1.44</v>
      </c>
      <c r="E623" s="484">
        <f t="shared" si="30"/>
        <v>1.8</v>
      </c>
      <c r="F623" s="484">
        <f t="shared" si="32"/>
        <v>14400</v>
      </c>
    </row>
    <row r="624" spans="1:6">
      <c r="A624" s="486" t="s">
        <v>1974</v>
      </c>
      <c r="B624" s="484">
        <v>120</v>
      </c>
      <c r="C624" s="484">
        <f t="shared" si="29"/>
        <v>120</v>
      </c>
      <c r="D624" s="484">
        <f t="shared" si="31"/>
        <v>1.44</v>
      </c>
      <c r="E624" s="484">
        <f t="shared" si="30"/>
        <v>1.8</v>
      </c>
      <c r="F624" s="484">
        <f t="shared" si="32"/>
        <v>14400</v>
      </c>
    </row>
    <row r="625" spans="1:6">
      <c r="A625" s="486" t="s">
        <v>1975</v>
      </c>
      <c r="B625" s="484">
        <v>160</v>
      </c>
      <c r="C625" s="484">
        <f t="shared" si="29"/>
        <v>160</v>
      </c>
      <c r="D625" s="484">
        <f t="shared" si="31"/>
        <v>2.56</v>
      </c>
      <c r="E625" s="484">
        <f t="shared" si="30"/>
        <v>3.2</v>
      </c>
      <c r="F625" s="484">
        <f t="shared" si="32"/>
        <v>19200</v>
      </c>
    </row>
    <row r="626" spans="1:6">
      <c r="A626" s="486" t="s">
        <v>1976</v>
      </c>
      <c r="B626" s="484">
        <v>170</v>
      </c>
      <c r="C626" s="484">
        <f t="shared" si="29"/>
        <v>170</v>
      </c>
      <c r="D626" s="484">
        <f t="shared" si="31"/>
        <v>2.89</v>
      </c>
      <c r="E626" s="484">
        <f t="shared" si="30"/>
        <v>3.6124999999999998</v>
      </c>
      <c r="F626" s="484">
        <f t="shared" si="32"/>
        <v>20400</v>
      </c>
    </row>
    <row r="627" spans="1:6">
      <c r="A627" s="486" t="s">
        <v>1977</v>
      </c>
      <c r="B627" s="484">
        <v>130</v>
      </c>
      <c r="C627" s="484">
        <f t="shared" si="29"/>
        <v>130</v>
      </c>
      <c r="D627" s="484">
        <f t="shared" ref="D627:D657" si="33">B628*C627/10000</f>
        <v>1.82</v>
      </c>
      <c r="E627" s="484">
        <f t="shared" si="30"/>
        <v>2.2749999999999999</v>
      </c>
      <c r="F627" s="484">
        <f t="shared" ref="F627:F657" si="34">(B628*2+C627*2)*30</f>
        <v>16200</v>
      </c>
    </row>
    <row r="628" spans="1:6">
      <c r="A628" s="486" t="s">
        <v>1978</v>
      </c>
      <c r="B628" s="484">
        <v>140</v>
      </c>
      <c r="C628" s="484">
        <f t="shared" si="29"/>
        <v>140</v>
      </c>
      <c r="D628" s="484">
        <f t="shared" si="33"/>
        <v>2.2400000000000002</v>
      </c>
      <c r="E628" s="484">
        <f t="shared" si="30"/>
        <v>2.8</v>
      </c>
      <c r="F628" s="484">
        <f t="shared" si="34"/>
        <v>18000</v>
      </c>
    </row>
    <row r="629" spans="1:6">
      <c r="A629" s="486" t="s">
        <v>1979</v>
      </c>
      <c r="B629" s="484">
        <v>160</v>
      </c>
      <c r="C629" s="484">
        <f t="shared" si="29"/>
        <v>160</v>
      </c>
      <c r="D629" s="484">
        <f t="shared" si="33"/>
        <v>3.2</v>
      </c>
      <c r="E629" s="484">
        <f t="shared" si="30"/>
        <v>4</v>
      </c>
      <c r="F629" s="484">
        <f t="shared" si="34"/>
        <v>21600</v>
      </c>
    </row>
    <row r="630" spans="1:6">
      <c r="A630" s="486" t="s">
        <v>1980</v>
      </c>
      <c r="B630" s="484">
        <v>200</v>
      </c>
      <c r="C630" s="484">
        <f t="shared" si="29"/>
        <v>200</v>
      </c>
      <c r="D630" s="484">
        <f t="shared" si="33"/>
        <v>2.6</v>
      </c>
      <c r="E630" s="484">
        <f t="shared" si="30"/>
        <v>3.25</v>
      </c>
      <c r="F630" s="484">
        <f t="shared" si="34"/>
        <v>19800</v>
      </c>
    </row>
    <row r="631" spans="1:6">
      <c r="A631" s="486" t="s">
        <v>1981</v>
      </c>
      <c r="B631" s="484">
        <v>130</v>
      </c>
      <c r="C631" s="484">
        <f t="shared" si="29"/>
        <v>130</v>
      </c>
      <c r="D631" s="484">
        <f t="shared" si="33"/>
        <v>1.3</v>
      </c>
      <c r="E631" s="484">
        <f t="shared" si="30"/>
        <v>1.625</v>
      </c>
      <c r="F631" s="484">
        <f t="shared" si="34"/>
        <v>13800</v>
      </c>
    </row>
    <row r="632" spans="1:6">
      <c r="A632" s="486" t="s">
        <v>1982</v>
      </c>
      <c r="B632" s="484">
        <v>100</v>
      </c>
      <c r="C632" s="484">
        <f t="shared" si="29"/>
        <v>100</v>
      </c>
      <c r="D632" s="484">
        <f t="shared" si="33"/>
        <v>1.2</v>
      </c>
      <c r="E632" s="484">
        <f t="shared" si="30"/>
        <v>1.5</v>
      </c>
      <c r="F632" s="484">
        <f t="shared" si="34"/>
        <v>13200</v>
      </c>
    </row>
    <row r="633" spans="1:6">
      <c r="A633" s="486" t="s">
        <v>1983</v>
      </c>
      <c r="B633" s="484">
        <v>120</v>
      </c>
      <c r="C633" s="484">
        <f t="shared" si="29"/>
        <v>120</v>
      </c>
      <c r="D633" s="484">
        <f t="shared" si="33"/>
        <v>1.2</v>
      </c>
      <c r="E633" s="484">
        <f t="shared" si="30"/>
        <v>1.5</v>
      </c>
      <c r="F633" s="484">
        <f t="shared" si="34"/>
        <v>13200</v>
      </c>
    </row>
    <row r="634" spans="1:6">
      <c r="A634" s="486" t="s">
        <v>1984</v>
      </c>
      <c r="B634" s="484">
        <v>100</v>
      </c>
      <c r="C634" s="484">
        <f t="shared" si="29"/>
        <v>100</v>
      </c>
      <c r="D634" s="484">
        <f t="shared" si="33"/>
        <v>1.2</v>
      </c>
      <c r="E634" s="484">
        <f t="shared" si="30"/>
        <v>1.5</v>
      </c>
      <c r="F634" s="484">
        <f t="shared" si="34"/>
        <v>13200</v>
      </c>
    </row>
    <row r="635" spans="1:6">
      <c r="A635" s="486" t="s">
        <v>1985</v>
      </c>
      <c r="B635" s="484">
        <v>120</v>
      </c>
      <c r="C635" s="484">
        <f t="shared" si="29"/>
        <v>120</v>
      </c>
      <c r="D635" s="484">
        <f t="shared" si="33"/>
        <v>1.92</v>
      </c>
      <c r="E635" s="484">
        <f t="shared" si="30"/>
        <v>2.4</v>
      </c>
      <c r="F635" s="484">
        <f t="shared" si="34"/>
        <v>16800</v>
      </c>
    </row>
    <row r="636" spans="1:6">
      <c r="A636" s="486" t="s">
        <v>1986</v>
      </c>
      <c r="B636" s="484">
        <v>160</v>
      </c>
      <c r="C636" s="484">
        <f t="shared" si="29"/>
        <v>160</v>
      </c>
      <c r="D636" s="484">
        <f t="shared" si="33"/>
        <v>2.72</v>
      </c>
      <c r="E636" s="484">
        <f t="shared" si="30"/>
        <v>3.4</v>
      </c>
      <c r="F636" s="484">
        <f t="shared" si="34"/>
        <v>19800</v>
      </c>
    </row>
    <row r="637" spans="1:6">
      <c r="A637" s="486" t="s">
        <v>1987</v>
      </c>
      <c r="B637" s="484">
        <v>170</v>
      </c>
      <c r="C637" s="484">
        <f t="shared" si="29"/>
        <v>170</v>
      </c>
      <c r="D637" s="484">
        <f t="shared" si="33"/>
        <v>3.06</v>
      </c>
      <c r="E637" s="484">
        <f t="shared" si="30"/>
        <v>3.8250000000000002</v>
      </c>
      <c r="F637" s="484">
        <f t="shared" si="34"/>
        <v>21000</v>
      </c>
    </row>
    <row r="638" spans="1:6">
      <c r="A638" s="486" t="s">
        <v>1988</v>
      </c>
      <c r="B638" s="484">
        <v>180</v>
      </c>
      <c r="C638" s="484">
        <f t="shared" si="29"/>
        <v>180</v>
      </c>
      <c r="D638" s="484">
        <f t="shared" si="33"/>
        <v>2.52</v>
      </c>
      <c r="E638" s="484">
        <f t="shared" si="30"/>
        <v>3.15</v>
      </c>
      <c r="F638" s="484">
        <f t="shared" si="34"/>
        <v>19200</v>
      </c>
    </row>
    <row r="639" spans="1:6">
      <c r="A639" s="486" t="s">
        <v>1989</v>
      </c>
      <c r="B639" s="484">
        <v>140</v>
      </c>
      <c r="C639" s="484">
        <f t="shared" si="29"/>
        <v>140</v>
      </c>
      <c r="D639" s="484">
        <f t="shared" si="33"/>
        <v>1.96</v>
      </c>
      <c r="E639" s="484">
        <f t="shared" si="30"/>
        <v>2.4500000000000002</v>
      </c>
      <c r="F639" s="484">
        <f t="shared" si="34"/>
        <v>16800</v>
      </c>
    </row>
    <row r="640" spans="1:6">
      <c r="A640" s="486" t="s">
        <v>1990</v>
      </c>
      <c r="B640" s="484">
        <v>140</v>
      </c>
      <c r="C640" s="484">
        <f t="shared" si="29"/>
        <v>140</v>
      </c>
      <c r="D640" s="484">
        <f t="shared" si="33"/>
        <v>1.82</v>
      </c>
      <c r="E640" s="484">
        <f t="shared" si="30"/>
        <v>2.2749999999999999</v>
      </c>
      <c r="F640" s="484">
        <f t="shared" si="34"/>
        <v>16200</v>
      </c>
    </row>
    <row r="641" spans="1:6">
      <c r="A641" s="486" t="s">
        <v>1991</v>
      </c>
      <c r="B641" s="484">
        <v>130</v>
      </c>
      <c r="C641" s="484">
        <f t="shared" si="29"/>
        <v>130</v>
      </c>
      <c r="D641" s="484">
        <f t="shared" si="33"/>
        <v>1.69</v>
      </c>
      <c r="E641" s="484">
        <f t="shared" si="30"/>
        <v>2.1124999999999998</v>
      </c>
      <c r="F641" s="484">
        <f t="shared" si="34"/>
        <v>15600</v>
      </c>
    </row>
    <row r="642" spans="1:6">
      <c r="A642" s="486" t="s">
        <v>1992</v>
      </c>
      <c r="B642" s="484">
        <v>130</v>
      </c>
      <c r="C642" s="484">
        <f t="shared" si="29"/>
        <v>130</v>
      </c>
      <c r="D642" s="484">
        <f t="shared" si="33"/>
        <v>1.69</v>
      </c>
      <c r="E642" s="484">
        <f t="shared" si="30"/>
        <v>2.1124999999999998</v>
      </c>
      <c r="F642" s="484">
        <f t="shared" si="34"/>
        <v>15600</v>
      </c>
    </row>
    <row r="643" spans="1:6">
      <c r="A643" s="486" t="s">
        <v>1993</v>
      </c>
      <c r="B643" s="484">
        <v>130</v>
      </c>
      <c r="C643" s="484">
        <f t="shared" si="29"/>
        <v>130</v>
      </c>
      <c r="D643" s="484">
        <f t="shared" si="33"/>
        <v>1.95</v>
      </c>
      <c r="E643" s="484">
        <f t="shared" si="30"/>
        <v>2.4375</v>
      </c>
      <c r="F643" s="484">
        <f t="shared" si="34"/>
        <v>16800</v>
      </c>
    </row>
    <row r="644" spans="1:6">
      <c r="A644" s="486" t="s">
        <v>1994</v>
      </c>
      <c r="B644" s="484">
        <v>150</v>
      </c>
      <c r="C644" s="484">
        <f t="shared" si="29"/>
        <v>150</v>
      </c>
      <c r="D644" s="484">
        <f t="shared" si="33"/>
        <v>2.5499999999999998</v>
      </c>
      <c r="E644" s="484">
        <f t="shared" si="30"/>
        <v>3.1875</v>
      </c>
      <c r="F644" s="484">
        <f t="shared" si="34"/>
        <v>19200</v>
      </c>
    </row>
    <row r="645" spans="1:6">
      <c r="A645" s="486" t="s">
        <v>1995</v>
      </c>
      <c r="B645" s="484">
        <v>170</v>
      </c>
      <c r="C645" s="484">
        <f t="shared" ref="C645:C676" si="35">B645</f>
        <v>170</v>
      </c>
      <c r="D645" s="484">
        <f t="shared" si="33"/>
        <v>2.89</v>
      </c>
      <c r="E645" s="484">
        <f t="shared" ref="E645:E676" si="36">D645*$C$513</f>
        <v>3.6124999999999998</v>
      </c>
      <c r="F645" s="484">
        <f t="shared" si="34"/>
        <v>20400</v>
      </c>
    </row>
    <row r="646" spans="1:6">
      <c r="A646" s="486" t="s">
        <v>1996</v>
      </c>
      <c r="B646" s="484">
        <v>170</v>
      </c>
      <c r="C646" s="484">
        <f t="shared" si="35"/>
        <v>170</v>
      </c>
      <c r="D646" s="484">
        <f t="shared" si="33"/>
        <v>2.89</v>
      </c>
      <c r="E646" s="484">
        <f t="shared" si="36"/>
        <v>3.6124999999999998</v>
      </c>
      <c r="F646" s="484">
        <f t="shared" si="34"/>
        <v>20400</v>
      </c>
    </row>
    <row r="647" spans="1:6">
      <c r="A647" s="486" t="s">
        <v>1997</v>
      </c>
      <c r="B647" s="484">
        <v>170</v>
      </c>
      <c r="C647" s="484">
        <f t="shared" si="35"/>
        <v>170</v>
      </c>
      <c r="D647" s="484">
        <f t="shared" si="33"/>
        <v>3.06</v>
      </c>
      <c r="E647" s="484">
        <f t="shared" si="36"/>
        <v>3.8250000000000002</v>
      </c>
      <c r="F647" s="484">
        <f t="shared" si="34"/>
        <v>21000</v>
      </c>
    </row>
    <row r="648" spans="1:6">
      <c r="A648" s="486" t="s">
        <v>1998</v>
      </c>
      <c r="B648" s="484">
        <v>180</v>
      </c>
      <c r="C648" s="484">
        <f t="shared" si="35"/>
        <v>180</v>
      </c>
      <c r="D648" s="484">
        <f t="shared" si="33"/>
        <v>3.06</v>
      </c>
      <c r="E648" s="484">
        <f t="shared" si="36"/>
        <v>3.8250000000000002</v>
      </c>
      <c r="F648" s="484">
        <f t="shared" si="34"/>
        <v>21000</v>
      </c>
    </row>
    <row r="649" spans="1:6">
      <c r="A649" s="486" t="s">
        <v>1999</v>
      </c>
      <c r="B649" s="484">
        <v>170</v>
      </c>
      <c r="C649" s="484">
        <f t="shared" si="35"/>
        <v>170</v>
      </c>
      <c r="D649" s="484">
        <f t="shared" si="33"/>
        <v>3.06</v>
      </c>
      <c r="E649" s="484">
        <f t="shared" si="36"/>
        <v>3.8250000000000002</v>
      </c>
      <c r="F649" s="484">
        <f t="shared" si="34"/>
        <v>21000</v>
      </c>
    </row>
    <row r="650" spans="1:6">
      <c r="A650" s="486" t="s">
        <v>2000</v>
      </c>
      <c r="B650" s="484">
        <v>180</v>
      </c>
      <c r="C650" s="484">
        <f t="shared" si="35"/>
        <v>180</v>
      </c>
      <c r="D650" s="484">
        <f t="shared" si="33"/>
        <v>3.24</v>
      </c>
      <c r="E650" s="484">
        <f t="shared" si="36"/>
        <v>4.05</v>
      </c>
      <c r="F650" s="484">
        <f t="shared" si="34"/>
        <v>21600</v>
      </c>
    </row>
    <row r="651" spans="1:6">
      <c r="A651" s="486" t="s">
        <v>2001</v>
      </c>
      <c r="B651" s="484">
        <v>180</v>
      </c>
      <c r="C651" s="484">
        <f t="shared" si="35"/>
        <v>180</v>
      </c>
      <c r="D651" s="484">
        <f t="shared" si="33"/>
        <v>2.16</v>
      </c>
      <c r="E651" s="484">
        <f t="shared" si="36"/>
        <v>2.7</v>
      </c>
      <c r="F651" s="484">
        <f t="shared" si="34"/>
        <v>18000</v>
      </c>
    </row>
    <row r="652" spans="1:6">
      <c r="A652" s="486" t="s">
        <v>2002</v>
      </c>
      <c r="B652" s="484">
        <v>120</v>
      </c>
      <c r="C652" s="484">
        <f t="shared" si="35"/>
        <v>120</v>
      </c>
      <c r="D652" s="484">
        <f t="shared" si="33"/>
        <v>1.44</v>
      </c>
      <c r="E652" s="484">
        <f t="shared" si="36"/>
        <v>1.8</v>
      </c>
      <c r="F652" s="484">
        <f t="shared" si="34"/>
        <v>14400</v>
      </c>
    </row>
    <row r="653" spans="1:6">
      <c r="A653" s="486" t="s">
        <v>2003</v>
      </c>
      <c r="B653" s="484">
        <v>120</v>
      </c>
      <c r="C653" s="484">
        <f t="shared" si="35"/>
        <v>120</v>
      </c>
      <c r="D653" s="484">
        <f t="shared" si="33"/>
        <v>1.44</v>
      </c>
      <c r="E653" s="484">
        <f t="shared" si="36"/>
        <v>1.8</v>
      </c>
      <c r="F653" s="484">
        <f t="shared" si="34"/>
        <v>14400</v>
      </c>
    </row>
    <row r="654" spans="1:6">
      <c r="A654" s="486" t="s">
        <v>2004</v>
      </c>
      <c r="B654" s="484">
        <v>120</v>
      </c>
      <c r="C654" s="484">
        <f t="shared" si="35"/>
        <v>120</v>
      </c>
      <c r="D654" s="484">
        <f t="shared" si="33"/>
        <v>1.8</v>
      </c>
      <c r="E654" s="484">
        <f t="shared" si="36"/>
        <v>2.25</v>
      </c>
      <c r="F654" s="484">
        <f t="shared" si="34"/>
        <v>16200</v>
      </c>
    </row>
    <row r="655" spans="1:6">
      <c r="A655" s="486" t="s">
        <v>2005</v>
      </c>
      <c r="B655" s="484">
        <v>150</v>
      </c>
      <c r="C655" s="484">
        <f t="shared" si="35"/>
        <v>150</v>
      </c>
      <c r="D655" s="484">
        <f t="shared" si="33"/>
        <v>2.4</v>
      </c>
      <c r="E655" s="484">
        <f t="shared" si="36"/>
        <v>3</v>
      </c>
      <c r="F655" s="484">
        <f t="shared" si="34"/>
        <v>18600</v>
      </c>
    </row>
    <row r="656" spans="1:6">
      <c r="A656" s="486" t="s">
        <v>2006</v>
      </c>
      <c r="B656" s="484">
        <v>160</v>
      </c>
      <c r="C656" s="484">
        <f t="shared" si="35"/>
        <v>160</v>
      </c>
      <c r="D656" s="484">
        <f t="shared" si="33"/>
        <v>2.4</v>
      </c>
      <c r="E656" s="484">
        <f t="shared" si="36"/>
        <v>3</v>
      </c>
      <c r="F656" s="484">
        <f t="shared" si="34"/>
        <v>18600</v>
      </c>
    </row>
    <row r="657" spans="1:6">
      <c r="A657" s="486" t="s">
        <v>2007</v>
      </c>
      <c r="B657" s="484">
        <v>150</v>
      </c>
      <c r="C657" s="484">
        <f t="shared" si="35"/>
        <v>150</v>
      </c>
      <c r="D657" s="484">
        <f t="shared" si="33"/>
        <v>2.25</v>
      </c>
      <c r="E657" s="484">
        <f t="shared" si="36"/>
        <v>2.8125</v>
      </c>
      <c r="F657" s="484">
        <f t="shared" si="34"/>
        <v>18000</v>
      </c>
    </row>
    <row r="658" spans="1:6">
      <c r="A658" s="486" t="s">
        <v>2008</v>
      </c>
      <c r="B658" s="484">
        <v>150</v>
      </c>
      <c r="C658" s="484">
        <f t="shared" si="35"/>
        <v>150</v>
      </c>
      <c r="D658" s="484">
        <f t="shared" ref="D658:D676" si="37">B658*C658/10000</f>
        <v>2.25</v>
      </c>
      <c r="E658" s="484">
        <f t="shared" si="36"/>
        <v>2.8125</v>
      </c>
      <c r="F658" s="484">
        <f t="shared" ref="F658:F676" si="38">(B658*2+C658*2)*30</f>
        <v>18000</v>
      </c>
    </row>
    <row r="659" spans="1:6">
      <c r="A659" s="486" t="s">
        <v>2009</v>
      </c>
      <c r="B659" s="484">
        <v>150</v>
      </c>
      <c r="C659" s="484">
        <f t="shared" si="35"/>
        <v>150</v>
      </c>
      <c r="D659" s="484">
        <f t="shared" si="37"/>
        <v>2.25</v>
      </c>
      <c r="E659" s="484">
        <f t="shared" si="36"/>
        <v>2.8125</v>
      </c>
      <c r="F659" s="484">
        <f t="shared" si="38"/>
        <v>18000</v>
      </c>
    </row>
    <row r="660" spans="1:6">
      <c r="A660" s="486" t="s">
        <v>2010</v>
      </c>
      <c r="B660" s="484">
        <v>150</v>
      </c>
      <c r="C660" s="484">
        <f t="shared" si="35"/>
        <v>150</v>
      </c>
      <c r="D660" s="484">
        <f t="shared" si="37"/>
        <v>2.25</v>
      </c>
      <c r="E660" s="484">
        <f t="shared" si="36"/>
        <v>2.8125</v>
      </c>
      <c r="F660" s="484">
        <f t="shared" si="38"/>
        <v>18000</v>
      </c>
    </row>
    <row r="661" spans="1:6">
      <c r="A661" s="486" t="s">
        <v>2011</v>
      </c>
      <c r="B661" s="484">
        <v>150</v>
      </c>
      <c r="C661" s="484">
        <f t="shared" si="35"/>
        <v>150</v>
      </c>
      <c r="D661" s="484">
        <f t="shared" si="37"/>
        <v>2.25</v>
      </c>
      <c r="E661" s="484">
        <f t="shared" si="36"/>
        <v>2.8125</v>
      </c>
      <c r="F661" s="484">
        <f t="shared" si="38"/>
        <v>18000</v>
      </c>
    </row>
    <row r="662" spans="1:6">
      <c r="A662" s="486" t="s">
        <v>2012</v>
      </c>
      <c r="B662" s="484">
        <v>160</v>
      </c>
      <c r="C662" s="484">
        <f t="shared" si="35"/>
        <v>160</v>
      </c>
      <c r="D662" s="484">
        <f t="shared" si="37"/>
        <v>2.56</v>
      </c>
      <c r="E662" s="484">
        <f t="shared" si="36"/>
        <v>3.2</v>
      </c>
      <c r="F662" s="484">
        <f t="shared" si="38"/>
        <v>19200</v>
      </c>
    </row>
    <row r="663" spans="1:6">
      <c r="A663" s="486" t="s">
        <v>2013</v>
      </c>
      <c r="B663" s="484">
        <v>140</v>
      </c>
      <c r="C663" s="484">
        <f t="shared" si="35"/>
        <v>140</v>
      </c>
      <c r="D663" s="484">
        <f t="shared" si="37"/>
        <v>1.96</v>
      </c>
      <c r="E663" s="484">
        <f t="shared" si="36"/>
        <v>2.4500000000000002</v>
      </c>
      <c r="F663" s="484">
        <f t="shared" si="38"/>
        <v>16800</v>
      </c>
    </row>
    <row r="664" spans="1:6">
      <c r="A664" s="486" t="s">
        <v>2014</v>
      </c>
      <c r="B664" s="484">
        <v>120</v>
      </c>
      <c r="C664" s="484">
        <f t="shared" si="35"/>
        <v>120</v>
      </c>
      <c r="D664" s="484">
        <f t="shared" si="37"/>
        <v>1.44</v>
      </c>
      <c r="E664" s="484">
        <f t="shared" si="36"/>
        <v>1.8</v>
      </c>
      <c r="F664" s="484">
        <f t="shared" si="38"/>
        <v>14400</v>
      </c>
    </row>
    <row r="665" spans="1:6">
      <c r="A665" s="486" t="s">
        <v>2015</v>
      </c>
      <c r="B665" s="484">
        <v>130</v>
      </c>
      <c r="C665" s="484">
        <f t="shared" si="35"/>
        <v>130</v>
      </c>
      <c r="D665" s="484">
        <f t="shared" si="37"/>
        <v>1.69</v>
      </c>
      <c r="E665" s="484">
        <f t="shared" si="36"/>
        <v>2.1124999999999998</v>
      </c>
      <c r="F665" s="484">
        <f t="shared" si="38"/>
        <v>15600</v>
      </c>
    </row>
    <row r="666" spans="1:6">
      <c r="A666" s="486" t="s">
        <v>2016</v>
      </c>
      <c r="B666" s="484">
        <v>160</v>
      </c>
      <c r="C666" s="484">
        <f t="shared" si="35"/>
        <v>160</v>
      </c>
      <c r="D666" s="484">
        <f t="shared" si="37"/>
        <v>2.56</v>
      </c>
      <c r="E666" s="484">
        <f t="shared" si="36"/>
        <v>3.2</v>
      </c>
      <c r="F666" s="484">
        <f t="shared" si="38"/>
        <v>19200</v>
      </c>
    </row>
    <row r="667" spans="1:6">
      <c r="A667" s="486" t="s">
        <v>2017</v>
      </c>
      <c r="B667" s="484">
        <v>150</v>
      </c>
      <c r="C667" s="484">
        <f t="shared" si="35"/>
        <v>150</v>
      </c>
      <c r="D667" s="484">
        <f t="shared" si="37"/>
        <v>2.25</v>
      </c>
      <c r="E667" s="484">
        <f t="shared" si="36"/>
        <v>2.8125</v>
      </c>
      <c r="F667" s="484">
        <f t="shared" si="38"/>
        <v>18000</v>
      </c>
    </row>
    <row r="668" spans="1:6">
      <c r="A668" s="486" t="s">
        <v>2018</v>
      </c>
      <c r="B668" s="484">
        <v>150</v>
      </c>
      <c r="C668" s="484">
        <f t="shared" si="35"/>
        <v>150</v>
      </c>
      <c r="D668" s="484">
        <f t="shared" si="37"/>
        <v>2.25</v>
      </c>
      <c r="E668" s="484">
        <f t="shared" si="36"/>
        <v>2.8125</v>
      </c>
      <c r="F668" s="484">
        <f t="shared" si="38"/>
        <v>18000</v>
      </c>
    </row>
    <row r="669" spans="1:6">
      <c r="A669" s="486" t="s">
        <v>2019</v>
      </c>
      <c r="B669" s="484">
        <v>150</v>
      </c>
      <c r="C669" s="484">
        <f t="shared" si="35"/>
        <v>150</v>
      </c>
      <c r="D669" s="484">
        <f t="shared" si="37"/>
        <v>2.25</v>
      </c>
      <c r="E669" s="484">
        <f t="shared" si="36"/>
        <v>2.8125</v>
      </c>
      <c r="F669" s="484">
        <f t="shared" si="38"/>
        <v>18000</v>
      </c>
    </row>
    <row r="670" spans="1:6">
      <c r="A670" s="486" t="s">
        <v>2020</v>
      </c>
      <c r="B670" s="484">
        <v>150</v>
      </c>
      <c r="C670" s="484">
        <f t="shared" si="35"/>
        <v>150</v>
      </c>
      <c r="D670" s="484">
        <f t="shared" si="37"/>
        <v>2.25</v>
      </c>
      <c r="E670" s="484">
        <f t="shared" si="36"/>
        <v>2.8125</v>
      </c>
      <c r="F670" s="484">
        <f t="shared" si="38"/>
        <v>18000</v>
      </c>
    </row>
    <row r="671" spans="1:6">
      <c r="A671" s="486" t="s">
        <v>2021</v>
      </c>
      <c r="B671" s="484">
        <v>150</v>
      </c>
      <c r="C671" s="484">
        <f t="shared" si="35"/>
        <v>150</v>
      </c>
      <c r="D671" s="484">
        <f t="shared" si="37"/>
        <v>2.25</v>
      </c>
      <c r="E671" s="484">
        <f t="shared" si="36"/>
        <v>2.8125</v>
      </c>
      <c r="F671" s="484">
        <f t="shared" si="38"/>
        <v>18000</v>
      </c>
    </row>
    <row r="672" spans="1:6">
      <c r="A672" s="486" t="s">
        <v>2022</v>
      </c>
      <c r="B672" s="484">
        <v>150</v>
      </c>
      <c r="C672" s="484">
        <f t="shared" si="35"/>
        <v>150</v>
      </c>
      <c r="D672" s="484">
        <f t="shared" si="37"/>
        <v>2.25</v>
      </c>
      <c r="E672" s="484">
        <f t="shared" si="36"/>
        <v>2.8125</v>
      </c>
      <c r="F672" s="484">
        <f t="shared" si="38"/>
        <v>18000</v>
      </c>
    </row>
    <row r="673" spans="1:6">
      <c r="A673" s="486" t="s">
        <v>2023</v>
      </c>
      <c r="B673" s="484">
        <v>150</v>
      </c>
      <c r="C673" s="484">
        <f t="shared" si="35"/>
        <v>150</v>
      </c>
      <c r="D673" s="484">
        <f t="shared" si="37"/>
        <v>2.25</v>
      </c>
      <c r="E673" s="484">
        <f t="shared" si="36"/>
        <v>2.8125</v>
      </c>
      <c r="F673" s="484">
        <f t="shared" si="38"/>
        <v>18000</v>
      </c>
    </row>
    <row r="674" spans="1:6">
      <c r="A674" s="486" t="s">
        <v>2024</v>
      </c>
      <c r="B674" s="484">
        <v>160</v>
      </c>
      <c r="C674" s="484">
        <f t="shared" si="35"/>
        <v>160</v>
      </c>
      <c r="D674" s="484">
        <f t="shared" si="37"/>
        <v>2.56</v>
      </c>
      <c r="E674" s="484">
        <f t="shared" si="36"/>
        <v>3.2</v>
      </c>
      <c r="F674" s="484">
        <f t="shared" si="38"/>
        <v>19200</v>
      </c>
    </row>
    <row r="675" spans="1:6">
      <c r="A675" s="486" t="s">
        <v>2025</v>
      </c>
      <c r="B675" s="484">
        <v>170</v>
      </c>
      <c r="C675" s="484">
        <f t="shared" si="35"/>
        <v>170</v>
      </c>
      <c r="D675" s="484">
        <f t="shared" si="37"/>
        <v>2.89</v>
      </c>
      <c r="E675" s="484">
        <f t="shared" si="36"/>
        <v>3.6124999999999998</v>
      </c>
      <c r="F675" s="484">
        <f t="shared" si="38"/>
        <v>20400</v>
      </c>
    </row>
    <row r="676" spans="1:6">
      <c r="A676" s="486" t="s">
        <v>2026</v>
      </c>
      <c r="B676" s="484">
        <v>130</v>
      </c>
      <c r="C676" s="484">
        <f t="shared" si="35"/>
        <v>130</v>
      </c>
      <c r="D676" s="484">
        <f t="shared" si="37"/>
        <v>1.69</v>
      </c>
      <c r="E676" s="484">
        <f t="shared" si="36"/>
        <v>2.1124999999999998</v>
      </c>
      <c r="F676" s="484">
        <f t="shared" si="38"/>
        <v>15600</v>
      </c>
    </row>
    <row r="677" spans="1:6">
      <c r="D677" s="486">
        <f>SUM(D516:D676)</f>
        <v>360.27</v>
      </c>
      <c r="E677" s="486">
        <f>SUM(E516:E676)</f>
        <v>450.33749999999998</v>
      </c>
      <c r="F677" s="486">
        <f>SUM(F516:F676)</f>
        <v>2862600</v>
      </c>
    </row>
    <row r="679" spans="1:6">
      <c r="D679" s="486" t="s">
        <v>1873</v>
      </c>
      <c r="E679" s="486" t="s">
        <v>1874</v>
      </c>
      <c r="F679" s="486" t="s">
        <v>2027</v>
      </c>
    </row>
    <row r="680" spans="1:6">
      <c r="D680" s="486">
        <f>SUM(D516:D676)</f>
        <v>360.27</v>
      </c>
      <c r="E680" s="486">
        <f>SUM(E516:E676)</f>
        <v>450.33749999999998</v>
      </c>
      <c r="F680" s="486">
        <f>F677/10000</f>
        <v>286.26</v>
      </c>
    </row>
  </sheetData>
  <mergeCells count="187">
    <mergeCell ref="A443:E443"/>
    <mergeCell ref="A444:A445"/>
    <mergeCell ref="B444:C444"/>
    <mergeCell ref="D444:D445"/>
    <mergeCell ref="E444:E445"/>
    <mergeCell ref="A454:E454"/>
    <mergeCell ref="A455:A456"/>
    <mergeCell ref="B455:C455"/>
    <mergeCell ref="D455:D456"/>
    <mergeCell ref="E455:E456"/>
    <mergeCell ref="A174:G174"/>
    <mergeCell ref="A201:C201"/>
    <mergeCell ref="A202:C202"/>
    <mergeCell ref="B139:C139"/>
    <mergeCell ref="A140:F140"/>
    <mergeCell ref="A141:G141"/>
    <mergeCell ref="A142:G142"/>
    <mergeCell ref="A173:C173"/>
    <mergeCell ref="B134:C134"/>
    <mergeCell ref="B135:C135"/>
    <mergeCell ref="B136:C136"/>
    <mergeCell ref="B138:C138"/>
    <mergeCell ref="B137:C137"/>
    <mergeCell ref="B121:C121"/>
    <mergeCell ref="B124:C124"/>
    <mergeCell ref="B125:C125"/>
    <mergeCell ref="G118:G119"/>
    <mergeCell ref="B119:C119"/>
    <mergeCell ref="B120:C120"/>
    <mergeCell ref="H73:H74"/>
    <mergeCell ref="H82:H83"/>
    <mergeCell ref="A103:F103"/>
    <mergeCell ref="A116:F116"/>
    <mergeCell ref="A118:A119"/>
    <mergeCell ref="B118:C118"/>
    <mergeCell ref="D118:D119"/>
    <mergeCell ref="E118:E119"/>
    <mergeCell ref="F118:F119"/>
    <mergeCell ref="B114:C114"/>
    <mergeCell ref="B115:C115"/>
    <mergeCell ref="A117:G117"/>
    <mergeCell ref="B110:C110"/>
    <mergeCell ref="B111:C111"/>
    <mergeCell ref="B112:C112"/>
    <mergeCell ref="B113:C113"/>
    <mergeCell ref="B109:C109"/>
    <mergeCell ref="A104:G104"/>
    <mergeCell ref="B133:C133"/>
    <mergeCell ref="B126:C126"/>
    <mergeCell ref="B127:C127"/>
    <mergeCell ref="B128:C128"/>
    <mergeCell ref="A122:F122"/>
    <mergeCell ref="A123:G123"/>
    <mergeCell ref="A124:A125"/>
    <mergeCell ref="D124:D125"/>
    <mergeCell ref="E124:E125"/>
    <mergeCell ref="F124:F125"/>
    <mergeCell ref="G124:G125"/>
    <mergeCell ref="B129:C129"/>
    <mergeCell ref="A130:F130"/>
    <mergeCell ref="A131:G131"/>
    <mergeCell ref="A132:A133"/>
    <mergeCell ref="B132:C132"/>
    <mergeCell ref="D132:D133"/>
    <mergeCell ref="E132:E133"/>
    <mergeCell ref="F132:F133"/>
    <mergeCell ref="G132:G133"/>
    <mergeCell ref="A105:A106"/>
    <mergeCell ref="B108:C108"/>
    <mergeCell ref="D105:D106"/>
    <mergeCell ref="E105:E106"/>
    <mergeCell ref="F105:F106"/>
    <mergeCell ref="G105:G106"/>
    <mergeCell ref="B106:C106"/>
    <mergeCell ref="B105:C105"/>
    <mergeCell ref="B107:C107"/>
    <mergeCell ref="B93:C93"/>
    <mergeCell ref="B94:C94"/>
    <mergeCell ref="B95:C95"/>
    <mergeCell ref="B96:C96"/>
    <mergeCell ref="B97:C97"/>
    <mergeCell ref="B101:C101"/>
    <mergeCell ref="B102:C102"/>
    <mergeCell ref="A90:G90"/>
    <mergeCell ref="A91:A92"/>
    <mergeCell ref="B91:C91"/>
    <mergeCell ref="D91:D92"/>
    <mergeCell ref="E91:E92"/>
    <mergeCell ref="F91:F92"/>
    <mergeCell ref="G91:G92"/>
    <mergeCell ref="B92:C92"/>
    <mergeCell ref="B98:C98"/>
    <mergeCell ref="B99:C99"/>
    <mergeCell ref="B100:C100"/>
    <mergeCell ref="F73:F74"/>
    <mergeCell ref="G73:G74"/>
    <mergeCell ref="A82:A83"/>
    <mergeCell ref="B82:C82"/>
    <mergeCell ref="D82:D83"/>
    <mergeCell ref="E82:E83"/>
    <mergeCell ref="F82:F83"/>
    <mergeCell ref="G82:G83"/>
    <mergeCell ref="B73:C73"/>
    <mergeCell ref="A73:A74"/>
    <mergeCell ref="D73:D74"/>
    <mergeCell ref="E73:E74"/>
    <mergeCell ref="A70:C70"/>
    <mergeCell ref="A72:G72"/>
    <mergeCell ref="A1:G1"/>
    <mergeCell ref="A6:G6"/>
    <mergeCell ref="A42:G42"/>
    <mergeCell ref="A5:G5"/>
    <mergeCell ref="A3:F3"/>
    <mergeCell ref="A4:F4"/>
    <mergeCell ref="A2:G2"/>
    <mergeCell ref="A41:C41"/>
    <mergeCell ref="A71:C71"/>
    <mergeCell ref="A203:G203"/>
    <mergeCell ref="A204:G204"/>
    <mergeCell ref="A233:C233"/>
    <mergeCell ref="A234:G234"/>
    <mergeCell ref="A261:C261"/>
    <mergeCell ref="A262:C262"/>
    <mergeCell ref="A263:G263"/>
    <mergeCell ref="A264:G264"/>
    <mergeCell ref="A273:C273"/>
    <mergeCell ref="A274:G274"/>
    <mergeCell ref="A281:C281"/>
    <mergeCell ref="A282:C282"/>
    <mergeCell ref="A283:G283"/>
    <mergeCell ref="A284:G284"/>
    <mergeCell ref="A306:C306"/>
    <mergeCell ref="A307:G307"/>
    <mergeCell ref="A329:C329"/>
    <mergeCell ref="A330:C330"/>
    <mergeCell ref="A345:G345"/>
    <mergeCell ref="A344:D344"/>
    <mergeCell ref="A350:D350"/>
    <mergeCell ref="A351:D351"/>
    <mergeCell ref="A352:G352"/>
    <mergeCell ref="A353:G353"/>
    <mergeCell ref="A331:G331"/>
    <mergeCell ref="A332:G332"/>
    <mergeCell ref="A333:C333"/>
    <mergeCell ref="A334:C334"/>
    <mergeCell ref="A335:C335"/>
    <mergeCell ref="A336:G336"/>
    <mergeCell ref="A337:G337"/>
    <mergeCell ref="A434:A435"/>
    <mergeCell ref="B434:C434"/>
    <mergeCell ref="D434:D435"/>
    <mergeCell ref="E434:E435"/>
    <mergeCell ref="A433:E433"/>
    <mergeCell ref="A371:G371"/>
    <mergeCell ref="A372:G372"/>
    <mergeCell ref="A404:G404"/>
    <mergeCell ref="A359:D359"/>
    <mergeCell ref="A360:G360"/>
    <mergeCell ref="A364:D364"/>
    <mergeCell ref="A365:D365"/>
    <mergeCell ref="A366:G366"/>
    <mergeCell ref="A367:G367"/>
    <mergeCell ref="A368:C368"/>
    <mergeCell ref="A369:C369"/>
    <mergeCell ref="A370:C370"/>
    <mergeCell ref="A512:G512"/>
    <mergeCell ref="A473:C473"/>
    <mergeCell ref="A464:G464"/>
    <mergeCell ref="A465:G465"/>
    <mergeCell ref="A466:C466"/>
    <mergeCell ref="A467:C467"/>
    <mergeCell ref="A468:C468"/>
    <mergeCell ref="A469:G469"/>
    <mergeCell ref="A470:G470"/>
    <mergeCell ref="A471:C471"/>
    <mergeCell ref="A472:C472"/>
    <mergeCell ref="A493:G493"/>
    <mergeCell ref="A494:C494"/>
    <mergeCell ref="A495:C495"/>
    <mergeCell ref="A496:C496"/>
    <mergeCell ref="A497:C497"/>
    <mergeCell ref="A474:G474"/>
    <mergeCell ref="A475:G475"/>
    <mergeCell ref="A476:C476"/>
    <mergeCell ref="A478:C478"/>
    <mergeCell ref="A479:C479"/>
    <mergeCell ref="A477:C477"/>
  </mergeCells>
  <pageMargins left="0.511811024" right="0.511811024" top="0.78740157499999996" bottom="0.78740157499999996" header="0.31496062000000002" footer="0.31496062000000002"/>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H27" sqref="H27"/>
    </sheetView>
  </sheetViews>
  <sheetFormatPr defaultRowHeight="15"/>
  <cols>
    <col min="8" max="8" width="13.140625" customWidth="1"/>
  </cols>
  <sheetData>
    <row r="1" spans="1:8" ht="18.75">
      <c r="A1" s="790" t="s">
        <v>454</v>
      </c>
      <c r="B1" s="790"/>
      <c r="C1" s="790"/>
      <c r="D1" s="790"/>
      <c r="E1" s="790"/>
      <c r="F1" s="790"/>
      <c r="G1" s="790"/>
      <c r="H1" s="790"/>
    </row>
    <row r="2" spans="1:8">
      <c r="A2" s="789" t="s">
        <v>444</v>
      </c>
      <c r="B2" s="789"/>
      <c r="C2" s="789"/>
      <c r="D2" s="789"/>
      <c r="E2" s="789"/>
      <c r="F2" s="789"/>
      <c r="G2" s="789"/>
      <c r="H2" s="278">
        <v>14646.75</v>
      </c>
    </row>
    <row r="3" spans="1:8">
      <c r="A3" s="731" t="s">
        <v>450</v>
      </c>
      <c r="B3" s="731"/>
      <c r="C3" s="731"/>
      <c r="D3" s="731"/>
      <c r="E3" s="731"/>
      <c r="F3" s="731"/>
      <c r="G3" s="731"/>
      <c r="H3" s="731"/>
    </row>
    <row r="4" spans="1:8">
      <c r="A4" s="789" t="s">
        <v>445</v>
      </c>
      <c r="B4" s="789"/>
      <c r="C4" s="789"/>
      <c r="D4" s="789"/>
      <c r="E4" s="789"/>
      <c r="F4" s="789"/>
      <c r="G4" s="789"/>
      <c r="H4" s="278">
        <v>2890.75</v>
      </c>
    </row>
    <row r="5" spans="1:8">
      <c r="A5" s="789" t="s">
        <v>446</v>
      </c>
      <c r="B5" s="789"/>
      <c r="C5" s="789"/>
      <c r="D5" s="789"/>
      <c r="E5" s="789"/>
      <c r="F5" s="789"/>
      <c r="G5" s="789"/>
      <c r="H5" s="278">
        <v>1601.3</v>
      </c>
    </row>
    <row r="6" spans="1:8">
      <c r="A6" s="789" t="s">
        <v>447</v>
      </c>
      <c r="B6" s="789"/>
      <c r="C6" s="789"/>
      <c r="D6" s="789"/>
      <c r="E6" s="789"/>
      <c r="F6" s="789"/>
      <c r="G6" s="789"/>
      <c r="H6" s="278">
        <v>469.05</v>
      </c>
    </row>
    <row r="7" spans="1:8">
      <c r="A7" s="789" t="s">
        <v>448</v>
      </c>
      <c r="B7" s="789"/>
      <c r="C7" s="789"/>
      <c r="D7" s="789"/>
      <c r="E7" s="789"/>
      <c r="F7" s="789"/>
      <c r="G7" s="789"/>
      <c r="H7" s="278">
        <v>5.2</v>
      </c>
    </row>
    <row r="8" spans="1:8">
      <c r="A8" s="789" t="s">
        <v>558</v>
      </c>
      <c r="B8" s="789"/>
      <c r="C8" s="789"/>
      <c r="D8" s="789"/>
      <c r="E8" s="789"/>
      <c r="F8" s="789"/>
      <c r="G8" s="789"/>
      <c r="H8" s="278">
        <v>515</v>
      </c>
    </row>
    <row r="9" spans="1:8">
      <c r="A9" s="788" t="s">
        <v>449</v>
      </c>
      <c r="B9" s="788"/>
      <c r="C9" s="788"/>
      <c r="D9" s="788"/>
      <c r="E9" s="788"/>
      <c r="F9" s="788"/>
      <c r="G9" s="788"/>
      <c r="H9" s="279">
        <f>SUM(H4:H8)</f>
        <v>5481.3</v>
      </c>
    </row>
    <row r="10" spans="1:8">
      <c r="A10" s="731" t="s">
        <v>451</v>
      </c>
      <c r="B10" s="731"/>
      <c r="C10" s="731"/>
      <c r="D10" s="731"/>
      <c r="E10" s="731"/>
      <c r="F10" s="731"/>
      <c r="G10" s="731"/>
      <c r="H10" s="731"/>
    </row>
    <row r="11" spans="1:8">
      <c r="A11" s="789" t="s">
        <v>452</v>
      </c>
      <c r="B11" s="789"/>
      <c r="C11" s="789"/>
      <c r="D11" s="789"/>
      <c r="E11" s="789"/>
      <c r="F11" s="789"/>
      <c r="G11" s="789"/>
      <c r="H11" s="278">
        <v>4527</v>
      </c>
    </row>
    <row r="12" spans="1:8">
      <c r="A12" s="788" t="s">
        <v>453</v>
      </c>
      <c r="B12" s="788"/>
      <c r="C12" s="788"/>
      <c r="D12" s="788"/>
      <c r="E12" s="788"/>
      <c r="F12" s="788"/>
      <c r="G12" s="788"/>
      <c r="H12" s="279">
        <f>H11</f>
        <v>4527</v>
      </c>
    </row>
    <row r="13" spans="1:8">
      <c r="A13" s="731" t="s">
        <v>455</v>
      </c>
      <c r="B13" s="731"/>
      <c r="C13" s="731"/>
      <c r="D13" s="731"/>
      <c r="E13" s="731"/>
      <c r="F13" s="731"/>
      <c r="G13" s="731"/>
      <c r="H13" s="731"/>
    </row>
    <row r="14" spans="1:8">
      <c r="A14" s="789" t="s">
        <v>445</v>
      </c>
      <c r="B14" s="789"/>
      <c r="C14" s="789"/>
      <c r="D14" s="789"/>
      <c r="E14" s="789"/>
      <c r="F14" s="789"/>
      <c r="G14" s="789"/>
      <c r="H14" s="278">
        <v>3200.2</v>
      </c>
    </row>
    <row r="15" spans="1:8">
      <c r="A15" s="789" t="s">
        <v>446</v>
      </c>
      <c r="B15" s="789"/>
      <c r="C15" s="789"/>
      <c r="D15" s="789"/>
      <c r="E15" s="789"/>
      <c r="F15" s="789"/>
      <c r="G15" s="789"/>
      <c r="H15" s="278">
        <v>1614.25</v>
      </c>
    </row>
    <row r="16" spans="1:8">
      <c r="A16" s="789" t="s">
        <v>447</v>
      </c>
      <c r="B16" s="789"/>
      <c r="C16" s="789"/>
      <c r="D16" s="789"/>
      <c r="E16" s="789"/>
      <c r="F16" s="789"/>
      <c r="G16" s="789"/>
      <c r="H16" s="278">
        <v>566.75</v>
      </c>
    </row>
    <row r="17" spans="1:8">
      <c r="A17" s="789" t="s">
        <v>456</v>
      </c>
      <c r="B17" s="789"/>
      <c r="C17" s="789"/>
      <c r="D17" s="789"/>
      <c r="E17" s="789"/>
      <c r="F17" s="789"/>
      <c r="G17" s="789"/>
      <c r="H17" s="278">
        <v>515</v>
      </c>
    </row>
    <row r="18" spans="1:8">
      <c r="A18" s="789" t="s">
        <v>457</v>
      </c>
      <c r="B18" s="789"/>
      <c r="C18" s="789"/>
      <c r="D18" s="789"/>
      <c r="E18" s="789"/>
      <c r="F18" s="789"/>
      <c r="G18" s="789"/>
      <c r="H18" s="278">
        <v>5.2</v>
      </c>
    </row>
    <row r="19" spans="1:8">
      <c r="A19" s="788" t="s">
        <v>458</v>
      </c>
      <c r="B19" s="788"/>
      <c r="C19" s="788"/>
      <c r="D19" s="788"/>
      <c r="E19" s="788"/>
      <c r="F19" s="788"/>
      <c r="G19" s="788"/>
      <c r="H19" s="279">
        <f>SUM(H14:H18)</f>
        <v>5901.4</v>
      </c>
    </row>
    <row r="20" spans="1:8">
      <c r="A20" s="731" t="s">
        <v>459</v>
      </c>
      <c r="B20" s="731"/>
      <c r="C20" s="731"/>
      <c r="D20" s="731"/>
      <c r="E20" s="731"/>
      <c r="F20" s="731"/>
      <c r="G20" s="731"/>
      <c r="H20" s="731"/>
    </row>
    <row r="21" spans="1:8">
      <c r="A21" s="789" t="s">
        <v>460</v>
      </c>
      <c r="B21" s="789"/>
      <c r="C21" s="789"/>
      <c r="D21" s="789"/>
      <c r="E21" s="789"/>
      <c r="F21" s="789"/>
      <c r="G21" s="789"/>
      <c r="H21" s="278">
        <v>754.6</v>
      </c>
    </row>
    <row r="22" spans="1:8">
      <c r="A22" s="789" t="s">
        <v>461</v>
      </c>
      <c r="B22" s="789"/>
      <c r="C22" s="789"/>
      <c r="D22" s="789"/>
      <c r="E22" s="789"/>
      <c r="F22" s="789"/>
      <c r="G22" s="789"/>
      <c r="H22" s="278">
        <v>109.7</v>
      </c>
    </row>
    <row r="23" spans="1:8">
      <c r="A23" s="789" t="s">
        <v>462</v>
      </c>
      <c r="B23" s="789"/>
      <c r="C23" s="789"/>
      <c r="D23" s="789"/>
      <c r="E23" s="789"/>
      <c r="F23" s="789"/>
      <c r="G23" s="789"/>
      <c r="H23" s="278">
        <v>351.9</v>
      </c>
    </row>
    <row r="24" spans="1:8">
      <c r="A24" s="789" t="s">
        <v>559</v>
      </c>
      <c r="B24" s="789"/>
      <c r="C24" s="789"/>
      <c r="D24" s="789"/>
      <c r="E24" s="789"/>
      <c r="F24" s="789"/>
      <c r="G24" s="789"/>
      <c r="H24" s="278">
        <v>3552</v>
      </c>
    </row>
    <row r="25" spans="1:8">
      <c r="A25" s="789" t="s">
        <v>463</v>
      </c>
      <c r="B25" s="789"/>
      <c r="C25" s="789"/>
      <c r="D25" s="789"/>
      <c r="E25" s="789"/>
      <c r="F25" s="789"/>
      <c r="G25" s="789"/>
      <c r="H25" s="278">
        <v>109.5</v>
      </c>
    </row>
    <row r="26" spans="1:8">
      <c r="A26" s="789" t="s">
        <v>464</v>
      </c>
      <c r="B26" s="789"/>
      <c r="C26" s="789"/>
      <c r="D26" s="789"/>
      <c r="E26" s="789"/>
      <c r="F26" s="789"/>
      <c r="G26" s="789"/>
      <c r="H26" s="278">
        <v>23.2</v>
      </c>
    </row>
    <row r="27" spans="1:8">
      <c r="A27" s="788" t="s">
        <v>465</v>
      </c>
      <c r="B27" s="788"/>
      <c r="C27" s="788"/>
      <c r="D27" s="788"/>
      <c r="E27" s="788"/>
      <c r="F27" s="788"/>
      <c r="G27" s="788"/>
      <c r="H27" s="279">
        <f>SUM(H21:H26)</f>
        <v>4900.8999999999996</v>
      </c>
    </row>
  </sheetData>
  <mergeCells count="27">
    <mergeCell ref="A5:G5"/>
    <mergeCell ref="A6:G6"/>
    <mergeCell ref="A7:G7"/>
    <mergeCell ref="A1:H1"/>
    <mergeCell ref="A3:H3"/>
    <mergeCell ref="A2:G2"/>
    <mergeCell ref="A4:G4"/>
    <mergeCell ref="A12:G12"/>
    <mergeCell ref="A13:H13"/>
    <mergeCell ref="A14:G14"/>
    <mergeCell ref="A15:G15"/>
    <mergeCell ref="A8:G8"/>
    <mergeCell ref="A9:G9"/>
    <mergeCell ref="A10:H10"/>
    <mergeCell ref="A11:G11"/>
    <mergeCell ref="A19:G19"/>
    <mergeCell ref="A20:H20"/>
    <mergeCell ref="A21:G21"/>
    <mergeCell ref="A22:G22"/>
    <mergeCell ref="A16:G16"/>
    <mergeCell ref="A17:G17"/>
    <mergeCell ref="A18:G18"/>
    <mergeCell ref="A27:G27"/>
    <mergeCell ref="A26:G26"/>
    <mergeCell ref="A23:G23"/>
    <mergeCell ref="A24:G24"/>
    <mergeCell ref="A25:G25"/>
  </mergeCells>
  <pageMargins left="0.511811024" right="0.511811024" top="0.78740157499999996" bottom="0.78740157499999996" header="0.31496062000000002" footer="0.31496062000000002"/>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H76"/>
  <sheetViews>
    <sheetView showGridLines="0" workbookViewId="0">
      <selection activeCell="D49" sqref="D49"/>
    </sheetView>
  </sheetViews>
  <sheetFormatPr defaultRowHeight="15"/>
  <cols>
    <col min="1" max="2" width="4.7109375" customWidth="1"/>
    <col min="3" max="3" width="19.42578125" customWidth="1"/>
    <col min="4" max="4" width="8.5703125" bestFit="1" customWidth="1"/>
    <col min="7" max="7" width="8.5703125" bestFit="1" customWidth="1"/>
    <col min="8" max="8" width="5.85546875" customWidth="1"/>
  </cols>
  <sheetData>
    <row r="3" spans="3:8">
      <c r="C3" s="796" t="s">
        <v>1640</v>
      </c>
      <c r="D3" s="796"/>
      <c r="E3" s="796"/>
      <c r="F3" s="796"/>
      <c r="G3" s="796"/>
      <c r="H3" s="796"/>
    </row>
    <row r="4" spans="3:8">
      <c r="C4" s="796"/>
      <c r="D4" s="796"/>
      <c r="E4" s="796"/>
      <c r="F4" s="796"/>
      <c r="G4" s="796"/>
      <c r="H4" s="796"/>
    </row>
    <row r="5" spans="3:8" ht="15.75" thickBot="1"/>
    <row r="6" spans="3:8">
      <c r="C6" s="437" t="s">
        <v>1641</v>
      </c>
      <c r="D6" s="438">
        <v>12.5</v>
      </c>
      <c r="E6" s="439" t="s">
        <v>14</v>
      </c>
      <c r="F6" s="440" t="s">
        <v>1642</v>
      </c>
      <c r="G6" s="438">
        <f>D6*7.5</f>
        <v>93.75</v>
      </c>
      <c r="H6" s="441" t="s">
        <v>19</v>
      </c>
    </row>
    <row r="7" spans="3:8" ht="15.75" thickBot="1">
      <c r="C7" s="442" t="s">
        <v>1643</v>
      </c>
      <c r="D7" s="443">
        <v>7.5</v>
      </c>
      <c r="E7" s="444" t="s">
        <v>14</v>
      </c>
      <c r="F7" s="445" t="s">
        <v>1644</v>
      </c>
      <c r="G7" s="443">
        <f>D7*7.5</f>
        <v>56.25</v>
      </c>
      <c r="H7" s="446" t="s">
        <v>19</v>
      </c>
    </row>
    <row r="8" spans="3:8" ht="15.75" thickBot="1">
      <c r="C8" s="447"/>
    </row>
    <row r="9" spans="3:8">
      <c r="C9" s="437" t="s">
        <v>1645</v>
      </c>
      <c r="D9" s="438">
        <v>49</v>
      </c>
      <c r="E9" s="439" t="s">
        <v>14</v>
      </c>
      <c r="F9" s="440" t="s">
        <v>1646</v>
      </c>
      <c r="G9" s="438">
        <f>D9*15</f>
        <v>735</v>
      </c>
      <c r="H9" s="441" t="s">
        <v>19</v>
      </c>
    </row>
    <row r="10" spans="3:8" ht="15.75" thickBot="1">
      <c r="C10" s="442" t="s">
        <v>1647</v>
      </c>
      <c r="D10" s="443">
        <v>46</v>
      </c>
      <c r="E10" s="444" t="s">
        <v>14</v>
      </c>
      <c r="F10" s="445" t="s">
        <v>1648</v>
      </c>
      <c r="G10" s="443">
        <f>D10*15</f>
        <v>690</v>
      </c>
      <c r="H10" s="446" t="s">
        <v>19</v>
      </c>
    </row>
    <row r="11" spans="3:8" ht="15.75" thickBot="1">
      <c r="C11" s="447"/>
    </row>
    <row r="12" spans="3:8">
      <c r="C12" s="437" t="s">
        <v>1649</v>
      </c>
      <c r="D12" s="438">
        <v>92</v>
      </c>
      <c r="E12" s="439" t="s">
        <v>14</v>
      </c>
      <c r="F12" s="440" t="s">
        <v>1650</v>
      </c>
      <c r="G12" s="438">
        <f>D12*15</f>
        <v>1380</v>
      </c>
      <c r="H12" s="441" t="s">
        <v>19</v>
      </c>
    </row>
    <row r="13" spans="3:8" ht="15.75" thickBot="1">
      <c r="C13" s="442" t="s">
        <v>1651</v>
      </c>
      <c r="D13" s="443">
        <v>58</v>
      </c>
      <c r="E13" s="444" t="s">
        <v>14</v>
      </c>
      <c r="F13" s="445" t="s">
        <v>1652</v>
      </c>
      <c r="G13" s="443">
        <f>D13*15</f>
        <v>870</v>
      </c>
      <c r="H13" s="446" t="s">
        <v>19</v>
      </c>
    </row>
    <row r="14" spans="3:8" ht="15.75" thickBot="1"/>
    <row r="15" spans="3:8">
      <c r="C15" s="437" t="s">
        <v>1653</v>
      </c>
      <c r="D15" s="438">
        <v>92</v>
      </c>
      <c r="E15" s="439" t="s">
        <v>14</v>
      </c>
      <c r="F15" s="440" t="s">
        <v>1654</v>
      </c>
      <c r="G15" s="438">
        <f>D15*15</f>
        <v>1380</v>
      </c>
      <c r="H15" s="441" t="s">
        <v>19</v>
      </c>
    </row>
    <row r="16" spans="3:8" ht="15.75" thickBot="1">
      <c r="C16" s="442" t="s">
        <v>1655</v>
      </c>
      <c r="D16" s="443">
        <v>30</v>
      </c>
      <c r="E16" s="444" t="s">
        <v>14</v>
      </c>
      <c r="F16" s="445" t="s">
        <v>1656</v>
      </c>
      <c r="G16" s="443">
        <f>D16*15</f>
        <v>450</v>
      </c>
      <c r="H16" s="446" t="s">
        <v>19</v>
      </c>
    </row>
    <row r="17" spans="3:8" ht="15.75" thickBot="1"/>
    <row r="18" spans="3:8">
      <c r="C18" s="437" t="s">
        <v>1657</v>
      </c>
      <c r="D18" s="438">
        <v>130</v>
      </c>
      <c r="E18" s="439" t="s">
        <v>14</v>
      </c>
      <c r="F18" s="440" t="s">
        <v>1658</v>
      </c>
      <c r="G18" s="438">
        <f>D18*15</f>
        <v>1950</v>
      </c>
      <c r="H18" s="441" t="s">
        <v>19</v>
      </c>
    </row>
    <row r="19" spans="3:8" ht="15.75" thickBot="1">
      <c r="C19" s="442" t="s">
        <v>1659</v>
      </c>
      <c r="D19" s="443">
        <v>8.5</v>
      </c>
      <c r="E19" s="444" t="s">
        <v>14</v>
      </c>
      <c r="F19" s="445" t="s">
        <v>1660</v>
      </c>
      <c r="G19" s="443">
        <f>D19*15</f>
        <v>127.5</v>
      </c>
      <c r="H19" s="446" t="s">
        <v>19</v>
      </c>
    </row>
    <row r="20" spans="3:8" ht="15.75" thickBot="1"/>
    <row r="21" spans="3:8">
      <c r="C21" s="437" t="s">
        <v>1661</v>
      </c>
      <c r="D21" s="438">
        <v>166.5</v>
      </c>
      <c r="E21" s="439" t="s">
        <v>14</v>
      </c>
      <c r="F21" s="440" t="s">
        <v>1662</v>
      </c>
      <c r="G21" s="438">
        <f>D21*15</f>
        <v>2497.5</v>
      </c>
      <c r="H21" s="441" t="s">
        <v>19</v>
      </c>
    </row>
    <row r="22" spans="3:8" ht="15.75" thickBot="1">
      <c r="C22" s="442" t="s">
        <v>1663</v>
      </c>
      <c r="D22" s="443">
        <v>1</v>
      </c>
      <c r="E22" s="444" t="s">
        <v>14</v>
      </c>
      <c r="F22" s="445" t="s">
        <v>1664</v>
      </c>
      <c r="G22" s="443">
        <f>D22*15</f>
        <v>15</v>
      </c>
      <c r="H22" s="446" t="s">
        <v>19</v>
      </c>
    </row>
    <row r="23" spans="3:8" ht="15.75" thickBot="1"/>
    <row r="24" spans="3:8">
      <c r="C24" s="437" t="s">
        <v>1665</v>
      </c>
      <c r="D24" s="438">
        <v>213</v>
      </c>
      <c r="E24" s="439" t="s">
        <v>14</v>
      </c>
      <c r="F24" s="440" t="s">
        <v>1666</v>
      </c>
      <c r="G24" s="438">
        <f>D24*7.5</f>
        <v>1597.5</v>
      </c>
      <c r="H24" s="441" t="s">
        <v>19</v>
      </c>
    </row>
    <row r="25" spans="3:8" ht="15.75" thickBot="1">
      <c r="C25" s="442" t="s">
        <v>1667</v>
      </c>
      <c r="D25" s="443">
        <v>0.5</v>
      </c>
      <c r="E25" s="444" t="s">
        <v>14</v>
      </c>
      <c r="F25" s="445" t="s">
        <v>1668</v>
      </c>
      <c r="G25" s="443">
        <f>D25*7.5</f>
        <v>3.75</v>
      </c>
      <c r="H25" s="446" t="s">
        <v>19</v>
      </c>
    </row>
    <row r="26" spans="3:8" ht="15.75" thickBot="1"/>
    <row r="27" spans="3:8">
      <c r="C27" s="448"/>
      <c r="D27" s="449"/>
      <c r="E27" s="449" t="s">
        <v>1669</v>
      </c>
      <c r="F27" s="449"/>
      <c r="G27" s="449"/>
      <c r="H27" s="450"/>
    </row>
    <row r="28" spans="3:8">
      <c r="C28" s="451" t="s">
        <v>1670</v>
      </c>
      <c r="D28" s="452">
        <f>G6+G9+G12+G15+G18+G24+G21</f>
        <v>9633.75</v>
      </c>
      <c r="E28" s="453" t="s">
        <v>19</v>
      </c>
      <c r="F28" s="454" t="s">
        <v>1671</v>
      </c>
      <c r="G28" s="452">
        <f>G7+G10+G13+G16+G19+G25+G22</f>
        <v>2212.5</v>
      </c>
      <c r="H28" s="455" t="s">
        <v>19</v>
      </c>
    </row>
    <row r="29" spans="3:8" ht="15.75" thickBot="1">
      <c r="C29" s="456"/>
      <c r="D29" s="457"/>
      <c r="E29" s="458"/>
      <c r="F29" s="459"/>
      <c r="G29" s="457"/>
      <c r="H29" s="460"/>
    </row>
    <row r="30" spans="3:8" ht="15.75" thickBot="1"/>
    <row r="31" spans="3:8">
      <c r="C31" s="797" t="s">
        <v>1672</v>
      </c>
      <c r="D31" s="798"/>
      <c r="E31" s="798"/>
      <c r="F31" s="798"/>
      <c r="G31" s="798"/>
      <c r="H31" s="799"/>
    </row>
    <row r="32" spans="3:8">
      <c r="C32" s="451" t="s">
        <v>1670</v>
      </c>
      <c r="D32" s="452">
        <f>D28*1.3</f>
        <v>12523.88</v>
      </c>
      <c r="E32" s="453" t="s">
        <v>19</v>
      </c>
      <c r="F32" s="454" t="s">
        <v>1671</v>
      </c>
      <c r="G32" s="452">
        <f>G28*1.3</f>
        <v>2876.25</v>
      </c>
      <c r="H32" s="455" t="s">
        <v>19</v>
      </c>
    </row>
    <row r="33" spans="3:8" ht="15.75" thickBot="1">
      <c r="C33" s="456"/>
      <c r="D33" s="457"/>
      <c r="E33" s="458"/>
      <c r="F33" s="459"/>
      <c r="G33" s="457"/>
      <c r="H33" s="460"/>
    </row>
    <row r="34" spans="3:8" ht="15.75" thickBot="1"/>
    <row r="35" spans="3:8">
      <c r="C35" s="797" t="s">
        <v>1672</v>
      </c>
      <c r="D35" s="798"/>
      <c r="E35" s="798"/>
      <c r="F35" s="798"/>
      <c r="G35" s="798"/>
      <c r="H35" s="799"/>
    </row>
    <row r="36" spans="3:8">
      <c r="C36" s="451"/>
      <c r="D36" t="s">
        <v>1673</v>
      </c>
      <c r="E36" s="461">
        <f>D32-G32</f>
        <v>9647.6299999999992</v>
      </c>
      <c r="F36" s="461" t="s">
        <v>19</v>
      </c>
      <c r="G36" s="452"/>
      <c r="H36" s="455"/>
    </row>
    <row r="37" spans="3:8" ht="15.75" thickBot="1">
      <c r="C37" s="456"/>
      <c r="D37" s="457"/>
      <c r="E37" s="458"/>
      <c r="F37" s="459"/>
      <c r="G37" s="457"/>
      <c r="H37" s="460"/>
    </row>
    <row r="38" spans="3:8" ht="15.75" thickBot="1"/>
    <row r="39" spans="3:8">
      <c r="C39" s="793" t="s">
        <v>1674</v>
      </c>
      <c r="D39" s="794"/>
      <c r="E39" s="794"/>
      <c r="F39" s="794"/>
      <c r="G39" s="794"/>
      <c r="H39" s="795"/>
    </row>
    <row r="40" spans="3:8">
      <c r="C40" s="451" t="s">
        <v>1675</v>
      </c>
      <c r="D40" s="452">
        <f>'Mem. Calculo Bloco Educacional'!G4</f>
        <v>1127.3900000000001</v>
      </c>
      <c r="E40" s="453" t="s">
        <v>19</v>
      </c>
      <c r="F40" s="454"/>
      <c r="G40" s="452"/>
      <c r="H40" s="455"/>
    </row>
    <row r="41" spans="3:8">
      <c r="C41" s="451" t="s">
        <v>1677</v>
      </c>
      <c r="D41" s="452">
        <f>'Mem. Calculo Refeitório'!G3</f>
        <v>182.93</v>
      </c>
      <c r="E41" s="453" t="s">
        <v>19</v>
      </c>
      <c r="F41" s="454"/>
      <c r="G41" s="452"/>
      <c r="H41" s="455"/>
    </row>
    <row r="42" spans="3:8">
      <c r="C42" s="451" t="s">
        <v>1678</v>
      </c>
      <c r="D42" s="452">
        <f>'Mem. Calculo Quadra'!G3</f>
        <v>624.51</v>
      </c>
      <c r="E42" s="453" t="s">
        <v>19</v>
      </c>
      <c r="F42" s="454"/>
      <c r="G42" s="452"/>
      <c r="H42" s="455"/>
    </row>
    <row r="43" spans="3:8" ht="15.75" thickBot="1">
      <c r="C43" s="462" t="s">
        <v>1676</v>
      </c>
      <c r="D43" s="463">
        <f>SUM(D40:D42)</f>
        <v>1934.83</v>
      </c>
      <c r="E43" s="464" t="s">
        <v>19</v>
      </c>
      <c r="F43" s="459"/>
      <c r="G43" s="457"/>
      <c r="H43" s="460"/>
    </row>
    <row r="44" spans="3:8" ht="15.75" thickBot="1"/>
    <row r="45" spans="3:8">
      <c r="C45" s="793" t="s">
        <v>1685</v>
      </c>
      <c r="D45" s="794"/>
      <c r="E45" s="794"/>
      <c r="F45" s="794"/>
      <c r="G45" s="794"/>
      <c r="H45" s="795"/>
    </row>
    <row r="46" spans="3:8">
      <c r="C46" s="451" t="s">
        <v>1680</v>
      </c>
      <c r="D46" s="452">
        <f>E36</f>
        <v>9647.6299999999992</v>
      </c>
      <c r="E46" s="453" t="s">
        <v>19</v>
      </c>
      <c r="F46" s="454"/>
      <c r="G46" s="452"/>
      <c r="H46" s="455"/>
    </row>
    <row r="47" spans="3:8">
      <c r="C47" s="451" t="s">
        <v>1681</v>
      </c>
      <c r="D47" s="452">
        <f>D43</f>
        <v>1934.83</v>
      </c>
      <c r="E47" s="453" t="s">
        <v>19</v>
      </c>
      <c r="F47" s="454"/>
      <c r="G47" s="452"/>
      <c r="H47" s="455"/>
    </row>
    <row r="48" spans="3:8">
      <c r="C48" s="451" t="s">
        <v>1688</v>
      </c>
      <c r="D48" s="452">
        <f>D46-D47</f>
        <v>7712.8</v>
      </c>
      <c r="E48" s="453" t="s">
        <v>19</v>
      </c>
      <c r="F48" s="454"/>
      <c r="G48" s="452"/>
      <c r="H48" s="455"/>
    </row>
    <row r="49" spans="3:8" ht="24.75" customHeight="1">
      <c r="C49" s="465" t="s">
        <v>1689</v>
      </c>
      <c r="D49" s="466">
        <v>3</v>
      </c>
      <c r="E49" s="467" t="s">
        <v>1690</v>
      </c>
      <c r="F49" s="791" t="s">
        <v>1692</v>
      </c>
      <c r="G49" s="791"/>
      <c r="H49" s="792"/>
    </row>
    <row r="50" spans="3:8" ht="15.75" thickBot="1">
      <c r="C50" s="462" t="s">
        <v>1687</v>
      </c>
      <c r="D50" s="463">
        <f>D48*D49</f>
        <v>23138.400000000001</v>
      </c>
      <c r="E50" s="464" t="s">
        <v>19</v>
      </c>
      <c r="F50" s="459"/>
      <c r="G50" s="457"/>
      <c r="H50" s="460"/>
    </row>
    <row r="63" spans="3:8">
      <c r="C63" s="436"/>
    </row>
    <row r="64" spans="3:8">
      <c r="C64" s="436"/>
    </row>
    <row r="65" spans="3:3">
      <c r="C65" s="436"/>
    </row>
    <row r="66" spans="3:3">
      <c r="C66" s="436"/>
    </row>
    <row r="67" spans="3:3">
      <c r="C67" s="436"/>
    </row>
    <row r="68" spans="3:3">
      <c r="C68" s="436"/>
    </row>
    <row r="69" spans="3:3">
      <c r="C69" s="436"/>
    </row>
    <row r="70" spans="3:3">
      <c r="C70" s="436"/>
    </row>
    <row r="71" spans="3:3">
      <c r="C71" s="436"/>
    </row>
    <row r="72" spans="3:3">
      <c r="C72" s="436"/>
    </row>
    <row r="73" spans="3:3">
      <c r="C73" s="436"/>
    </row>
    <row r="74" spans="3:3">
      <c r="C74" s="436"/>
    </row>
    <row r="75" spans="3:3">
      <c r="C75" s="436"/>
    </row>
    <row r="76" spans="3:3">
      <c r="C76" s="436"/>
    </row>
  </sheetData>
  <mergeCells count="6">
    <mergeCell ref="F49:H49"/>
    <mergeCell ref="C39:H39"/>
    <mergeCell ref="C45:H45"/>
    <mergeCell ref="C3:H4"/>
    <mergeCell ref="C31:H31"/>
    <mergeCell ref="C35:H35"/>
  </mergeCells>
  <pageMargins left="0.51181102362204722" right="0.51181102362204722" top="0.78740157480314965" bottom="0.78740157480314965" header="0.31496062992125984" footer="0.31496062992125984"/>
  <pageSetup paperSize="9" scale="77" orientation="portrait" r:id="rId1"/>
  <headerFooter>
    <oddHeader>&amp;LPS ENGENHARIA VIDEOAULAS&amp;CPERMITIDO COPIAR, DESDE QUE CITADA A FONTE!</oddHeader>
    <oddFooter>&amp;LPS ENGENHARIA VIDEOAULAS&amp;CPERMITIDO COPIAR, DESDE QUE CITADA A FONTE!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
  <sheetViews>
    <sheetView topLeftCell="A4" workbookViewId="0">
      <selection activeCell="D12" sqref="D12"/>
    </sheetView>
  </sheetViews>
  <sheetFormatPr defaultRowHeight="15"/>
  <cols>
    <col min="2" max="2" width="13.5703125" customWidth="1"/>
    <col min="3" max="3" width="11.7109375" customWidth="1"/>
    <col min="4" max="4" width="13.42578125" customWidth="1"/>
    <col min="5" max="5" width="11.5703125" customWidth="1"/>
    <col min="6" max="6" width="14" customWidth="1"/>
    <col min="7" max="7" width="19.5703125" customWidth="1"/>
  </cols>
  <sheetData>
    <row r="2" spans="1:7" ht="15.75">
      <c r="A2" s="618" t="s">
        <v>22</v>
      </c>
      <c r="B2" s="618"/>
      <c r="C2" s="618"/>
      <c r="D2" s="618"/>
      <c r="E2" s="618"/>
      <c r="F2" s="618"/>
      <c r="G2" s="618"/>
    </row>
    <row r="3" spans="1:7">
      <c r="A3" s="734" t="s">
        <v>98</v>
      </c>
      <c r="B3" s="735" t="s">
        <v>492</v>
      </c>
      <c r="C3" s="736"/>
      <c r="D3" s="734" t="s">
        <v>487</v>
      </c>
      <c r="E3" s="734" t="s">
        <v>489</v>
      </c>
      <c r="F3" s="734" t="s">
        <v>490</v>
      </c>
      <c r="G3" s="734" t="s">
        <v>491</v>
      </c>
    </row>
    <row r="4" spans="1:7">
      <c r="A4" s="734"/>
      <c r="B4" s="303" t="s">
        <v>488</v>
      </c>
      <c r="C4" s="303" t="s">
        <v>483</v>
      </c>
      <c r="D4" s="734"/>
      <c r="E4" s="734"/>
      <c r="F4" s="734"/>
      <c r="G4" s="734"/>
    </row>
    <row r="5" spans="1:7" ht="46.5" customHeight="1">
      <c r="A5" s="256" t="s">
        <v>493</v>
      </c>
      <c r="B5" s="282">
        <v>0.8</v>
      </c>
      <c r="C5" s="282">
        <v>1.7</v>
      </c>
      <c r="D5" s="282">
        <v>38</v>
      </c>
      <c r="E5" s="282" t="s">
        <v>503</v>
      </c>
      <c r="F5" s="282" t="s">
        <v>508</v>
      </c>
      <c r="G5" s="289" t="s">
        <v>514</v>
      </c>
    </row>
    <row r="6" spans="1:7" ht="78.75" customHeight="1">
      <c r="A6" s="256" t="s">
        <v>494</v>
      </c>
      <c r="B6" s="282">
        <v>0.9</v>
      </c>
      <c r="C6" s="282">
        <v>2.1</v>
      </c>
      <c r="D6" s="282">
        <v>15</v>
      </c>
      <c r="E6" s="282" t="s">
        <v>503</v>
      </c>
      <c r="F6" s="282" t="s">
        <v>509</v>
      </c>
      <c r="G6" s="289" t="s">
        <v>515</v>
      </c>
    </row>
    <row r="7" spans="1:7" ht="64.5" customHeight="1">
      <c r="A7" s="256" t="s">
        <v>495</v>
      </c>
      <c r="B7" s="282">
        <v>0.9</v>
      </c>
      <c r="C7" s="282">
        <v>2.1</v>
      </c>
      <c r="D7" s="282">
        <v>28</v>
      </c>
      <c r="E7" s="289" t="s">
        <v>504</v>
      </c>
      <c r="F7" s="289" t="s">
        <v>510</v>
      </c>
      <c r="G7" s="289" t="s">
        <v>516</v>
      </c>
    </row>
    <row r="8" spans="1:7" ht="51" customHeight="1">
      <c r="A8" s="256" t="s">
        <v>496</v>
      </c>
      <c r="B8" s="282">
        <v>0.9</v>
      </c>
      <c r="C8" s="282">
        <v>2.1</v>
      </c>
      <c r="D8" s="282">
        <v>6</v>
      </c>
      <c r="E8" s="282" t="s">
        <v>503</v>
      </c>
      <c r="F8" s="289" t="s">
        <v>511</v>
      </c>
      <c r="G8" s="282" t="s">
        <v>517</v>
      </c>
    </row>
    <row r="9" spans="1:7">
      <c r="A9" s="256" t="s">
        <v>497</v>
      </c>
      <c r="B9" s="282">
        <v>2</v>
      </c>
      <c r="C9" s="282">
        <v>2.1</v>
      </c>
      <c r="D9" s="282">
        <v>1</v>
      </c>
      <c r="E9" s="282" t="s">
        <v>505</v>
      </c>
      <c r="F9" s="282" t="s">
        <v>512</v>
      </c>
      <c r="G9" s="282" t="s">
        <v>518</v>
      </c>
    </row>
    <row r="10" spans="1:7">
      <c r="A10" s="256" t="s">
        <v>498</v>
      </c>
      <c r="B10" s="282">
        <v>1</v>
      </c>
      <c r="C10" s="282">
        <v>2.1</v>
      </c>
      <c r="D10" s="282">
        <v>1</v>
      </c>
      <c r="E10" s="282" t="s">
        <v>503</v>
      </c>
      <c r="F10" s="282" t="s">
        <v>512</v>
      </c>
      <c r="G10" s="282" t="s">
        <v>519</v>
      </c>
    </row>
    <row r="11" spans="1:7" ht="116.25" customHeight="1">
      <c r="A11" s="256" t="s">
        <v>499</v>
      </c>
      <c r="B11" s="282">
        <v>0.8</v>
      </c>
      <c r="C11" s="282">
        <v>2.1</v>
      </c>
      <c r="D11" s="282">
        <v>13</v>
      </c>
      <c r="E11" s="282" t="s">
        <v>503</v>
      </c>
      <c r="F11" s="282" t="s">
        <v>509</v>
      </c>
      <c r="G11" s="289" t="s">
        <v>520</v>
      </c>
    </row>
    <row r="12" spans="1:7" ht="54" customHeight="1">
      <c r="A12" s="256" t="s">
        <v>500</v>
      </c>
      <c r="B12" s="282">
        <v>2.4</v>
      </c>
      <c r="C12" s="282">
        <v>2.1</v>
      </c>
      <c r="D12" s="282">
        <v>2</v>
      </c>
      <c r="E12" s="282" t="s">
        <v>506</v>
      </c>
      <c r="F12" s="282" t="s">
        <v>509</v>
      </c>
      <c r="G12" s="289" t="s">
        <v>521</v>
      </c>
    </row>
    <row r="13" spans="1:7" ht="48.75" customHeight="1">
      <c r="A13" s="256" t="s">
        <v>501</v>
      </c>
      <c r="B13" s="282">
        <v>4.5</v>
      </c>
      <c r="C13" s="282">
        <v>2.4</v>
      </c>
      <c r="D13" s="282">
        <v>1</v>
      </c>
      <c r="E13" s="282" t="s">
        <v>507</v>
      </c>
      <c r="F13" s="289" t="s">
        <v>513</v>
      </c>
      <c r="G13" s="282" t="s">
        <v>522</v>
      </c>
    </row>
    <row r="14" spans="1:7" ht="60" customHeight="1">
      <c r="A14" s="256" t="s">
        <v>502</v>
      </c>
      <c r="B14" s="282">
        <v>3.95</v>
      </c>
      <c r="C14" s="282">
        <v>2.4</v>
      </c>
      <c r="D14" s="282">
        <v>2</v>
      </c>
      <c r="E14" s="282" t="s">
        <v>507</v>
      </c>
      <c r="F14" s="289" t="s">
        <v>513</v>
      </c>
      <c r="G14" s="282" t="s">
        <v>522</v>
      </c>
    </row>
    <row r="15" spans="1:7">
      <c r="A15" s="734" t="s">
        <v>99</v>
      </c>
      <c r="B15" s="735" t="s">
        <v>492</v>
      </c>
      <c r="C15" s="736"/>
      <c r="D15" s="734" t="s">
        <v>487</v>
      </c>
      <c r="E15" s="734" t="s">
        <v>489</v>
      </c>
      <c r="F15" s="734" t="s">
        <v>490</v>
      </c>
      <c r="G15" s="734" t="s">
        <v>491</v>
      </c>
    </row>
    <row r="16" spans="1:7">
      <c r="A16" s="734"/>
      <c r="B16" s="303" t="s">
        <v>488</v>
      </c>
      <c r="C16" s="303" t="s">
        <v>483</v>
      </c>
      <c r="D16" s="734"/>
      <c r="E16" s="734"/>
      <c r="F16" s="734"/>
      <c r="G16" s="734"/>
    </row>
    <row r="17" spans="1:7" ht="128.25" customHeight="1">
      <c r="A17" s="256" t="s">
        <v>523</v>
      </c>
      <c r="B17" s="282">
        <v>3</v>
      </c>
      <c r="C17" s="282">
        <v>0.6</v>
      </c>
      <c r="D17" s="282">
        <v>52</v>
      </c>
      <c r="E17" s="289" t="s">
        <v>532</v>
      </c>
      <c r="F17" s="289" t="s">
        <v>513</v>
      </c>
      <c r="G17" s="289" t="s">
        <v>596</v>
      </c>
    </row>
    <row r="18" spans="1:7" ht="99.75" customHeight="1">
      <c r="A18" s="256" t="s">
        <v>524</v>
      </c>
      <c r="B18" s="282">
        <v>1.2</v>
      </c>
      <c r="C18" s="282">
        <v>1.1000000000000001</v>
      </c>
      <c r="D18" s="282">
        <v>6</v>
      </c>
      <c r="E18" s="282" t="s">
        <v>506</v>
      </c>
      <c r="F18" s="289" t="s">
        <v>513</v>
      </c>
      <c r="G18" s="289" t="s">
        <v>579</v>
      </c>
    </row>
    <row r="19" spans="1:7" ht="127.5" customHeight="1">
      <c r="A19" s="256" t="s">
        <v>525</v>
      </c>
      <c r="B19" s="282">
        <v>1.2</v>
      </c>
      <c r="C19" s="282">
        <v>2.4</v>
      </c>
      <c r="D19" s="282">
        <v>64</v>
      </c>
      <c r="E19" s="289" t="s">
        <v>580</v>
      </c>
      <c r="F19" s="289" t="s">
        <v>513</v>
      </c>
      <c r="G19" s="289" t="s">
        <v>597</v>
      </c>
    </row>
    <row r="20" spans="1:7" ht="69" customHeight="1">
      <c r="A20" s="256" t="s">
        <v>526</v>
      </c>
      <c r="B20" s="282">
        <v>2</v>
      </c>
      <c r="C20" s="282">
        <v>0.8</v>
      </c>
      <c r="D20" s="282">
        <v>5</v>
      </c>
      <c r="E20" s="289" t="s">
        <v>532</v>
      </c>
      <c r="F20" s="289" t="s">
        <v>513</v>
      </c>
      <c r="G20" s="289" t="s">
        <v>581</v>
      </c>
    </row>
    <row r="21" spans="1:7" ht="54" customHeight="1">
      <c r="A21" s="256" t="s">
        <v>527</v>
      </c>
      <c r="B21" s="282">
        <v>0.4</v>
      </c>
      <c r="C21" s="282">
        <v>0.4</v>
      </c>
      <c r="D21" s="282">
        <v>4</v>
      </c>
      <c r="E21" s="289" t="s">
        <v>580</v>
      </c>
      <c r="F21" s="289" t="s">
        <v>513</v>
      </c>
      <c r="G21" s="289" t="s">
        <v>582</v>
      </c>
    </row>
    <row r="22" spans="1:7" ht="63.75" customHeight="1">
      <c r="A22" s="256" t="s">
        <v>528</v>
      </c>
      <c r="B22" s="282">
        <v>0.8</v>
      </c>
      <c r="C22" s="282">
        <v>0.4</v>
      </c>
      <c r="D22" s="282">
        <v>8</v>
      </c>
      <c r="E22" s="289" t="s">
        <v>580</v>
      </c>
      <c r="F22" s="289" t="s">
        <v>513</v>
      </c>
      <c r="G22" s="289" t="s">
        <v>583</v>
      </c>
    </row>
    <row r="23" spans="1:7">
      <c r="A23" s="256" t="s">
        <v>529</v>
      </c>
      <c r="B23" s="282">
        <v>2</v>
      </c>
      <c r="C23" s="282">
        <v>1.5</v>
      </c>
      <c r="D23" s="282">
        <v>2</v>
      </c>
      <c r="E23" s="282" t="s">
        <v>584</v>
      </c>
      <c r="F23" s="282" t="s">
        <v>508</v>
      </c>
      <c r="G23" s="289" t="s">
        <v>585</v>
      </c>
    </row>
    <row r="24" spans="1:7" ht="73.5" customHeight="1">
      <c r="A24" s="256" t="s">
        <v>530</v>
      </c>
      <c r="B24" s="282" t="s">
        <v>586</v>
      </c>
      <c r="C24" s="282" t="s">
        <v>586</v>
      </c>
      <c r="D24" s="282">
        <v>2</v>
      </c>
      <c r="E24" s="289" t="s">
        <v>588</v>
      </c>
      <c r="F24" s="289" t="s">
        <v>587</v>
      </c>
      <c r="G24" s="289" t="s">
        <v>585</v>
      </c>
    </row>
    <row r="25" spans="1:7" ht="57" customHeight="1">
      <c r="A25" s="256" t="s">
        <v>531</v>
      </c>
      <c r="B25" s="282">
        <v>3</v>
      </c>
      <c r="C25" s="282">
        <v>1.1000000000000001</v>
      </c>
      <c r="D25" s="282">
        <v>2</v>
      </c>
      <c r="E25" s="282" t="s">
        <v>506</v>
      </c>
      <c r="F25" s="289" t="s">
        <v>513</v>
      </c>
      <c r="G25" s="289" t="s">
        <v>589</v>
      </c>
    </row>
  </sheetData>
  <mergeCells count="13">
    <mergeCell ref="G15:G16"/>
    <mergeCell ref="A2:G2"/>
    <mergeCell ref="A3:A4"/>
    <mergeCell ref="B3:C3"/>
    <mergeCell ref="D3:D4"/>
    <mergeCell ref="E3:E4"/>
    <mergeCell ref="F3:F4"/>
    <mergeCell ref="G3:G4"/>
    <mergeCell ref="A15:A16"/>
    <mergeCell ref="B15:C15"/>
    <mergeCell ref="D15:D16"/>
    <mergeCell ref="E15:E16"/>
    <mergeCell ref="F15:F16"/>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1037"/>
  <sheetViews>
    <sheetView view="pageBreakPreview" zoomScale="77" zoomScaleNormal="100" zoomScaleSheetLayoutView="77" zoomScalePageLayoutView="70" workbookViewId="0">
      <selection activeCell="F1037" sqref="F1037"/>
    </sheetView>
  </sheetViews>
  <sheetFormatPr defaultRowHeight="17.25"/>
  <cols>
    <col min="1" max="1" width="11" style="36" customWidth="1"/>
    <col min="2" max="2" width="12.5703125" style="36" customWidth="1"/>
    <col min="3" max="3" width="7.140625" style="42" customWidth="1"/>
    <col min="4" max="4" width="100.7109375" style="40" customWidth="1"/>
    <col min="5" max="5" width="9" style="36" customWidth="1"/>
    <col min="6" max="6" width="14.42578125" style="41" customWidth="1"/>
    <col min="7" max="7" width="12.7109375" style="41" customWidth="1"/>
    <col min="8" max="8" width="13.7109375" style="41" customWidth="1"/>
    <col min="9" max="9" width="11.7109375" style="36" customWidth="1"/>
    <col min="10" max="10" width="19.7109375" style="41" bestFit="1" customWidth="1"/>
    <col min="11" max="12" width="11" style="123" bestFit="1" customWidth="1"/>
    <col min="13" max="13" width="15.5703125" style="123" bestFit="1" customWidth="1"/>
    <col min="14" max="14" width="57.85546875" style="123" customWidth="1"/>
    <col min="15" max="67" width="9.140625" style="123"/>
    <col min="68" max="111" width="9.140625" style="36"/>
    <col min="112" max="16384" width="9.140625" style="37"/>
  </cols>
  <sheetData>
    <row r="1" spans="1:111" ht="11.1" customHeight="1">
      <c r="A1" s="573" t="str">
        <f>B4</f>
        <v xml:space="preserve"> Construção da Escola Municipal Morada do Bosque II</v>
      </c>
      <c r="B1" s="573"/>
      <c r="C1" s="573"/>
      <c r="D1" s="573"/>
      <c r="E1" s="573"/>
      <c r="F1" s="573"/>
      <c r="G1" s="573"/>
      <c r="H1" s="573"/>
      <c r="I1" s="573"/>
      <c r="J1" s="573"/>
    </row>
    <row r="2" spans="1:111" ht="11.1" customHeight="1">
      <c r="A2" s="573"/>
      <c r="B2" s="573"/>
      <c r="C2" s="573"/>
      <c r="D2" s="573"/>
      <c r="E2" s="573"/>
      <c r="F2" s="573"/>
      <c r="G2" s="573"/>
      <c r="H2" s="573"/>
      <c r="I2" s="573"/>
      <c r="J2" s="573"/>
    </row>
    <row r="3" spans="1:111" s="151" customFormat="1" ht="21" customHeight="1">
      <c r="A3" s="48" t="s">
        <v>230</v>
      </c>
      <c r="B3" s="48"/>
      <c r="C3" s="49"/>
      <c r="D3" s="159"/>
      <c r="E3" s="192" t="s">
        <v>7</v>
      </c>
      <c r="F3" s="193"/>
      <c r="G3" s="160">
        <f>I1030</f>
        <v>0</v>
      </c>
      <c r="H3" s="160"/>
      <c r="I3" s="194" t="s">
        <v>9</v>
      </c>
      <c r="J3" s="216">
        <v>43627</v>
      </c>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row>
    <row r="4" spans="1:111" s="151" customFormat="1" ht="21" customHeight="1">
      <c r="A4" s="184" t="s">
        <v>231</v>
      </c>
      <c r="B4" s="174" t="str">
        <f>MID(Capa!A48,6,200)</f>
        <v xml:space="preserve"> Construção da Escola Municipal Morada do Bosque II</v>
      </c>
      <c r="C4" s="174"/>
      <c r="D4" s="174"/>
      <c r="E4" s="185"/>
      <c r="F4" s="195" t="s">
        <v>8</v>
      </c>
      <c r="G4" s="186">
        <f>G3/B6</f>
        <v>0</v>
      </c>
      <c r="H4" s="186"/>
      <c r="I4" s="179" t="s">
        <v>387</v>
      </c>
      <c r="J4" s="217">
        <f>'BDI - Serviços'!I24</f>
        <v>0.24940000000000001</v>
      </c>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row>
    <row r="5" spans="1:111" s="151" customFormat="1" ht="21" customHeight="1">
      <c r="A5" s="184" t="s">
        <v>140</v>
      </c>
      <c r="B5" s="174" t="str">
        <f>Capa!A49</f>
        <v>Local: Rua dos Carvalhos - Equip. Comunitário - Bairro Morada do Bosque II - Sorriso MT</v>
      </c>
      <c r="C5" s="196"/>
      <c r="D5" s="197"/>
      <c r="E5" s="198"/>
      <c r="F5" s="186"/>
      <c r="G5" s="186"/>
      <c r="H5" s="186"/>
      <c r="I5" s="179" t="s">
        <v>388</v>
      </c>
      <c r="J5" s="217">
        <f>'BDI-Equipamentos'!I24</f>
        <v>0.1278</v>
      </c>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41"/>
      <c r="DE5" s="141"/>
      <c r="DF5" s="141"/>
      <c r="DG5" s="141"/>
    </row>
    <row r="6" spans="1:111" s="151" customFormat="1" ht="21" customHeight="1">
      <c r="A6" s="199" t="s">
        <v>61</v>
      </c>
      <c r="B6" s="200">
        <v>4966.3</v>
      </c>
      <c r="C6" s="196"/>
      <c r="D6" s="201"/>
      <c r="E6" s="198"/>
      <c r="F6" s="186"/>
      <c r="G6" s="186"/>
      <c r="H6" s="195" t="s">
        <v>232</v>
      </c>
      <c r="I6" s="174" t="s">
        <v>770</v>
      </c>
      <c r="J6" s="174"/>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row>
    <row r="7" spans="1:111" s="151" customFormat="1" ht="21" customHeight="1">
      <c r="A7" s="185" t="s">
        <v>381</v>
      </c>
      <c r="B7" s="200"/>
      <c r="C7" s="196"/>
      <c r="D7" s="201"/>
      <c r="E7" s="202" t="s">
        <v>214</v>
      </c>
      <c r="F7" s="186"/>
      <c r="G7" s="186"/>
      <c r="H7" s="186"/>
      <c r="I7" s="174"/>
      <c r="J7" s="174"/>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row>
    <row r="8" spans="1:111" ht="12" customHeight="1">
      <c r="A8" s="164"/>
      <c r="B8" s="164"/>
      <c r="C8" s="163"/>
      <c r="D8" s="166"/>
      <c r="F8" s="8"/>
      <c r="G8" s="8"/>
      <c r="H8" s="39"/>
      <c r="I8" s="164"/>
      <c r="J8" s="8"/>
    </row>
    <row r="9" spans="1:111" ht="12.75" customHeight="1">
      <c r="A9" s="574" t="s">
        <v>6</v>
      </c>
      <c r="B9" s="575" t="s">
        <v>148</v>
      </c>
      <c r="C9" s="574" t="s">
        <v>0</v>
      </c>
      <c r="D9" s="575" t="s">
        <v>1</v>
      </c>
      <c r="E9" s="575" t="s">
        <v>26</v>
      </c>
      <c r="F9" s="576" t="s">
        <v>198</v>
      </c>
      <c r="G9" s="162"/>
      <c r="H9" s="574" t="s">
        <v>2</v>
      </c>
      <c r="I9" s="574"/>
      <c r="J9" s="574"/>
    </row>
    <row r="10" spans="1:111" ht="48" customHeight="1">
      <c r="A10" s="574"/>
      <c r="B10" s="575"/>
      <c r="C10" s="574"/>
      <c r="D10" s="575"/>
      <c r="E10" s="575"/>
      <c r="F10" s="576"/>
      <c r="G10" s="51" t="s">
        <v>139</v>
      </c>
      <c r="H10" s="51" t="s">
        <v>3</v>
      </c>
      <c r="I10" s="161" t="s">
        <v>4</v>
      </c>
      <c r="J10" s="51" t="s">
        <v>5</v>
      </c>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row>
    <row r="11" spans="1:111" ht="20.25" customHeight="1">
      <c r="A11" s="568" t="s">
        <v>12</v>
      </c>
      <c r="B11" s="569"/>
      <c r="C11" s="569"/>
      <c r="D11" s="569"/>
      <c r="E11" s="569"/>
      <c r="F11" s="569"/>
      <c r="G11" s="569"/>
      <c r="H11" s="569"/>
      <c r="I11" s="569"/>
      <c r="J11" s="570"/>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row>
    <row r="12" spans="1:111" s="38" customFormat="1" ht="19.5" customHeight="1">
      <c r="A12" s="295"/>
      <c r="B12" s="295"/>
      <c r="C12" s="296" t="s">
        <v>35</v>
      </c>
      <c r="D12" s="221" t="s">
        <v>12</v>
      </c>
      <c r="E12" s="295"/>
      <c r="F12" s="297"/>
      <c r="G12" s="297"/>
      <c r="H12" s="297"/>
      <c r="I12" s="295"/>
      <c r="J12" s="297"/>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row>
    <row r="13" spans="1:111" s="38" customFormat="1" ht="19.5" customHeight="1">
      <c r="A13" s="112" t="s">
        <v>16</v>
      </c>
      <c r="B13" s="112" t="s">
        <v>13</v>
      </c>
      <c r="C13" s="113" t="s">
        <v>37</v>
      </c>
      <c r="D13" s="93" t="s">
        <v>1691</v>
      </c>
      <c r="E13" s="112" t="s">
        <v>109</v>
      </c>
      <c r="F13" s="218">
        <v>8</v>
      </c>
      <c r="G13" s="117">
        <f t="shared" ref="G13:G16" si="0">$J$4</f>
        <v>0.24940000000000001</v>
      </c>
      <c r="H13" s="114">
        <v>0</v>
      </c>
      <c r="I13" s="132">
        <f t="shared" ref="I13:I17" si="1">H13*(1+G13)</f>
        <v>0</v>
      </c>
      <c r="J13" s="94">
        <f t="shared" ref="J13:J17" si="2">F13*I13</f>
        <v>0</v>
      </c>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row>
    <row r="14" spans="1:111" s="38" customFormat="1" ht="19.5" customHeight="1">
      <c r="A14" s="92">
        <v>41598</v>
      </c>
      <c r="B14" s="112" t="s">
        <v>13</v>
      </c>
      <c r="C14" s="113" t="s">
        <v>40</v>
      </c>
      <c r="D14" s="84" t="s">
        <v>354</v>
      </c>
      <c r="E14" s="112" t="s">
        <v>227</v>
      </c>
      <c r="F14" s="218">
        <v>1</v>
      </c>
      <c r="G14" s="117">
        <f t="shared" si="0"/>
        <v>0.24940000000000001</v>
      </c>
      <c r="H14" s="114">
        <v>0</v>
      </c>
      <c r="I14" s="132">
        <f t="shared" si="1"/>
        <v>0</v>
      </c>
      <c r="J14" s="94">
        <f t="shared" si="2"/>
        <v>0</v>
      </c>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row>
    <row r="15" spans="1:111" s="38" customFormat="1" ht="19.5" customHeight="1">
      <c r="A15" s="92" t="s">
        <v>421</v>
      </c>
      <c r="B15" s="99" t="s">
        <v>103</v>
      </c>
      <c r="C15" s="113" t="s">
        <v>43</v>
      </c>
      <c r="D15" s="84" t="s">
        <v>420</v>
      </c>
      <c r="E15" s="112" t="s">
        <v>227</v>
      </c>
      <c r="F15" s="218">
        <v>1</v>
      </c>
      <c r="G15" s="117">
        <f t="shared" si="0"/>
        <v>0.24940000000000001</v>
      </c>
      <c r="H15" s="114">
        <v>0</v>
      </c>
      <c r="I15" s="132">
        <f t="shared" si="1"/>
        <v>0</v>
      </c>
      <c r="J15" s="94">
        <f t="shared" si="2"/>
        <v>0</v>
      </c>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row>
    <row r="16" spans="1:111" s="38" customFormat="1" ht="27.75" customHeight="1">
      <c r="A16" s="112" t="s">
        <v>260</v>
      </c>
      <c r="B16" s="112" t="s">
        <v>13</v>
      </c>
      <c r="C16" s="113" t="s">
        <v>46</v>
      </c>
      <c r="D16" s="93" t="s">
        <v>432</v>
      </c>
      <c r="E16" s="112" t="s">
        <v>109</v>
      </c>
      <c r="F16" s="218">
        <v>14646.75</v>
      </c>
      <c r="G16" s="117">
        <f t="shared" si="0"/>
        <v>0.24940000000000001</v>
      </c>
      <c r="H16" s="114">
        <v>0</v>
      </c>
      <c r="I16" s="132">
        <f t="shared" si="1"/>
        <v>0</v>
      </c>
      <c r="J16" s="94">
        <f t="shared" si="2"/>
        <v>0</v>
      </c>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row>
    <row r="17" spans="1:111" s="38" customFormat="1" ht="30.75" customHeight="1">
      <c r="A17" s="105">
        <v>99059</v>
      </c>
      <c r="B17" s="105" t="s">
        <v>13</v>
      </c>
      <c r="C17" s="113" t="s">
        <v>63</v>
      </c>
      <c r="D17" s="17" t="s">
        <v>431</v>
      </c>
      <c r="E17" s="105" t="s">
        <v>107</v>
      </c>
      <c r="F17" s="218">
        <v>592</v>
      </c>
      <c r="G17" s="117">
        <f>$J$4</f>
        <v>0.24940000000000001</v>
      </c>
      <c r="H17" s="114">
        <v>0</v>
      </c>
      <c r="I17" s="132">
        <f t="shared" si="1"/>
        <v>0</v>
      </c>
      <c r="J17" s="94">
        <f t="shared" si="2"/>
        <v>0</v>
      </c>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row>
    <row r="18" spans="1:111" s="38" customFormat="1" ht="19.5" customHeight="1">
      <c r="A18" s="105"/>
      <c r="B18" s="105"/>
      <c r="C18" s="31" t="s">
        <v>270</v>
      </c>
      <c r="D18" s="32" t="s">
        <v>419</v>
      </c>
      <c r="E18" s="105"/>
      <c r="F18" s="94"/>
      <c r="G18" s="103"/>
      <c r="H18" s="18"/>
      <c r="I18" s="122"/>
      <c r="J18" s="18"/>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row>
    <row r="19" spans="1:111" customFormat="1" ht="32.25" customHeight="1">
      <c r="A19" s="112">
        <v>93212</v>
      </c>
      <c r="B19" s="112" t="s">
        <v>13</v>
      </c>
      <c r="C19" s="113" t="s">
        <v>433</v>
      </c>
      <c r="D19" s="142" t="s">
        <v>414</v>
      </c>
      <c r="E19" s="112" t="s">
        <v>109</v>
      </c>
      <c r="F19" s="218">
        <v>3.4</v>
      </c>
      <c r="G19" s="117">
        <f>$J$4</f>
        <v>0.24940000000000001</v>
      </c>
      <c r="H19" s="114">
        <v>0</v>
      </c>
      <c r="I19" s="132">
        <f t="shared" ref="I19:I23" si="3">H19*(1+G19)</f>
        <v>0</v>
      </c>
      <c r="J19" s="94">
        <f t="shared" ref="J19:J23" si="4">F19*I19</f>
        <v>0</v>
      </c>
    </row>
    <row r="20" spans="1:111" customFormat="1" ht="32.25" customHeight="1">
      <c r="A20" s="112">
        <v>93210</v>
      </c>
      <c r="B20" s="112" t="s">
        <v>13</v>
      </c>
      <c r="C20" s="113" t="s">
        <v>434</v>
      </c>
      <c r="D20" s="142" t="s">
        <v>415</v>
      </c>
      <c r="E20" s="112" t="s">
        <v>109</v>
      </c>
      <c r="F20" s="218">
        <v>8</v>
      </c>
      <c r="G20" s="117">
        <f>$J$4</f>
        <v>0.24940000000000001</v>
      </c>
      <c r="H20" s="114">
        <v>0</v>
      </c>
      <c r="I20" s="132">
        <f t="shared" ref="I20" si="5">H20*(1+G20)</f>
        <v>0</v>
      </c>
      <c r="J20" s="94">
        <f t="shared" ref="J20" si="6">F20*I20</f>
        <v>0</v>
      </c>
    </row>
    <row r="21" spans="1:111" customFormat="1" ht="32.25" customHeight="1">
      <c r="A21" s="112">
        <v>93208</v>
      </c>
      <c r="B21" s="112" t="s">
        <v>13</v>
      </c>
      <c r="C21" s="113" t="s">
        <v>435</v>
      </c>
      <c r="D21" s="142" t="s">
        <v>416</v>
      </c>
      <c r="E21" s="112" t="s">
        <v>109</v>
      </c>
      <c r="F21" s="218">
        <v>9</v>
      </c>
      <c r="G21" s="117">
        <f>$J$4</f>
        <v>0.24940000000000001</v>
      </c>
      <c r="H21" s="114">
        <v>0</v>
      </c>
      <c r="I21" s="132">
        <f t="shared" ref="I21" si="7">H21*(1+G21)</f>
        <v>0</v>
      </c>
      <c r="J21" s="94">
        <f t="shared" ref="J21" si="8">F21*I21</f>
        <v>0</v>
      </c>
    </row>
    <row r="22" spans="1:111" customFormat="1" ht="30" customHeight="1">
      <c r="A22" s="112">
        <v>93207</v>
      </c>
      <c r="B22" s="112" t="s">
        <v>13</v>
      </c>
      <c r="C22" s="113" t="s">
        <v>436</v>
      </c>
      <c r="D22" s="142" t="s">
        <v>417</v>
      </c>
      <c r="E22" s="112" t="s">
        <v>109</v>
      </c>
      <c r="F22" s="218">
        <v>6</v>
      </c>
      <c r="G22" s="117">
        <f>$J$4</f>
        <v>0.24940000000000001</v>
      </c>
      <c r="H22" s="114">
        <v>0</v>
      </c>
      <c r="I22" s="132">
        <f t="shared" ref="I22" si="9">H22*(1+G22)</f>
        <v>0</v>
      </c>
      <c r="J22" s="94">
        <f t="shared" ref="J22" si="10">F22*I22</f>
        <v>0</v>
      </c>
    </row>
    <row r="23" spans="1:111" customFormat="1" ht="21.75" customHeight="1">
      <c r="A23" s="105">
        <v>98459</v>
      </c>
      <c r="B23" s="105" t="s">
        <v>13</v>
      </c>
      <c r="C23" s="113" t="s">
        <v>437</v>
      </c>
      <c r="D23" s="17" t="s">
        <v>441</v>
      </c>
      <c r="E23" s="105" t="s">
        <v>109</v>
      </c>
      <c r="F23" s="218">
        <f>592*2.2</f>
        <v>1302.4000000000001</v>
      </c>
      <c r="G23" s="117">
        <f>$J$4</f>
        <v>0.24940000000000001</v>
      </c>
      <c r="H23" s="114">
        <v>0</v>
      </c>
      <c r="I23" s="132">
        <f t="shared" si="3"/>
        <v>0</v>
      </c>
      <c r="J23" s="94">
        <f t="shared" si="4"/>
        <v>0</v>
      </c>
    </row>
    <row r="24" spans="1:111" ht="19.5" customHeight="1">
      <c r="A24" s="105"/>
      <c r="B24" s="105"/>
      <c r="C24" s="31" t="s">
        <v>271</v>
      </c>
      <c r="D24" s="32" t="s">
        <v>406</v>
      </c>
      <c r="E24" s="105"/>
      <c r="F24" s="94"/>
      <c r="G24" s="103"/>
      <c r="H24" s="18"/>
      <c r="I24" s="122"/>
      <c r="J24" s="18"/>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row>
    <row r="25" spans="1:111" ht="19.5" customHeight="1">
      <c r="A25" s="105">
        <v>90777</v>
      </c>
      <c r="B25" s="105" t="s">
        <v>13</v>
      </c>
      <c r="C25" s="113" t="s">
        <v>438</v>
      </c>
      <c r="D25" s="17" t="s">
        <v>407</v>
      </c>
      <c r="E25" s="105" t="s">
        <v>409</v>
      </c>
      <c r="F25" s="218">
        <f>160*11</f>
        <v>1760</v>
      </c>
      <c r="G25" s="117">
        <f>$J$4</f>
        <v>0.24940000000000001</v>
      </c>
      <c r="H25" s="114">
        <v>0</v>
      </c>
      <c r="I25" s="132">
        <f t="shared" ref="I25" si="11">H25*(1+G25)</f>
        <v>0</v>
      </c>
      <c r="J25" s="94">
        <f t="shared" ref="J25" si="12">F25*I25</f>
        <v>0</v>
      </c>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c r="CW25" s="116"/>
      <c r="CX25" s="116"/>
      <c r="CY25" s="116"/>
      <c r="CZ25" s="116"/>
      <c r="DA25" s="116"/>
      <c r="DB25" s="116"/>
      <c r="DC25" s="116"/>
      <c r="DD25" s="116"/>
      <c r="DE25" s="116"/>
      <c r="DF25" s="116"/>
      <c r="DG25" s="116"/>
    </row>
    <row r="26" spans="1:111" ht="22.5" customHeight="1">
      <c r="A26" s="105">
        <v>93572</v>
      </c>
      <c r="B26" s="105" t="s">
        <v>13</v>
      </c>
      <c r="C26" s="113" t="s">
        <v>439</v>
      </c>
      <c r="D26" s="17" t="s">
        <v>408</v>
      </c>
      <c r="E26" s="105" t="s">
        <v>409</v>
      </c>
      <c r="F26" s="218">
        <v>11</v>
      </c>
      <c r="G26" s="117">
        <f>$J$4</f>
        <v>0.24940000000000001</v>
      </c>
      <c r="H26" s="114">
        <v>0</v>
      </c>
      <c r="I26" s="132">
        <f t="shared" ref="I26" si="13">H26*(1+G26)</f>
        <v>0</v>
      </c>
      <c r="J26" s="94">
        <f t="shared" ref="J26" si="14">F26*I26</f>
        <v>0</v>
      </c>
      <c r="K26" s="553"/>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row>
    <row r="27" spans="1:111" ht="19.5" customHeight="1">
      <c r="A27" s="105">
        <v>88326</v>
      </c>
      <c r="B27" s="105" t="s">
        <v>13</v>
      </c>
      <c r="C27" s="113" t="s">
        <v>440</v>
      </c>
      <c r="D27" s="17" t="s">
        <v>442</v>
      </c>
      <c r="E27" s="105" t="s">
        <v>106</v>
      </c>
      <c r="F27" s="218">
        <f>360*11</f>
        <v>3960</v>
      </c>
      <c r="G27" s="117">
        <f>$J$4</f>
        <v>0.24940000000000001</v>
      </c>
      <c r="H27" s="114">
        <v>0</v>
      </c>
      <c r="I27" s="132">
        <f t="shared" ref="I27" si="15">H27*(1+G27)</f>
        <v>0</v>
      </c>
      <c r="J27" s="94">
        <f t="shared" ref="J27" si="16">F27*I27</f>
        <v>0</v>
      </c>
      <c r="K27" s="552"/>
      <c r="M27" s="552"/>
      <c r="BP27" s="116"/>
      <c r="BQ27" s="116"/>
      <c r="BR27" s="116"/>
      <c r="BS27" s="116"/>
      <c r="BT27" s="116"/>
      <c r="BU27" s="116"/>
      <c r="BV27" s="116"/>
      <c r="BW27" s="116"/>
      <c r="BX27" s="116"/>
      <c r="BY27" s="116"/>
      <c r="BZ27" s="116"/>
      <c r="CA27" s="116"/>
      <c r="CB27" s="116"/>
      <c r="CC27" s="116"/>
      <c r="CD27" s="116"/>
      <c r="CE27" s="116"/>
      <c r="CF27" s="116"/>
      <c r="CG27" s="116"/>
      <c r="CH27" s="116"/>
      <c r="CI27" s="116"/>
      <c r="CJ27" s="116"/>
      <c r="CK27" s="116"/>
      <c r="CL27" s="116"/>
      <c r="CM27" s="116"/>
      <c r="CN27" s="116"/>
      <c r="CO27" s="116"/>
      <c r="CP27" s="116"/>
      <c r="CQ27" s="116"/>
      <c r="CR27" s="116"/>
      <c r="CS27" s="116"/>
      <c r="CT27" s="116"/>
      <c r="CU27" s="116"/>
      <c r="CV27" s="116"/>
      <c r="CW27" s="116"/>
      <c r="CX27" s="116"/>
      <c r="CY27" s="116"/>
      <c r="CZ27" s="116"/>
      <c r="DA27" s="116"/>
      <c r="DB27" s="116"/>
      <c r="DC27" s="116"/>
      <c r="DD27" s="116"/>
      <c r="DE27" s="116"/>
      <c r="DF27" s="116"/>
      <c r="DG27" s="116"/>
    </row>
    <row r="28" spans="1:111" ht="19.5" customHeight="1">
      <c r="A28" s="105"/>
      <c r="B28" s="105"/>
      <c r="C28" s="31" t="s">
        <v>469</v>
      </c>
      <c r="D28" s="98" t="s">
        <v>470</v>
      </c>
      <c r="E28" s="105"/>
      <c r="F28" s="94"/>
      <c r="G28" s="103"/>
      <c r="H28" s="18"/>
      <c r="I28" s="122"/>
      <c r="J28" s="18"/>
      <c r="M28" s="553"/>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c r="CS28" s="116"/>
      <c r="CT28" s="116"/>
      <c r="CU28" s="116"/>
      <c r="CV28" s="116"/>
      <c r="CW28" s="116"/>
      <c r="CX28" s="116"/>
      <c r="CY28" s="116"/>
      <c r="CZ28" s="116"/>
      <c r="DA28" s="116"/>
      <c r="DB28" s="116"/>
      <c r="DC28" s="116"/>
      <c r="DD28" s="116"/>
      <c r="DE28" s="116"/>
      <c r="DF28" s="116"/>
      <c r="DG28" s="116"/>
    </row>
    <row r="29" spans="1:111" ht="19.5" customHeight="1">
      <c r="A29" s="105">
        <v>79473</v>
      </c>
      <c r="B29" s="105" t="s">
        <v>13</v>
      </c>
      <c r="C29" s="113" t="s">
        <v>471</v>
      </c>
      <c r="D29" s="17" t="s">
        <v>1697</v>
      </c>
      <c r="E29" s="105" t="s">
        <v>109</v>
      </c>
      <c r="F29" s="218">
        <f>'Quadro de Áreas'!H2</f>
        <v>14646.75</v>
      </c>
      <c r="G29" s="117">
        <f>$J$4</f>
        <v>0.24940000000000001</v>
      </c>
      <c r="H29" s="114">
        <v>0</v>
      </c>
      <c r="I29" s="132">
        <f t="shared" ref="I29" si="17">H29*(1+G29)</f>
        <v>0</v>
      </c>
      <c r="J29" s="94">
        <f t="shared" ref="J29" si="18">F29*I29</f>
        <v>0</v>
      </c>
      <c r="M29" s="553"/>
      <c r="BP29" s="116"/>
      <c r="BQ29" s="116"/>
      <c r="BR29" s="116"/>
      <c r="BS29" s="116"/>
      <c r="BT29" s="116"/>
      <c r="BU29" s="116"/>
      <c r="BV29" s="116"/>
      <c r="BW29" s="116"/>
      <c r="BX29" s="116"/>
      <c r="BY29" s="116"/>
      <c r="BZ29" s="116"/>
      <c r="CA29" s="116"/>
      <c r="CB29" s="116"/>
      <c r="CC29" s="116"/>
      <c r="CD29" s="116"/>
      <c r="CE29" s="116"/>
      <c r="CF29" s="116"/>
      <c r="CG29" s="116"/>
      <c r="CH29" s="116"/>
      <c r="CI29" s="116"/>
      <c r="CJ29" s="116"/>
      <c r="CK29" s="116"/>
      <c r="CL29" s="116"/>
      <c r="CM29" s="116"/>
      <c r="CN29" s="116"/>
      <c r="CO29" s="116"/>
      <c r="CP29" s="116"/>
      <c r="CQ29" s="116"/>
      <c r="CR29" s="116"/>
      <c r="CS29" s="116"/>
      <c r="CT29" s="116"/>
      <c r="CU29" s="116"/>
      <c r="CV29" s="116"/>
      <c r="CW29" s="116"/>
      <c r="CX29" s="116"/>
      <c r="CY29" s="116"/>
      <c r="CZ29" s="116"/>
      <c r="DA29" s="116"/>
      <c r="DB29" s="116"/>
      <c r="DC29" s="116"/>
      <c r="DD29" s="116"/>
      <c r="DE29" s="116"/>
      <c r="DF29" s="116"/>
      <c r="DG29" s="116"/>
    </row>
    <row r="30" spans="1:111" ht="19.5" customHeight="1">
      <c r="A30" s="105">
        <v>79473</v>
      </c>
      <c r="B30" s="105" t="s">
        <v>13</v>
      </c>
      <c r="C30" s="113" t="s">
        <v>472</v>
      </c>
      <c r="D30" s="17" t="s">
        <v>1682</v>
      </c>
      <c r="E30" s="105" t="s">
        <v>108</v>
      </c>
      <c r="F30" s="218">
        <f>Terraplenagem!D32+Terraplenagem!G32</f>
        <v>15400.13</v>
      </c>
      <c r="G30" s="117">
        <f>$J$4</f>
        <v>0.24940000000000001</v>
      </c>
      <c r="H30" s="114">
        <v>0</v>
      </c>
      <c r="I30" s="132">
        <f t="shared" ref="I30:I31" si="19">H30*(1+G30)</f>
        <v>0</v>
      </c>
      <c r="J30" s="94">
        <f t="shared" ref="J30:J31" si="20">F30*I30</f>
        <v>0</v>
      </c>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row>
    <row r="31" spans="1:111" ht="33" customHeight="1">
      <c r="A31" s="105">
        <v>96386</v>
      </c>
      <c r="B31" s="105" t="s">
        <v>13</v>
      </c>
      <c r="C31" s="113" t="s">
        <v>1684</v>
      </c>
      <c r="D31" s="17" t="s">
        <v>1683</v>
      </c>
      <c r="E31" s="105" t="s">
        <v>108</v>
      </c>
      <c r="F31" s="218">
        <f>Terraplenagem!G32</f>
        <v>2876.25</v>
      </c>
      <c r="G31" s="117">
        <f>$J$4</f>
        <v>0.24940000000000001</v>
      </c>
      <c r="H31" s="114">
        <v>0</v>
      </c>
      <c r="I31" s="132">
        <f t="shared" si="19"/>
        <v>0</v>
      </c>
      <c r="J31" s="94">
        <f t="shared" si="20"/>
        <v>0</v>
      </c>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DE31" s="116"/>
      <c r="DF31" s="116"/>
      <c r="DG31" s="116"/>
    </row>
    <row r="32" spans="1:111" ht="33" customHeight="1">
      <c r="A32" s="105">
        <v>97918</v>
      </c>
      <c r="B32" s="105" t="s">
        <v>13</v>
      </c>
      <c r="C32" s="113" t="s">
        <v>1696</v>
      </c>
      <c r="D32" s="17" t="s">
        <v>1693</v>
      </c>
      <c r="E32" s="105" t="s">
        <v>1686</v>
      </c>
      <c r="F32" s="218">
        <f>Terraplenagem!D50</f>
        <v>23138.400000000001</v>
      </c>
      <c r="G32" s="117">
        <f>$J$4</f>
        <v>0.24940000000000001</v>
      </c>
      <c r="H32" s="114">
        <v>0</v>
      </c>
      <c r="I32" s="132">
        <f t="shared" ref="I32" si="21">H32*(1+G32)</f>
        <v>0</v>
      </c>
      <c r="J32" s="94">
        <f t="shared" ref="J32" si="22">F32*I32</f>
        <v>0</v>
      </c>
      <c r="BP32" s="116"/>
      <c r="BQ32" s="116"/>
      <c r="BR32" s="116"/>
      <c r="BS32" s="116"/>
      <c r="BT32" s="116"/>
      <c r="BU32" s="116"/>
      <c r="BV32" s="116"/>
      <c r="BW32" s="116"/>
      <c r="BX32" s="116"/>
      <c r="BY32" s="116"/>
      <c r="BZ32" s="116"/>
      <c r="CA32" s="116"/>
      <c r="CB32" s="116"/>
      <c r="CC32" s="116"/>
      <c r="CD32" s="116"/>
      <c r="CE32" s="116"/>
      <c r="CF32" s="116"/>
      <c r="CG32" s="116"/>
      <c r="CH32" s="116"/>
      <c r="CI32" s="116"/>
      <c r="CJ32" s="116"/>
      <c r="CK32" s="116"/>
      <c r="CL32" s="116"/>
      <c r="CM32" s="116"/>
      <c r="CN32" s="116"/>
      <c r="CO32" s="116"/>
      <c r="CP32" s="116"/>
      <c r="CQ32" s="116"/>
      <c r="CR32" s="116"/>
      <c r="CS32" s="116"/>
      <c r="CT32" s="116"/>
      <c r="CU32" s="116"/>
      <c r="CV32" s="116"/>
      <c r="CW32" s="116"/>
      <c r="CX32" s="116"/>
      <c r="CY32" s="116"/>
      <c r="CZ32" s="116"/>
      <c r="DA32" s="116"/>
      <c r="DB32" s="116"/>
      <c r="DC32" s="116"/>
      <c r="DD32" s="116"/>
      <c r="DE32" s="116"/>
      <c r="DF32" s="116"/>
      <c r="DG32" s="116"/>
    </row>
    <row r="33" spans="1:111" ht="22.5" customHeight="1">
      <c r="A33" s="88"/>
      <c r="B33" s="88"/>
      <c r="C33" s="52"/>
      <c r="D33" s="29"/>
      <c r="E33" s="88"/>
      <c r="F33" s="26"/>
      <c r="G33" s="26"/>
      <c r="H33" s="559" t="s">
        <v>17</v>
      </c>
      <c r="I33" s="559"/>
      <c r="J33" s="35">
        <f>SUM(J13:J32)</f>
        <v>0</v>
      </c>
    </row>
    <row r="34" spans="1:111" ht="22.5" customHeight="1">
      <c r="A34" s="562" t="s">
        <v>843</v>
      </c>
      <c r="B34" s="563"/>
      <c r="C34" s="563"/>
      <c r="D34" s="563"/>
      <c r="E34" s="563"/>
      <c r="F34" s="563"/>
      <c r="G34" s="563"/>
      <c r="H34" s="564"/>
      <c r="I34" s="565">
        <f>SUM(J13:J33)/2</f>
        <v>0</v>
      </c>
      <c r="J34" s="565"/>
      <c r="BP34" s="116"/>
      <c r="BQ34" s="116"/>
      <c r="BR34" s="116"/>
      <c r="BS34" s="116"/>
      <c r="BT34" s="116"/>
      <c r="BU34" s="116"/>
      <c r="BV34" s="116"/>
      <c r="BW34" s="116"/>
      <c r="BX34" s="116"/>
      <c r="BY34" s="116"/>
      <c r="BZ34" s="116"/>
      <c r="CA34" s="116"/>
      <c r="CB34" s="116"/>
      <c r="CC34" s="116"/>
      <c r="CD34" s="116"/>
      <c r="CE34" s="116"/>
      <c r="CF34" s="116"/>
      <c r="CG34" s="116"/>
      <c r="CH34" s="116"/>
      <c r="CI34" s="116"/>
      <c r="CJ34" s="116"/>
      <c r="CK34" s="116"/>
      <c r="CL34" s="116"/>
      <c r="CM34" s="116"/>
      <c r="CN34" s="116"/>
      <c r="CO34" s="116"/>
      <c r="CP34" s="116"/>
      <c r="CQ34" s="116"/>
      <c r="CR34" s="116"/>
      <c r="CS34" s="116"/>
      <c r="CT34" s="116"/>
      <c r="CU34" s="116"/>
      <c r="CV34" s="116"/>
      <c r="CW34" s="116"/>
      <c r="CX34" s="116"/>
      <c r="CY34" s="116"/>
      <c r="CZ34" s="116"/>
      <c r="DA34" s="116"/>
      <c r="DB34" s="116"/>
      <c r="DC34" s="116"/>
      <c r="DD34" s="116"/>
      <c r="DE34" s="116"/>
      <c r="DF34" s="116"/>
      <c r="DG34" s="116"/>
    </row>
    <row r="35" spans="1:111" ht="23.25" customHeight="1">
      <c r="A35" s="568" t="s">
        <v>466</v>
      </c>
      <c r="B35" s="569"/>
      <c r="C35" s="569"/>
      <c r="D35" s="569"/>
      <c r="E35" s="569"/>
      <c r="F35" s="569"/>
      <c r="G35" s="569"/>
      <c r="H35" s="569"/>
      <c r="I35" s="569"/>
      <c r="J35" s="570"/>
    </row>
    <row r="36" spans="1:111" ht="23.25" customHeight="1">
      <c r="A36" s="22"/>
      <c r="B36" s="22"/>
      <c r="C36" s="11" t="s">
        <v>49</v>
      </c>
      <c r="D36" s="254" t="s">
        <v>18</v>
      </c>
      <c r="E36" s="22"/>
      <c r="F36" s="23"/>
      <c r="G36" s="23"/>
      <c r="H36" s="23"/>
      <c r="I36" s="24"/>
      <c r="J36" s="23"/>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16"/>
      <c r="DG36" s="116"/>
    </row>
    <row r="37" spans="1:111">
      <c r="A37" s="119" t="s">
        <v>355</v>
      </c>
      <c r="B37" s="92" t="s">
        <v>13</v>
      </c>
      <c r="C37" s="83" t="s">
        <v>51</v>
      </c>
      <c r="D37" s="120" t="s">
        <v>443</v>
      </c>
      <c r="E37" s="92" t="s">
        <v>108</v>
      </c>
      <c r="F37" s="218">
        <f>'Mem. Calculo Bloco Educacional'!G4</f>
        <v>1127.3900000000001</v>
      </c>
      <c r="G37" s="95">
        <f t="shared" ref="G37:G40" si="23">$J$4</f>
        <v>0.24940000000000001</v>
      </c>
      <c r="H37" s="114">
        <v>0</v>
      </c>
      <c r="I37" s="122">
        <f t="shared" ref="I37:I40" si="24">H37*(1+G37)</f>
        <v>0</v>
      </c>
      <c r="J37" s="94">
        <f t="shared" ref="J37:J40" si="25">F37*I37</f>
        <v>0</v>
      </c>
      <c r="BP37" s="116"/>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16"/>
      <c r="DG37" s="116"/>
    </row>
    <row r="38" spans="1:111">
      <c r="A38" s="119">
        <v>96522</v>
      </c>
      <c r="B38" s="92" t="s">
        <v>13</v>
      </c>
      <c r="C38" s="83" t="s">
        <v>53</v>
      </c>
      <c r="D38" s="120" t="s">
        <v>199</v>
      </c>
      <c r="E38" s="92" t="s">
        <v>108</v>
      </c>
      <c r="F38" s="218">
        <f>'Mem. Calculo Bloco Educacional'!E680</f>
        <v>450.34</v>
      </c>
      <c r="G38" s="95">
        <f t="shared" si="23"/>
        <v>0.24940000000000001</v>
      </c>
      <c r="H38" s="114">
        <v>0</v>
      </c>
      <c r="I38" s="122">
        <f t="shared" si="24"/>
        <v>0</v>
      </c>
      <c r="J38" s="94">
        <f t="shared" si="25"/>
        <v>0</v>
      </c>
      <c r="BP38" s="116"/>
      <c r="BQ38" s="116"/>
      <c r="BR38" s="116"/>
      <c r="BS38" s="116"/>
      <c r="BT38" s="116"/>
      <c r="BU38" s="116"/>
      <c r="BV38" s="116"/>
      <c r="BW38" s="116"/>
      <c r="BX38" s="116"/>
      <c r="BY38" s="116"/>
      <c r="BZ38" s="116"/>
      <c r="CA38" s="116"/>
      <c r="CB38" s="116"/>
      <c r="CC38" s="116"/>
      <c r="CD38" s="116"/>
      <c r="CE38" s="116"/>
      <c r="CF38" s="116"/>
      <c r="CG38" s="116"/>
      <c r="CH38" s="116"/>
      <c r="CI38" s="116"/>
      <c r="CJ38" s="116"/>
      <c r="CK38" s="116"/>
      <c r="CL38" s="116"/>
      <c r="CM38" s="116"/>
      <c r="CN38" s="116"/>
      <c r="CO38" s="116"/>
      <c r="CP38" s="116"/>
      <c r="CQ38" s="116"/>
      <c r="CR38" s="116"/>
      <c r="CS38" s="116"/>
      <c r="CT38" s="116"/>
      <c r="CU38" s="116"/>
      <c r="CV38" s="116"/>
      <c r="CW38" s="116"/>
      <c r="CX38" s="116"/>
      <c r="CY38" s="116"/>
      <c r="CZ38" s="116"/>
      <c r="DA38" s="116"/>
      <c r="DB38" s="116"/>
      <c r="DC38" s="116"/>
      <c r="DD38" s="116"/>
      <c r="DE38" s="116"/>
      <c r="DF38" s="116"/>
      <c r="DG38" s="116"/>
    </row>
    <row r="39" spans="1:111">
      <c r="A39" s="119">
        <v>96621</v>
      </c>
      <c r="B39" s="92" t="s">
        <v>13</v>
      </c>
      <c r="C39" s="83" t="s">
        <v>55</v>
      </c>
      <c r="D39" s="120" t="s">
        <v>368</v>
      </c>
      <c r="E39" s="92" t="s">
        <v>108</v>
      </c>
      <c r="F39" s="218">
        <f>'Mem. Calculo Bloco Educacional'!D680*0.05</f>
        <v>18.010000000000002</v>
      </c>
      <c r="G39" s="95">
        <f t="shared" si="23"/>
        <v>0.24940000000000001</v>
      </c>
      <c r="H39" s="114">
        <v>0</v>
      </c>
      <c r="I39" s="122">
        <f t="shared" si="24"/>
        <v>0</v>
      </c>
      <c r="J39" s="94">
        <f t="shared" si="25"/>
        <v>0</v>
      </c>
    </row>
    <row r="40" spans="1:111">
      <c r="A40" s="119">
        <v>96995</v>
      </c>
      <c r="B40" s="92" t="s">
        <v>13</v>
      </c>
      <c r="C40" s="83" t="s">
        <v>64</v>
      </c>
      <c r="D40" s="120" t="s">
        <v>277</v>
      </c>
      <c r="E40" s="92" t="s">
        <v>108</v>
      </c>
      <c r="F40" s="218">
        <f>F38-F49</f>
        <v>304.33999999999997</v>
      </c>
      <c r="G40" s="95">
        <f t="shared" si="23"/>
        <v>0.24940000000000001</v>
      </c>
      <c r="H40" s="114">
        <v>0</v>
      </c>
      <c r="I40" s="122">
        <f t="shared" si="24"/>
        <v>0</v>
      </c>
      <c r="J40" s="94">
        <f t="shared" si="25"/>
        <v>0</v>
      </c>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row>
    <row r="41" spans="1:111" ht="24" customHeight="1">
      <c r="A41" s="50"/>
      <c r="B41" s="112"/>
      <c r="C41" s="113"/>
      <c r="D41" s="27"/>
      <c r="E41" s="88"/>
      <c r="F41" s="26"/>
      <c r="G41" s="26"/>
      <c r="H41" s="559" t="s">
        <v>17</v>
      </c>
      <c r="I41" s="559"/>
      <c r="J41" s="35">
        <f>SUM(J37:J40)</f>
        <v>0</v>
      </c>
      <c r="L41" s="553"/>
      <c r="BP41" s="116"/>
      <c r="BQ41" s="116"/>
      <c r="BR41" s="116"/>
      <c r="BS41" s="116"/>
      <c r="BT41" s="116"/>
      <c r="BU41" s="116"/>
      <c r="BV41" s="116"/>
      <c r="BW41" s="116"/>
      <c r="BX41" s="116"/>
      <c r="BY41" s="116"/>
      <c r="BZ41" s="116"/>
      <c r="CA41" s="116"/>
      <c r="CB41" s="116"/>
      <c r="CC41" s="116"/>
      <c r="CD41" s="116"/>
      <c r="CE41" s="116"/>
      <c r="CF41" s="116"/>
      <c r="CG41" s="116"/>
      <c r="CH41" s="116"/>
      <c r="CI41" s="116"/>
      <c r="CJ41" s="116"/>
      <c r="CK41" s="116"/>
      <c r="CL41" s="116"/>
      <c r="CM41" s="116"/>
      <c r="CN41" s="116"/>
      <c r="CO41" s="116"/>
      <c r="CP41" s="116"/>
      <c r="CQ41" s="116"/>
      <c r="CR41" s="116"/>
      <c r="CS41" s="116"/>
      <c r="CT41" s="116"/>
      <c r="CU41" s="116"/>
      <c r="CV41" s="116"/>
      <c r="CW41" s="116"/>
      <c r="CX41" s="116"/>
      <c r="CY41" s="116"/>
      <c r="CZ41" s="116"/>
      <c r="DA41" s="116"/>
      <c r="DB41" s="116"/>
      <c r="DC41" s="116"/>
      <c r="DD41" s="116"/>
      <c r="DE41" s="116"/>
      <c r="DF41" s="116"/>
      <c r="DG41" s="116"/>
    </row>
    <row r="42" spans="1:111">
      <c r="A42" s="22"/>
      <c r="B42" s="22"/>
      <c r="C42" s="11" t="s">
        <v>57</v>
      </c>
      <c r="D42" s="12" t="s">
        <v>200</v>
      </c>
      <c r="E42" s="22"/>
      <c r="F42" s="23"/>
      <c r="G42" s="23"/>
      <c r="H42" s="23"/>
      <c r="I42" s="24"/>
      <c r="J42" s="23"/>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row>
    <row r="43" spans="1:111">
      <c r="A43" s="105"/>
      <c r="B43" s="105"/>
      <c r="C43" s="31" t="s">
        <v>59</v>
      </c>
      <c r="D43" s="32" t="s">
        <v>278</v>
      </c>
      <c r="E43" s="105"/>
      <c r="F43" s="94"/>
      <c r="G43" s="103"/>
      <c r="H43" s="18"/>
      <c r="I43" s="122"/>
      <c r="J43" s="18"/>
      <c r="BP43" s="116"/>
      <c r="BQ43" s="116"/>
      <c r="BR43" s="116"/>
      <c r="BS43" s="116"/>
      <c r="BT43" s="116"/>
      <c r="BU43" s="116"/>
      <c r="BV43" s="116"/>
      <c r="BW43" s="116"/>
      <c r="BX43" s="116"/>
      <c r="BY43" s="116"/>
      <c r="BZ43" s="116"/>
      <c r="CA43" s="116"/>
      <c r="CB43" s="116"/>
      <c r="CC43" s="116"/>
      <c r="CD43" s="116"/>
      <c r="CE43" s="116"/>
      <c r="CF43" s="116"/>
      <c r="CG43" s="116"/>
      <c r="CH43" s="116"/>
      <c r="CI43" s="116"/>
      <c r="CJ43" s="116"/>
      <c r="CK43" s="116"/>
      <c r="CL43" s="116"/>
      <c r="CM43" s="116"/>
      <c r="CN43" s="116"/>
      <c r="CO43" s="116"/>
      <c r="CP43" s="116"/>
      <c r="CQ43" s="116"/>
      <c r="CR43" s="116"/>
      <c r="CS43" s="116"/>
      <c r="CT43" s="116"/>
      <c r="CU43" s="116"/>
      <c r="CV43" s="116"/>
      <c r="CW43" s="116"/>
      <c r="CX43" s="116"/>
      <c r="CY43" s="116"/>
      <c r="CZ43" s="116"/>
      <c r="DA43" s="116"/>
      <c r="DB43" s="116"/>
      <c r="DC43" s="116"/>
      <c r="DD43" s="116"/>
      <c r="DE43" s="116"/>
      <c r="DF43" s="116"/>
      <c r="DG43" s="116"/>
    </row>
    <row r="44" spans="1:111" ht="31.5">
      <c r="A44" s="105">
        <v>92775</v>
      </c>
      <c r="B44" s="105" t="s">
        <v>13</v>
      </c>
      <c r="C44" s="16" t="s">
        <v>279</v>
      </c>
      <c r="D44" s="93" t="s">
        <v>165</v>
      </c>
      <c r="E44" s="105" t="s">
        <v>62</v>
      </c>
      <c r="F44" s="218">
        <v>148.5</v>
      </c>
      <c r="G44" s="103">
        <f t="shared" ref="G44:G49" si="26">$J$4</f>
        <v>0.24940000000000001</v>
      </c>
      <c r="H44" s="114">
        <v>0</v>
      </c>
      <c r="I44" s="122">
        <f t="shared" ref="I44:I49" si="27">H44*(1+G44)</f>
        <v>0</v>
      </c>
      <c r="J44" s="18">
        <f t="shared" ref="J44:J49" si="28">F44*I44</f>
        <v>0</v>
      </c>
      <c r="BP44" s="116"/>
      <c r="BQ44" s="116"/>
      <c r="BR44" s="116"/>
      <c r="BS44" s="116"/>
      <c r="BT44" s="116"/>
      <c r="BU44" s="116"/>
      <c r="BV44" s="116"/>
      <c r="BW44" s="116"/>
      <c r="BX44" s="116"/>
      <c r="BY44" s="116"/>
      <c r="BZ44" s="116"/>
      <c r="CA44" s="116"/>
      <c r="CB44" s="116"/>
      <c r="CC44" s="116"/>
      <c r="CD44" s="116"/>
      <c r="CE44" s="116"/>
      <c r="CF44" s="116"/>
      <c r="CG44" s="116"/>
      <c r="CH44" s="116"/>
      <c r="CI44" s="116"/>
      <c r="CJ44" s="116"/>
      <c r="CK44" s="116"/>
      <c r="CL44" s="116"/>
      <c r="CM44" s="116"/>
      <c r="CN44" s="116"/>
      <c r="CO44" s="116"/>
      <c r="CP44" s="116"/>
      <c r="CQ44" s="116"/>
      <c r="CR44" s="116"/>
      <c r="CS44" s="116"/>
      <c r="CT44" s="116"/>
      <c r="CU44" s="116"/>
      <c r="CV44" s="116"/>
      <c r="CW44" s="116"/>
      <c r="CX44" s="116"/>
      <c r="CY44" s="116"/>
      <c r="CZ44" s="116"/>
      <c r="DA44" s="116"/>
      <c r="DB44" s="116"/>
      <c r="DC44" s="116"/>
      <c r="DD44" s="116"/>
      <c r="DE44" s="116"/>
      <c r="DF44" s="116"/>
      <c r="DG44" s="116"/>
    </row>
    <row r="45" spans="1:111" ht="31.5">
      <c r="A45" s="105">
        <v>92777</v>
      </c>
      <c r="B45" s="105" t="s">
        <v>13</v>
      </c>
      <c r="C45" s="16" t="s">
        <v>280</v>
      </c>
      <c r="D45" s="93" t="s">
        <v>166</v>
      </c>
      <c r="E45" s="105" t="s">
        <v>62</v>
      </c>
      <c r="F45" s="218">
        <v>2983.8</v>
      </c>
      <c r="G45" s="103">
        <f t="shared" si="26"/>
        <v>0.24940000000000001</v>
      </c>
      <c r="H45" s="114">
        <v>0</v>
      </c>
      <c r="I45" s="122">
        <f t="shared" si="27"/>
        <v>0</v>
      </c>
      <c r="J45" s="18">
        <f t="shared" si="28"/>
        <v>0</v>
      </c>
      <c r="BP45" s="116"/>
      <c r="BQ45" s="116"/>
      <c r="BR45" s="116"/>
      <c r="BS45" s="116"/>
      <c r="BT45" s="116"/>
      <c r="BU45" s="116"/>
      <c r="BV45" s="116"/>
      <c r="BW45" s="116"/>
      <c r="BX45" s="116"/>
      <c r="BY45" s="116"/>
      <c r="BZ45" s="116"/>
      <c r="CA45" s="116"/>
      <c r="CB45" s="116"/>
      <c r="CC45" s="116"/>
      <c r="CD45" s="116"/>
      <c r="CE45" s="116"/>
      <c r="CF45" s="116"/>
      <c r="CG45" s="116"/>
      <c r="CH45" s="116"/>
      <c r="CI45" s="116"/>
      <c r="CJ45" s="116"/>
      <c r="CK45" s="116"/>
      <c r="CL45" s="116"/>
      <c r="CM45" s="116"/>
      <c r="CN45" s="116"/>
      <c r="CO45" s="116"/>
      <c r="CP45" s="116"/>
      <c r="CQ45" s="116"/>
      <c r="CR45" s="116"/>
      <c r="CS45" s="116"/>
      <c r="CT45" s="116"/>
      <c r="CU45" s="116"/>
      <c r="CV45" s="116"/>
      <c r="CW45" s="116"/>
      <c r="CX45" s="116"/>
      <c r="CY45" s="116"/>
      <c r="CZ45" s="116"/>
      <c r="DA45" s="116"/>
      <c r="DB45" s="116"/>
      <c r="DC45" s="116"/>
      <c r="DD45" s="116"/>
      <c r="DE45" s="116"/>
      <c r="DF45" s="116"/>
      <c r="DG45" s="116"/>
    </row>
    <row r="46" spans="1:111" ht="31.5">
      <c r="A46" s="105">
        <v>92778</v>
      </c>
      <c r="B46" s="105" t="s">
        <v>13</v>
      </c>
      <c r="C46" s="16" t="s">
        <v>281</v>
      </c>
      <c r="D46" s="93" t="s">
        <v>167</v>
      </c>
      <c r="E46" s="105" t="s">
        <v>62</v>
      </c>
      <c r="F46" s="218">
        <v>530.29999999999995</v>
      </c>
      <c r="G46" s="103">
        <f t="shared" si="26"/>
        <v>0.24940000000000001</v>
      </c>
      <c r="H46" s="114">
        <v>0</v>
      </c>
      <c r="I46" s="122">
        <f t="shared" si="27"/>
        <v>0</v>
      </c>
      <c r="J46" s="18">
        <f t="shared" si="28"/>
        <v>0</v>
      </c>
      <c r="BP46" s="116"/>
      <c r="BQ46" s="116"/>
      <c r="BR46" s="116"/>
      <c r="BS46" s="116"/>
      <c r="BT46" s="116"/>
      <c r="BU46" s="116"/>
      <c r="BV46" s="116"/>
      <c r="BW46" s="116"/>
      <c r="BX46" s="116"/>
      <c r="BY46" s="116"/>
      <c r="BZ46" s="116"/>
      <c r="CA46" s="116"/>
      <c r="CB46" s="116"/>
      <c r="CC46" s="116"/>
      <c r="CD46" s="116"/>
      <c r="CE46" s="116"/>
      <c r="CF46" s="116"/>
      <c r="CG46" s="116"/>
      <c r="CH46" s="116"/>
      <c r="CI46" s="116"/>
      <c r="CJ46" s="116"/>
      <c r="CK46" s="116"/>
      <c r="CL46" s="116"/>
      <c r="CM46" s="116"/>
      <c r="CN46" s="116"/>
      <c r="CO46" s="116"/>
      <c r="CP46" s="116"/>
      <c r="CQ46" s="116"/>
      <c r="CR46" s="116"/>
      <c r="CS46" s="116"/>
      <c r="CT46" s="116"/>
      <c r="CU46" s="116"/>
      <c r="CV46" s="116"/>
      <c r="CW46" s="116"/>
      <c r="CX46" s="116"/>
      <c r="CY46" s="116"/>
      <c r="CZ46" s="116"/>
      <c r="DA46" s="116"/>
      <c r="DB46" s="116"/>
      <c r="DC46" s="116"/>
      <c r="DD46" s="116"/>
      <c r="DE46" s="116"/>
      <c r="DF46" s="116"/>
      <c r="DG46" s="116"/>
    </row>
    <row r="47" spans="1:111" ht="30.75" customHeight="1">
      <c r="A47" s="105">
        <v>92779</v>
      </c>
      <c r="B47" s="105" t="s">
        <v>13</v>
      </c>
      <c r="C47" s="16" t="s">
        <v>282</v>
      </c>
      <c r="D47" s="93" t="s">
        <v>168</v>
      </c>
      <c r="E47" s="105" t="s">
        <v>62</v>
      </c>
      <c r="F47" s="218">
        <v>7.6</v>
      </c>
      <c r="G47" s="103">
        <f t="shared" si="26"/>
        <v>0.24940000000000001</v>
      </c>
      <c r="H47" s="114">
        <v>0</v>
      </c>
      <c r="I47" s="122">
        <f t="shared" si="27"/>
        <v>0</v>
      </c>
      <c r="J47" s="18">
        <f t="shared" si="28"/>
        <v>0</v>
      </c>
      <c r="BP47" s="116"/>
      <c r="BQ47" s="116"/>
      <c r="BR47" s="116"/>
      <c r="BS47" s="116"/>
      <c r="BT47" s="116"/>
      <c r="BU47" s="116"/>
      <c r="BV47" s="116"/>
      <c r="BW47" s="116"/>
      <c r="BX47" s="116"/>
      <c r="BY47" s="116"/>
      <c r="BZ47" s="116"/>
      <c r="CA47" s="116"/>
      <c r="CB47" s="116"/>
      <c r="CC47" s="116"/>
      <c r="CD47" s="116"/>
      <c r="CE47" s="116"/>
      <c r="CF47" s="116"/>
      <c r="CG47" s="116"/>
      <c r="CH47" s="116"/>
      <c r="CI47" s="116"/>
      <c r="CJ47" s="116"/>
      <c r="CK47" s="116"/>
      <c r="CL47" s="116"/>
      <c r="CM47" s="116"/>
      <c r="CN47" s="116"/>
      <c r="CO47" s="116"/>
      <c r="CP47" s="116"/>
      <c r="CQ47" s="116"/>
      <c r="CR47" s="116"/>
      <c r="CS47" s="116"/>
      <c r="CT47" s="116"/>
      <c r="CU47" s="116"/>
      <c r="CV47" s="116"/>
      <c r="CW47" s="116"/>
      <c r="CX47" s="116"/>
      <c r="CY47" s="116"/>
      <c r="CZ47" s="116"/>
      <c r="DA47" s="116"/>
      <c r="DB47" s="116"/>
      <c r="DC47" s="116"/>
      <c r="DD47" s="116"/>
      <c r="DE47" s="116"/>
      <c r="DF47" s="116"/>
      <c r="DG47" s="116"/>
    </row>
    <row r="48" spans="1:111" ht="29.25" customHeight="1">
      <c r="A48" s="105">
        <v>96535</v>
      </c>
      <c r="B48" s="105" t="s">
        <v>13</v>
      </c>
      <c r="C48" s="16" t="s">
        <v>283</v>
      </c>
      <c r="D48" s="93" t="s">
        <v>201</v>
      </c>
      <c r="E48" s="92" t="s">
        <v>14</v>
      </c>
      <c r="F48" s="218">
        <v>403.97</v>
      </c>
      <c r="G48" s="103">
        <f t="shared" si="26"/>
        <v>0.24940000000000001</v>
      </c>
      <c r="H48" s="114">
        <v>0</v>
      </c>
      <c r="I48" s="122">
        <f t="shared" si="27"/>
        <v>0</v>
      </c>
      <c r="J48" s="18">
        <f t="shared" si="28"/>
        <v>0</v>
      </c>
      <c r="BP48" s="116"/>
      <c r="BQ48" s="116"/>
      <c r="BR48" s="116"/>
      <c r="BS48" s="116"/>
      <c r="BT48" s="116"/>
      <c r="BU48" s="116"/>
      <c r="BV48" s="116"/>
      <c r="BW48" s="116"/>
      <c r="BX48" s="116"/>
      <c r="BY48" s="116"/>
      <c r="BZ48" s="116"/>
      <c r="CA48" s="116"/>
      <c r="CB48" s="116"/>
      <c r="CC48" s="116"/>
      <c r="CD48" s="116"/>
      <c r="CE48" s="116"/>
      <c r="CF48" s="116"/>
      <c r="CG48" s="116"/>
      <c r="CH48" s="116"/>
      <c r="CI48" s="116"/>
      <c r="CJ48" s="116"/>
      <c r="CK48" s="116"/>
      <c r="CL48" s="116"/>
      <c r="CM48" s="116"/>
      <c r="CN48" s="116"/>
      <c r="CO48" s="116"/>
      <c r="CP48" s="116"/>
      <c r="CQ48" s="116"/>
      <c r="CR48" s="116"/>
      <c r="CS48" s="116"/>
      <c r="CT48" s="116"/>
      <c r="CU48" s="116"/>
      <c r="CV48" s="116"/>
      <c r="CW48" s="116"/>
      <c r="CX48" s="116"/>
      <c r="CY48" s="116"/>
      <c r="CZ48" s="116"/>
      <c r="DA48" s="116"/>
      <c r="DB48" s="116"/>
      <c r="DC48" s="116"/>
      <c r="DD48" s="116"/>
      <c r="DE48" s="116"/>
      <c r="DF48" s="116"/>
      <c r="DG48" s="116"/>
    </row>
    <row r="49" spans="1:111">
      <c r="A49" s="92" t="s">
        <v>1718</v>
      </c>
      <c r="B49" s="99" t="s">
        <v>103</v>
      </c>
      <c r="C49" s="16" t="s">
        <v>284</v>
      </c>
      <c r="D49" s="82" t="s">
        <v>1717</v>
      </c>
      <c r="E49" s="99" t="s">
        <v>19</v>
      </c>
      <c r="F49" s="218">
        <v>146</v>
      </c>
      <c r="G49" s="101">
        <f t="shared" si="26"/>
        <v>0.24940000000000001</v>
      </c>
      <c r="H49" s="114">
        <v>0</v>
      </c>
      <c r="I49" s="122">
        <f t="shared" si="27"/>
        <v>0</v>
      </c>
      <c r="J49" s="18">
        <f t="shared" si="28"/>
        <v>0</v>
      </c>
      <c r="BP49" s="116"/>
      <c r="BQ49" s="116"/>
      <c r="BR49" s="116"/>
      <c r="BS49" s="116"/>
      <c r="BT49" s="116"/>
      <c r="BU49" s="116"/>
      <c r="BV49" s="116"/>
      <c r="BW49" s="116"/>
      <c r="BX49" s="116"/>
      <c r="BY49" s="116"/>
      <c r="BZ49" s="116"/>
      <c r="CA49" s="116"/>
      <c r="CB49" s="116"/>
      <c r="CC49" s="116"/>
      <c r="CD49" s="116"/>
      <c r="CE49" s="116"/>
      <c r="CF49" s="116"/>
      <c r="CG49" s="116"/>
      <c r="CH49" s="116"/>
      <c r="CI49" s="116"/>
      <c r="CJ49" s="116"/>
      <c r="CK49" s="116"/>
      <c r="CL49" s="116"/>
      <c r="CM49" s="116"/>
      <c r="CN49" s="116"/>
      <c r="CO49" s="116"/>
      <c r="CP49" s="116"/>
      <c r="CQ49" s="116"/>
      <c r="CR49" s="116"/>
      <c r="CS49" s="116"/>
      <c r="CT49" s="116"/>
      <c r="CU49" s="116"/>
      <c r="CV49" s="116"/>
      <c r="CW49" s="116"/>
      <c r="CX49" s="116"/>
      <c r="CY49" s="116"/>
      <c r="CZ49" s="116"/>
      <c r="DA49" s="116"/>
      <c r="DB49" s="116"/>
      <c r="DC49" s="116"/>
      <c r="DD49" s="116"/>
      <c r="DE49" s="116"/>
      <c r="DF49" s="116"/>
      <c r="DG49" s="116"/>
    </row>
    <row r="50" spans="1:111">
      <c r="A50" s="105"/>
      <c r="B50" s="105"/>
      <c r="C50" s="31" t="s">
        <v>285</v>
      </c>
      <c r="D50" s="32" t="s">
        <v>286</v>
      </c>
      <c r="E50" s="92"/>
      <c r="F50" s="94"/>
      <c r="G50" s="103"/>
      <c r="H50" s="18"/>
      <c r="I50" s="122"/>
      <c r="J50" s="18"/>
      <c r="BP50" s="116"/>
      <c r="BQ50" s="116"/>
      <c r="BR50" s="116"/>
      <c r="BS50" s="116"/>
      <c r="BT50" s="116"/>
      <c r="BU50" s="116"/>
      <c r="BV50" s="116"/>
      <c r="BW50" s="116"/>
      <c r="BX50" s="116"/>
      <c r="BY50" s="116"/>
      <c r="BZ50" s="116"/>
      <c r="CA50" s="116"/>
      <c r="CB50" s="116"/>
      <c r="CC50" s="116"/>
      <c r="CD50" s="116"/>
      <c r="CE50" s="116"/>
      <c r="CF50" s="116"/>
      <c r="CG50" s="116"/>
      <c r="CH50" s="116"/>
      <c r="CI50" s="116"/>
      <c r="CJ50" s="116"/>
      <c r="CK50" s="116"/>
      <c r="CL50" s="116"/>
      <c r="CM50" s="116"/>
      <c r="CN50" s="116"/>
      <c r="CO50" s="116"/>
      <c r="CP50" s="116"/>
      <c r="CQ50" s="116"/>
      <c r="CR50" s="116"/>
      <c r="CS50" s="116"/>
      <c r="CT50" s="116"/>
      <c r="CU50" s="116"/>
      <c r="CV50" s="116"/>
      <c r="CW50" s="116"/>
      <c r="CX50" s="116"/>
      <c r="CY50" s="116"/>
      <c r="CZ50" s="116"/>
      <c r="DA50" s="116"/>
      <c r="DB50" s="116"/>
      <c r="DC50" s="116"/>
      <c r="DD50" s="116"/>
      <c r="DE50" s="116"/>
      <c r="DF50" s="116"/>
      <c r="DG50" s="116"/>
    </row>
    <row r="51" spans="1:111" ht="31.5">
      <c r="A51" s="105">
        <v>92775</v>
      </c>
      <c r="B51" s="105" t="s">
        <v>13</v>
      </c>
      <c r="C51" s="16" t="s">
        <v>287</v>
      </c>
      <c r="D51" s="93" t="s">
        <v>165</v>
      </c>
      <c r="E51" s="105" t="s">
        <v>62</v>
      </c>
      <c r="F51" s="218">
        <v>816.8</v>
      </c>
      <c r="G51" s="103">
        <f t="shared" ref="G51:G56" si="29">$J$4</f>
        <v>0.24940000000000001</v>
      </c>
      <c r="H51" s="114">
        <v>0</v>
      </c>
      <c r="I51" s="122">
        <f t="shared" ref="I51:I56" si="30">H51*(1+G51)</f>
        <v>0</v>
      </c>
      <c r="J51" s="18">
        <f t="shared" ref="J51:J56" si="31">F51*I51</f>
        <v>0</v>
      </c>
      <c r="BP51" s="116"/>
      <c r="BQ51" s="116"/>
      <c r="BR51" s="116"/>
      <c r="BS51" s="116"/>
      <c r="BT51" s="116"/>
      <c r="BU51" s="116"/>
      <c r="BV51" s="116"/>
      <c r="BW51" s="116"/>
      <c r="BX51" s="116"/>
      <c r="BY51" s="116"/>
      <c r="BZ51" s="116"/>
      <c r="CA51" s="116"/>
      <c r="CB51" s="116"/>
      <c r="CC51" s="116"/>
      <c r="CD51" s="116"/>
      <c r="CE51" s="116"/>
      <c r="CF51" s="116"/>
      <c r="CG51" s="116"/>
      <c r="CH51" s="116"/>
      <c r="CI51" s="116"/>
      <c r="CJ51" s="116"/>
      <c r="CK51" s="116"/>
      <c r="CL51" s="116"/>
      <c r="CM51" s="116"/>
      <c r="CN51" s="116"/>
      <c r="CO51" s="116"/>
      <c r="CP51" s="116"/>
      <c r="CQ51" s="116"/>
      <c r="CR51" s="116"/>
      <c r="CS51" s="116"/>
      <c r="CT51" s="116"/>
      <c r="CU51" s="116"/>
      <c r="CV51" s="116"/>
      <c r="CW51" s="116"/>
      <c r="CX51" s="116"/>
      <c r="CY51" s="116"/>
      <c r="CZ51" s="116"/>
      <c r="DA51" s="116"/>
      <c r="DB51" s="116"/>
      <c r="DC51" s="116"/>
      <c r="DD51" s="116"/>
      <c r="DE51" s="116"/>
      <c r="DF51" s="116"/>
      <c r="DG51" s="116"/>
    </row>
    <row r="52" spans="1:111" ht="31.5">
      <c r="A52" s="105">
        <v>92776</v>
      </c>
      <c r="B52" s="105" t="s">
        <v>13</v>
      </c>
      <c r="C52" s="16" t="s">
        <v>288</v>
      </c>
      <c r="D52" s="93" t="s">
        <v>2028</v>
      </c>
      <c r="E52" s="105" t="s">
        <v>62</v>
      </c>
      <c r="F52" s="218">
        <v>0.6</v>
      </c>
      <c r="G52" s="103">
        <f t="shared" si="29"/>
        <v>0.24940000000000001</v>
      </c>
      <c r="H52" s="114">
        <v>0</v>
      </c>
      <c r="I52" s="122">
        <f t="shared" si="30"/>
        <v>0</v>
      </c>
      <c r="J52" s="18">
        <f t="shared" si="31"/>
        <v>0</v>
      </c>
      <c r="BP52" s="116"/>
      <c r="BQ52" s="116"/>
      <c r="BR52" s="116"/>
      <c r="BS52" s="116"/>
      <c r="BT52" s="116"/>
      <c r="BU52" s="116"/>
      <c r="BV52" s="116"/>
      <c r="BW52" s="116"/>
      <c r="BX52" s="116"/>
      <c r="BY52" s="116"/>
      <c r="BZ52" s="116"/>
      <c r="CA52" s="116"/>
      <c r="CB52" s="116"/>
      <c r="CC52" s="116"/>
      <c r="CD52" s="116"/>
      <c r="CE52" s="116"/>
      <c r="CF52" s="116"/>
      <c r="CG52" s="116"/>
      <c r="CH52" s="116"/>
      <c r="CI52" s="116"/>
      <c r="CJ52" s="116"/>
      <c r="CK52" s="116"/>
      <c r="CL52" s="116"/>
      <c r="CM52" s="116"/>
      <c r="CN52" s="116"/>
      <c r="CO52" s="116"/>
      <c r="CP52" s="116"/>
      <c r="CQ52" s="116"/>
      <c r="CR52" s="116"/>
      <c r="CS52" s="116"/>
      <c r="CT52" s="116"/>
      <c r="CU52" s="116"/>
      <c r="CV52" s="116"/>
      <c r="CW52" s="116"/>
      <c r="CX52" s="116"/>
      <c r="CY52" s="116"/>
      <c r="CZ52" s="116"/>
      <c r="DA52" s="116"/>
      <c r="DB52" s="116"/>
      <c r="DC52" s="116"/>
      <c r="DD52" s="116"/>
      <c r="DE52" s="116"/>
      <c r="DF52" s="116"/>
      <c r="DG52" s="116"/>
    </row>
    <row r="53" spans="1:111" ht="31.5">
      <c r="A53" s="105">
        <v>92778</v>
      </c>
      <c r="B53" s="105" t="s">
        <v>13</v>
      </c>
      <c r="C53" s="16" t="s">
        <v>289</v>
      </c>
      <c r="D53" s="93" t="s">
        <v>167</v>
      </c>
      <c r="E53" s="105" t="s">
        <v>62</v>
      </c>
      <c r="F53" s="218">
        <v>3224.1</v>
      </c>
      <c r="G53" s="103">
        <f t="shared" si="29"/>
        <v>0.24940000000000001</v>
      </c>
      <c r="H53" s="114">
        <v>0</v>
      </c>
      <c r="I53" s="122">
        <f t="shared" si="30"/>
        <v>0</v>
      </c>
      <c r="J53" s="18">
        <f t="shared" si="31"/>
        <v>0</v>
      </c>
      <c r="N53" s="552"/>
      <c r="BP53" s="116"/>
      <c r="BQ53" s="116"/>
      <c r="BR53" s="116"/>
      <c r="BS53" s="116"/>
      <c r="BT53" s="116"/>
      <c r="BU53" s="116"/>
      <c r="BV53" s="116"/>
      <c r="BW53" s="116"/>
      <c r="BX53" s="116"/>
      <c r="BY53" s="116"/>
      <c r="BZ53" s="116"/>
      <c r="CA53" s="116"/>
      <c r="CB53" s="116"/>
      <c r="CC53" s="116"/>
      <c r="CD53" s="116"/>
      <c r="CE53" s="116"/>
      <c r="CF53" s="116"/>
      <c r="CG53" s="116"/>
      <c r="CH53" s="116"/>
      <c r="CI53" s="116"/>
      <c r="CJ53" s="116"/>
      <c r="CK53" s="116"/>
      <c r="CL53" s="116"/>
      <c r="CM53" s="116"/>
      <c r="CN53" s="116"/>
      <c r="CO53" s="116"/>
      <c r="CP53" s="116"/>
      <c r="CQ53" s="116"/>
      <c r="CR53" s="116"/>
      <c r="CS53" s="116"/>
      <c r="CT53" s="116"/>
      <c r="CU53" s="116"/>
      <c r="CV53" s="116"/>
      <c r="CW53" s="116"/>
      <c r="CX53" s="116"/>
      <c r="CY53" s="116"/>
      <c r="CZ53" s="116"/>
      <c r="DA53" s="116"/>
      <c r="DB53" s="116"/>
      <c r="DC53" s="116"/>
      <c r="DD53" s="116"/>
      <c r="DE53" s="116"/>
      <c r="DF53" s="116"/>
      <c r="DG53" s="116"/>
    </row>
    <row r="54" spans="1:111" ht="31.5">
      <c r="A54" s="105">
        <v>92779</v>
      </c>
      <c r="B54" s="105" t="s">
        <v>13</v>
      </c>
      <c r="C54" s="16" t="s">
        <v>290</v>
      </c>
      <c r="D54" s="93" t="s">
        <v>168</v>
      </c>
      <c r="E54" s="105" t="s">
        <v>62</v>
      </c>
      <c r="F54" s="218">
        <v>30.8</v>
      </c>
      <c r="G54" s="103">
        <f t="shared" si="29"/>
        <v>0.24940000000000001</v>
      </c>
      <c r="H54" s="114">
        <v>0</v>
      </c>
      <c r="I54" s="122">
        <f t="shared" si="30"/>
        <v>0</v>
      </c>
      <c r="J54" s="18">
        <f t="shared" si="31"/>
        <v>0</v>
      </c>
      <c r="N54" s="552"/>
      <c r="BP54" s="116"/>
      <c r="BQ54" s="116"/>
      <c r="BR54" s="116"/>
      <c r="BS54" s="116"/>
      <c r="BT54" s="116"/>
      <c r="BU54" s="116"/>
      <c r="BV54" s="116"/>
      <c r="BW54" s="116"/>
      <c r="BX54" s="116"/>
      <c r="BY54" s="116"/>
      <c r="BZ54" s="116"/>
      <c r="CA54" s="116"/>
      <c r="CB54" s="116"/>
      <c r="CC54" s="116"/>
      <c r="CD54" s="116"/>
      <c r="CE54" s="116"/>
      <c r="CF54" s="116"/>
      <c r="CG54" s="116"/>
      <c r="CH54" s="116"/>
      <c r="CI54" s="116"/>
      <c r="CJ54" s="116"/>
      <c r="CK54" s="116"/>
      <c r="CL54" s="116"/>
      <c r="CM54" s="116"/>
      <c r="CN54" s="116"/>
      <c r="CO54" s="116"/>
      <c r="CP54" s="116"/>
      <c r="CQ54" s="116"/>
      <c r="CR54" s="116"/>
      <c r="CS54" s="116"/>
      <c r="CT54" s="116"/>
      <c r="CU54" s="116"/>
      <c r="CV54" s="116"/>
      <c r="CW54" s="116"/>
      <c r="CX54" s="116"/>
      <c r="CY54" s="116"/>
      <c r="CZ54" s="116"/>
      <c r="DA54" s="116"/>
      <c r="DB54" s="116"/>
      <c r="DC54" s="116"/>
      <c r="DD54" s="116"/>
      <c r="DE54" s="116"/>
      <c r="DF54" s="116"/>
      <c r="DG54" s="116"/>
    </row>
    <row r="55" spans="1:111" ht="31.5">
      <c r="A55" s="105">
        <v>96536</v>
      </c>
      <c r="B55" s="105" t="s">
        <v>13</v>
      </c>
      <c r="C55" s="16" t="s">
        <v>292</v>
      </c>
      <c r="D55" s="93" t="s">
        <v>291</v>
      </c>
      <c r="E55" s="92" t="s">
        <v>14</v>
      </c>
      <c r="F55" s="218">
        <v>1097.5899999999999</v>
      </c>
      <c r="G55" s="103">
        <f t="shared" si="29"/>
        <v>0.24940000000000001</v>
      </c>
      <c r="H55" s="114">
        <v>0</v>
      </c>
      <c r="I55" s="122">
        <f t="shared" si="30"/>
        <v>0</v>
      </c>
      <c r="J55" s="18">
        <f t="shared" si="31"/>
        <v>0</v>
      </c>
      <c r="BP55" s="116"/>
      <c r="BQ55" s="116"/>
      <c r="BR55" s="116"/>
      <c r="BS55" s="116"/>
      <c r="BT55" s="116"/>
      <c r="BU55" s="116"/>
      <c r="BV55" s="116"/>
      <c r="BW55" s="116"/>
      <c r="BX55" s="116"/>
      <c r="BY55" s="116"/>
      <c r="BZ55" s="116"/>
      <c r="CA55" s="116"/>
      <c r="CB55" s="116"/>
      <c r="CC55" s="116"/>
      <c r="CD55" s="116"/>
      <c r="CE55" s="116"/>
      <c r="CF55" s="116"/>
      <c r="CG55" s="116"/>
      <c r="CH55" s="116"/>
      <c r="CI55" s="116"/>
      <c r="CJ55" s="116"/>
      <c r="CK55" s="116"/>
      <c r="CL55" s="116"/>
      <c r="CM55" s="116"/>
      <c r="CN55" s="116"/>
      <c r="CO55" s="116"/>
      <c r="CP55" s="116"/>
      <c r="CQ55" s="116"/>
      <c r="CR55" s="116"/>
      <c r="CS55" s="116"/>
      <c r="CT55" s="116"/>
      <c r="CU55" s="116"/>
      <c r="CV55" s="116"/>
      <c r="CW55" s="116"/>
      <c r="CX55" s="116"/>
      <c r="CY55" s="116"/>
      <c r="CZ55" s="116"/>
      <c r="DA55" s="116"/>
      <c r="DB55" s="116"/>
      <c r="DC55" s="116"/>
      <c r="DD55" s="116"/>
      <c r="DE55" s="116"/>
      <c r="DF55" s="116"/>
      <c r="DG55" s="116"/>
    </row>
    <row r="56" spans="1:111" ht="42" customHeight="1">
      <c r="A56" s="92" t="s">
        <v>2031</v>
      </c>
      <c r="B56" s="99" t="s">
        <v>103</v>
      </c>
      <c r="C56" s="16" t="s">
        <v>2029</v>
      </c>
      <c r="D56" s="82" t="s">
        <v>2030</v>
      </c>
      <c r="E56" s="99" t="s">
        <v>19</v>
      </c>
      <c r="F56" s="218">
        <v>66.849999999999994</v>
      </c>
      <c r="G56" s="101">
        <f t="shared" si="29"/>
        <v>0.24940000000000001</v>
      </c>
      <c r="H56" s="114">
        <v>0</v>
      </c>
      <c r="I56" s="122">
        <f t="shared" si="30"/>
        <v>0</v>
      </c>
      <c r="J56" s="18">
        <f t="shared" si="31"/>
        <v>0</v>
      </c>
      <c r="BP56" s="116"/>
      <c r="BQ56" s="116"/>
      <c r="BR56" s="116"/>
      <c r="BS56" s="116"/>
      <c r="BT56" s="116"/>
      <c r="BU56" s="116"/>
      <c r="BV56" s="116"/>
      <c r="BW56" s="116"/>
      <c r="BX56" s="116"/>
      <c r="BY56" s="116"/>
      <c r="BZ56" s="116"/>
      <c r="CA56" s="116"/>
      <c r="CB56" s="116"/>
      <c r="CC56" s="116"/>
      <c r="CD56" s="116"/>
      <c r="CE56" s="116"/>
      <c r="CF56" s="116"/>
      <c r="CG56" s="116"/>
      <c r="CH56" s="116"/>
      <c r="CI56" s="116"/>
      <c r="CJ56" s="116"/>
      <c r="CK56" s="116"/>
      <c r="CL56" s="116"/>
      <c r="CM56" s="116"/>
      <c r="CN56" s="116"/>
      <c r="CO56" s="116"/>
      <c r="CP56" s="116"/>
      <c r="CQ56" s="116"/>
      <c r="CR56" s="116"/>
      <c r="CS56" s="116"/>
      <c r="CT56" s="116"/>
      <c r="CU56" s="116"/>
      <c r="CV56" s="116"/>
      <c r="CW56" s="116"/>
      <c r="CX56" s="116"/>
      <c r="CY56" s="116"/>
      <c r="CZ56" s="116"/>
      <c r="DA56" s="116"/>
      <c r="DB56" s="116"/>
      <c r="DC56" s="116"/>
      <c r="DD56" s="116"/>
      <c r="DE56" s="116"/>
      <c r="DF56" s="116"/>
      <c r="DG56" s="116"/>
    </row>
    <row r="57" spans="1:111">
      <c r="A57" s="50"/>
      <c r="B57" s="112"/>
      <c r="C57" s="113"/>
      <c r="D57" s="27"/>
      <c r="E57" s="88"/>
      <c r="F57" s="239"/>
      <c r="G57" s="26"/>
      <c r="H57" s="559" t="s">
        <v>17</v>
      </c>
      <c r="I57" s="559"/>
      <c r="J57" s="35">
        <f>SUM(J44:J56)</f>
        <v>0</v>
      </c>
      <c r="BP57" s="116"/>
      <c r="BQ57" s="116"/>
      <c r="BR57" s="116"/>
      <c r="BS57" s="116"/>
      <c r="BT57" s="116"/>
      <c r="BU57" s="116"/>
      <c r="BV57" s="116"/>
      <c r="BW57" s="116"/>
      <c r="BX57" s="116"/>
      <c r="BY57" s="116"/>
      <c r="BZ57" s="116"/>
      <c r="CA57" s="116"/>
      <c r="CB57" s="116"/>
      <c r="CC57" s="116"/>
      <c r="CD57" s="116"/>
      <c r="CE57" s="116"/>
      <c r="CF57" s="116"/>
      <c r="CG57" s="116"/>
      <c r="CH57" s="116"/>
      <c r="CI57" s="116"/>
      <c r="CJ57" s="116"/>
      <c r="CK57" s="116"/>
      <c r="CL57" s="116"/>
      <c r="CM57" s="116"/>
      <c r="CN57" s="116"/>
      <c r="CO57" s="116"/>
      <c r="CP57" s="116"/>
      <c r="CQ57" s="116"/>
      <c r="CR57" s="116"/>
      <c r="CS57" s="116"/>
      <c r="CT57" s="116"/>
      <c r="CU57" s="116"/>
      <c r="CV57" s="116"/>
      <c r="CW57" s="116"/>
      <c r="CX57" s="116"/>
      <c r="CY57" s="116"/>
      <c r="CZ57" s="116"/>
      <c r="DA57" s="116"/>
      <c r="DB57" s="116"/>
      <c r="DC57" s="116"/>
      <c r="DD57" s="116"/>
      <c r="DE57" s="116"/>
      <c r="DF57" s="116"/>
      <c r="DG57" s="116"/>
    </row>
    <row r="58" spans="1:111">
      <c r="A58" s="22"/>
      <c r="B58" s="22"/>
      <c r="C58" s="11" t="s">
        <v>65</v>
      </c>
      <c r="D58" s="12" t="s">
        <v>202</v>
      </c>
      <c r="E58" s="22"/>
      <c r="F58" s="23"/>
      <c r="G58" s="23"/>
      <c r="H58" s="23"/>
      <c r="I58" s="24"/>
      <c r="J58" s="23"/>
      <c r="BP58" s="116"/>
      <c r="BQ58" s="116"/>
      <c r="BR58" s="116"/>
      <c r="BS58" s="116"/>
      <c r="BT58" s="116"/>
      <c r="BU58" s="116"/>
      <c r="BV58" s="116"/>
      <c r="BW58" s="116"/>
      <c r="BX58" s="116"/>
      <c r="BY58" s="116"/>
      <c r="BZ58" s="116"/>
      <c r="CA58" s="116"/>
      <c r="CB58" s="116"/>
      <c r="CC58" s="116"/>
      <c r="CD58" s="116"/>
      <c r="CE58" s="116"/>
      <c r="CF58" s="116"/>
      <c r="CG58" s="116"/>
      <c r="CH58" s="116"/>
      <c r="CI58" s="116"/>
      <c r="CJ58" s="116"/>
      <c r="CK58" s="116"/>
      <c r="CL58" s="116"/>
      <c r="CM58" s="116"/>
      <c r="CN58" s="116"/>
      <c r="CO58" s="116"/>
      <c r="CP58" s="116"/>
      <c r="CQ58" s="116"/>
      <c r="CR58" s="116"/>
      <c r="CS58" s="116"/>
      <c r="CT58" s="116"/>
      <c r="CU58" s="116"/>
      <c r="CV58" s="116"/>
      <c r="CW58" s="116"/>
      <c r="CX58" s="116"/>
      <c r="CY58" s="116"/>
      <c r="CZ58" s="116"/>
      <c r="DA58" s="116"/>
      <c r="DB58" s="116"/>
      <c r="DC58" s="116"/>
      <c r="DD58" s="116"/>
      <c r="DE58" s="116"/>
      <c r="DF58" s="116"/>
      <c r="DG58" s="116"/>
    </row>
    <row r="59" spans="1:111">
      <c r="A59" s="105"/>
      <c r="B59" s="105"/>
      <c r="C59" s="31" t="s">
        <v>203</v>
      </c>
      <c r="D59" s="32" t="s">
        <v>293</v>
      </c>
      <c r="E59" s="105"/>
      <c r="F59" s="94"/>
      <c r="G59" s="103"/>
      <c r="H59" s="18"/>
      <c r="I59" s="122"/>
      <c r="J59" s="18"/>
      <c r="BP59" s="116"/>
      <c r="BQ59" s="116"/>
      <c r="BR59" s="116"/>
      <c r="BS59" s="116"/>
      <c r="BT59" s="116"/>
      <c r="BU59" s="116"/>
      <c r="BV59" s="116"/>
      <c r="BW59" s="116"/>
      <c r="BX59" s="116"/>
      <c r="BY59" s="116"/>
      <c r="BZ59" s="116"/>
      <c r="CA59" s="116"/>
      <c r="CB59" s="116"/>
      <c r="CC59" s="116"/>
      <c r="CD59" s="116"/>
      <c r="CE59" s="116"/>
      <c r="CF59" s="116"/>
      <c r="CG59" s="116"/>
      <c r="CH59" s="116"/>
      <c r="CI59" s="116"/>
      <c r="CJ59" s="116"/>
      <c r="CK59" s="116"/>
      <c r="CL59" s="116"/>
      <c r="CM59" s="116"/>
      <c r="CN59" s="116"/>
      <c r="CO59" s="116"/>
      <c r="CP59" s="116"/>
      <c r="CQ59" s="116"/>
      <c r="CR59" s="116"/>
      <c r="CS59" s="116"/>
      <c r="CT59" s="116"/>
      <c r="CU59" s="116"/>
      <c r="CV59" s="116"/>
      <c r="CW59" s="116"/>
      <c r="CX59" s="116"/>
      <c r="CY59" s="116"/>
      <c r="CZ59" s="116"/>
      <c r="DA59" s="116"/>
      <c r="DB59" s="116"/>
      <c r="DC59" s="116"/>
      <c r="DD59" s="116"/>
      <c r="DE59" s="116"/>
      <c r="DF59" s="116"/>
      <c r="DG59" s="116"/>
    </row>
    <row r="60" spans="1:111" ht="31.5">
      <c r="A60" s="105">
        <v>92775</v>
      </c>
      <c r="B60" s="105" t="s">
        <v>13</v>
      </c>
      <c r="C60" s="16" t="s">
        <v>215</v>
      </c>
      <c r="D60" s="93" t="s">
        <v>165</v>
      </c>
      <c r="E60" s="105" t="s">
        <v>62</v>
      </c>
      <c r="F60" s="218">
        <v>937.8</v>
      </c>
      <c r="G60" s="103">
        <f t="shared" ref="G60:G81" si="32">$J$4</f>
        <v>0.24940000000000001</v>
      </c>
      <c r="H60" s="114">
        <v>0</v>
      </c>
      <c r="I60" s="122">
        <f t="shared" ref="I60:I81" si="33">H60*(1+G60)</f>
        <v>0</v>
      </c>
      <c r="J60" s="18">
        <f t="shared" ref="J60:J81" si="34">F60*I60</f>
        <v>0</v>
      </c>
      <c r="BP60" s="116"/>
      <c r="BQ60" s="116"/>
      <c r="BR60" s="116"/>
      <c r="BS60" s="116"/>
      <c r="BT60" s="116"/>
      <c r="BU60" s="116"/>
      <c r="BV60" s="116"/>
      <c r="BW60" s="116"/>
      <c r="BX60" s="116"/>
      <c r="BY60" s="116"/>
      <c r="BZ60" s="116"/>
      <c r="CA60" s="116"/>
      <c r="CB60" s="116"/>
      <c r="CC60" s="116"/>
      <c r="CD60" s="116"/>
      <c r="CE60" s="116"/>
      <c r="CF60" s="116"/>
      <c r="CG60" s="116"/>
      <c r="CH60" s="116"/>
      <c r="CI60" s="116"/>
      <c r="CJ60" s="116"/>
      <c r="CK60" s="116"/>
      <c r="CL60" s="116"/>
      <c r="CM60" s="116"/>
      <c r="CN60" s="116"/>
      <c r="CO60" s="116"/>
      <c r="CP60" s="116"/>
      <c r="CQ60" s="116"/>
      <c r="CR60" s="116"/>
      <c r="CS60" s="116"/>
      <c r="CT60" s="116"/>
      <c r="CU60" s="116"/>
      <c r="CV60" s="116"/>
      <c r="CW60" s="116"/>
      <c r="CX60" s="116"/>
      <c r="CY60" s="116"/>
      <c r="CZ60" s="116"/>
      <c r="DA60" s="116"/>
      <c r="DB60" s="116"/>
      <c r="DC60" s="116"/>
      <c r="DD60" s="116"/>
      <c r="DE60" s="116"/>
      <c r="DF60" s="116"/>
      <c r="DG60" s="116"/>
    </row>
    <row r="61" spans="1:111" ht="31.5">
      <c r="A61" s="105">
        <v>92778</v>
      </c>
      <c r="B61" s="105" t="s">
        <v>13</v>
      </c>
      <c r="C61" s="16" t="s">
        <v>337</v>
      </c>
      <c r="D61" s="93" t="s">
        <v>167</v>
      </c>
      <c r="E61" s="105" t="s">
        <v>62</v>
      </c>
      <c r="F61" s="218">
        <v>1817.4</v>
      </c>
      <c r="G61" s="103">
        <f t="shared" si="32"/>
        <v>0.24940000000000001</v>
      </c>
      <c r="H61" s="114">
        <v>0</v>
      </c>
      <c r="I61" s="122">
        <f t="shared" si="33"/>
        <v>0</v>
      </c>
      <c r="J61" s="18">
        <f t="shared" si="34"/>
        <v>0</v>
      </c>
      <c r="BP61" s="116"/>
      <c r="BQ61" s="116"/>
      <c r="BR61" s="116"/>
      <c r="BS61" s="116"/>
      <c r="BT61" s="116"/>
      <c r="BU61" s="116"/>
      <c r="BV61" s="116"/>
      <c r="BW61" s="116"/>
      <c r="BX61" s="116"/>
      <c r="BY61" s="116"/>
      <c r="BZ61" s="116"/>
      <c r="CA61" s="116"/>
      <c r="CB61" s="116"/>
      <c r="CC61" s="116"/>
      <c r="CD61" s="116"/>
      <c r="CE61" s="116"/>
      <c r="CF61" s="116"/>
      <c r="CG61" s="116"/>
      <c r="CH61" s="116"/>
      <c r="CI61" s="116"/>
      <c r="CJ61" s="116"/>
      <c r="CK61" s="116"/>
      <c r="CL61" s="116"/>
      <c r="CM61" s="116"/>
      <c r="CN61" s="116"/>
      <c r="CO61" s="116"/>
      <c r="CP61" s="116"/>
      <c r="CQ61" s="116"/>
      <c r="CR61" s="116"/>
      <c r="CS61" s="116"/>
      <c r="CT61" s="116"/>
      <c r="CU61" s="116"/>
      <c r="CV61" s="116"/>
      <c r="CW61" s="116"/>
      <c r="CX61" s="116"/>
      <c r="CY61" s="116"/>
      <c r="CZ61" s="116"/>
      <c r="DA61" s="116"/>
      <c r="DB61" s="116"/>
      <c r="DC61" s="116"/>
      <c r="DD61" s="116"/>
      <c r="DE61" s="116"/>
      <c r="DF61" s="116"/>
      <c r="DG61" s="116"/>
    </row>
    <row r="62" spans="1:111" ht="31.5">
      <c r="A62" s="105">
        <v>92779</v>
      </c>
      <c r="B62" s="105" t="s">
        <v>13</v>
      </c>
      <c r="C62" s="16" t="s">
        <v>216</v>
      </c>
      <c r="D62" s="93" t="s">
        <v>168</v>
      </c>
      <c r="E62" s="105" t="s">
        <v>62</v>
      </c>
      <c r="F62" s="218">
        <v>119.6</v>
      </c>
      <c r="G62" s="103">
        <f t="shared" si="32"/>
        <v>0.24940000000000001</v>
      </c>
      <c r="H62" s="114">
        <v>0</v>
      </c>
      <c r="I62" s="122">
        <f t="shared" si="33"/>
        <v>0</v>
      </c>
      <c r="J62" s="18">
        <f t="shared" si="34"/>
        <v>0</v>
      </c>
      <c r="BP62" s="116"/>
      <c r="BQ62" s="116"/>
      <c r="BR62" s="116"/>
      <c r="BS62" s="116"/>
      <c r="BT62" s="116"/>
      <c r="BU62" s="116"/>
      <c r="BV62" s="116"/>
      <c r="BW62" s="116"/>
      <c r="BX62" s="116"/>
      <c r="BY62" s="116"/>
      <c r="BZ62" s="116"/>
      <c r="CA62" s="116"/>
      <c r="CB62" s="116"/>
      <c r="CC62" s="116"/>
      <c r="CD62" s="116"/>
      <c r="CE62" s="116"/>
      <c r="CF62" s="116"/>
      <c r="CG62" s="116"/>
      <c r="CH62" s="116"/>
      <c r="CI62" s="116"/>
      <c r="CJ62" s="116"/>
      <c r="CK62" s="116"/>
      <c r="CL62" s="116"/>
      <c r="CM62" s="116"/>
      <c r="CN62" s="116"/>
      <c r="CO62" s="116"/>
      <c r="CP62" s="116"/>
      <c r="CQ62" s="116"/>
      <c r="CR62" s="116"/>
      <c r="CS62" s="116"/>
      <c r="CT62" s="116"/>
      <c r="CU62" s="116"/>
      <c r="CV62" s="116"/>
      <c r="CW62" s="116"/>
      <c r="CX62" s="116"/>
      <c r="CY62" s="116"/>
      <c r="CZ62" s="116"/>
      <c r="DA62" s="116"/>
      <c r="DB62" s="116"/>
      <c r="DC62" s="116"/>
      <c r="DD62" s="116"/>
      <c r="DE62" s="116"/>
      <c r="DF62" s="116"/>
      <c r="DG62" s="116"/>
    </row>
    <row r="63" spans="1:111" ht="31.5">
      <c r="A63" s="92">
        <v>92413</v>
      </c>
      <c r="B63" s="105" t="s">
        <v>13</v>
      </c>
      <c r="C63" s="16" t="s">
        <v>217</v>
      </c>
      <c r="D63" s="93" t="s">
        <v>294</v>
      </c>
      <c r="E63" s="105" t="s">
        <v>154</v>
      </c>
      <c r="F63" s="218">
        <v>562.45000000000005</v>
      </c>
      <c r="G63" s="103">
        <f t="shared" si="32"/>
        <v>0.24940000000000001</v>
      </c>
      <c r="H63" s="114">
        <v>0</v>
      </c>
      <c r="I63" s="122">
        <f t="shared" si="33"/>
        <v>0</v>
      </c>
      <c r="J63" s="18">
        <f t="shared" si="34"/>
        <v>0</v>
      </c>
      <c r="BP63" s="116"/>
      <c r="BQ63" s="116"/>
      <c r="BR63" s="116"/>
      <c r="BS63" s="116"/>
      <c r="BT63" s="116"/>
      <c r="BU63" s="116"/>
      <c r="BV63" s="116"/>
      <c r="BW63" s="116"/>
      <c r="BX63" s="116"/>
      <c r="BY63" s="116"/>
      <c r="BZ63" s="116"/>
      <c r="CA63" s="116"/>
      <c r="CB63" s="116"/>
      <c r="CC63" s="116"/>
      <c r="CD63" s="116"/>
      <c r="CE63" s="116"/>
      <c r="CF63" s="116"/>
      <c r="CG63" s="116"/>
      <c r="CH63" s="116"/>
      <c r="CI63" s="116"/>
      <c r="CJ63" s="116"/>
      <c r="CK63" s="116"/>
      <c r="CL63" s="116"/>
      <c r="CM63" s="116"/>
      <c r="CN63" s="116"/>
      <c r="CO63" s="116"/>
      <c r="CP63" s="116"/>
      <c r="CQ63" s="116"/>
      <c r="CR63" s="116"/>
      <c r="CS63" s="116"/>
      <c r="CT63" s="116"/>
      <c r="CU63" s="116"/>
      <c r="CV63" s="116"/>
      <c r="CW63" s="116"/>
      <c r="CX63" s="116"/>
      <c r="CY63" s="116"/>
      <c r="CZ63" s="116"/>
      <c r="DA63" s="116"/>
      <c r="DB63" s="116"/>
      <c r="DC63" s="116"/>
      <c r="DD63" s="116"/>
      <c r="DE63" s="116"/>
      <c r="DF63" s="116"/>
      <c r="DG63" s="116"/>
    </row>
    <row r="64" spans="1:111" ht="31.5">
      <c r="A64" s="92">
        <v>92720</v>
      </c>
      <c r="B64" s="105" t="s">
        <v>13</v>
      </c>
      <c r="C64" s="16" t="s">
        <v>218</v>
      </c>
      <c r="D64" s="93" t="s">
        <v>295</v>
      </c>
      <c r="E64" s="99" t="s">
        <v>153</v>
      </c>
      <c r="F64" s="218">
        <v>30.46</v>
      </c>
      <c r="G64" s="103">
        <f t="shared" si="32"/>
        <v>0.24940000000000001</v>
      </c>
      <c r="H64" s="114">
        <v>0</v>
      </c>
      <c r="I64" s="122">
        <f t="shared" si="33"/>
        <v>0</v>
      </c>
      <c r="J64" s="18">
        <f t="shared" si="34"/>
        <v>0</v>
      </c>
      <c r="BP64" s="116"/>
      <c r="BQ64" s="116"/>
      <c r="BR64" s="116"/>
      <c r="BS64" s="116"/>
      <c r="BT64" s="116"/>
      <c r="BU64" s="116"/>
      <c r="BV64" s="116"/>
      <c r="BW64" s="116"/>
      <c r="BX64" s="116"/>
      <c r="BY64" s="116"/>
      <c r="BZ64" s="116"/>
      <c r="CA64" s="116"/>
      <c r="CB64" s="116"/>
      <c r="CC64" s="116"/>
      <c r="CD64" s="116"/>
      <c r="CE64" s="116"/>
      <c r="CF64" s="116"/>
      <c r="CG64" s="116"/>
      <c r="CH64" s="116"/>
      <c r="CI64" s="116"/>
      <c r="CJ64" s="116"/>
      <c r="CK64" s="116"/>
      <c r="CL64" s="116"/>
      <c r="CM64" s="116"/>
      <c r="CN64" s="116"/>
      <c r="CO64" s="116"/>
      <c r="CP64" s="116"/>
      <c r="CQ64" s="116"/>
      <c r="CR64" s="116"/>
      <c r="CS64" s="116"/>
      <c r="CT64" s="116"/>
      <c r="CU64" s="116"/>
      <c r="CV64" s="116"/>
      <c r="CW64" s="116"/>
      <c r="CX64" s="116"/>
      <c r="CY64" s="116"/>
      <c r="CZ64" s="116"/>
      <c r="DA64" s="116"/>
      <c r="DB64" s="116"/>
      <c r="DC64" s="116"/>
      <c r="DD64" s="116"/>
      <c r="DE64" s="116"/>
      <c r="DF64" s="116"/>
      <c r="DG64" s="116"/>
    </row>
    <row r="65" spans="1:111">
      <c r="A65" s="105"/>
      <c r="B65" s="105"/>
      <c r="C65" s="31" t="s">
        <v>204</v>
      </c>
      <c r="D65" s="32" t="s">
        <v>296</v>
      </c>
      <c r="E65" s="105"/>
      <c r="F65" s="94"/>
      <c r="G65" s="103"/>
      <c r="H65" s="18"/>
      <c r="I65" s="122"/>
      <c r="J65" s="18"/>
      <c r="BP65" s="116"/>
      <c r="BQ65" s="116"/>
      <c r="BR65" s="116"/>
      <c r="BS65" s="116"/>
      <c r="BT65" s="116"/>
      <c r="BU65" s="116"/>
      <c r="BV65" s="116"/>
      <c r="BW65" s="116"/>
      <c r="BX65" s="116"/>
      <c r="BY65" s="116"/>
      <c r="BZ65" s="116"/>
      <c r="CA65" s="116"/>
      <c r="CB65" s="116"/>
      <c r="CC65" s="116"/>
      <c r="CD65" s="116"/>
      <c r="CE65" s="116"/>
      <c r="CF65" s="116"/>
      <c r="CG65" s="116"/>
      <c r="CH65" s="116"/>
      <c r="CI65" s="116"/>
      <c r="CJ65" s="116"/>
      <c r="CK65" s="116"/>
      <c r="CL65" s="116"/>
      <c r="CM65" s="116"/>
      <c r="CN65" s="116"/>
      <c r="CO65" s="116"/>
      <c r="CP65" s="116"/>
      <c r="CQ65" s="116"/>
      <c r="CR65" s="116"/>
      <c r="CS65" s="116"/>
      <c r="CT65" s="116"/>
      <c r="CU65" s="116"/>
      <c r="CV65" s="116"/>
      <c r="CW65" s="116"/>
      <c r="CX65" s="116"/>
      <c r="CY65" s="116"/>
      <c r="CZ65" s="116"/>
      <c r="DA65" s="116"/>
      <c r="DB65" s="116"/>
      <c r="DC65" s="116"/>
      <c r="DD65" s="116"/>
      <c r="DE65" s="116"/>
      <c r="DF65" s="116"/>
      <c r="DG65" s="116"/>
    </row>
    <row r="66" spans="1:111" ht="31.5">
      <c r="A66" s="105">
        <v>92775</v>
      </c>
      <c r="B66" s="105" t="s">
        <v>13</v>
      </c>
      <c r="C66" s="16" t="s">
        <v>219</v>
      </c>
      <c r="D66" s="93" t="s">
        <v>165</v>
      </c>
      <c r="E66" s="105" t="s">
        <v>62</v>
      </c>
      <c r="F66" s="218">
        <v>1234.7</v>
      </c>
      <c r="G66" s="103">
        <f t="shared" si="32"/>
        <v>0.24940000000000001</v>
      </c>
      <c r="H66" s="114">
        <v>0</v>
      </c>
      <c r="I66" s="122">
        <f t="shared" si="33"/>
        <v>0</v>
      </c>
      <c r="J66" s="18">
        <f t="shared" si="34"/>
        <v>0</v>
      </c>
      <c r="BP66" s="116"/>
      <c r="BQ66" s="116"/>
      <c r="BR66" s="116"/>
      <c r="BS66" s="116"/>
      <c r="BT66" s="116"/>
      <c r="BU66" s="116"/>
      <c r="BV66" s="116"/>
      <c r="BW66" s="116"/>
      <c r="BX66" s="116"/>
      <c r="BY66" s="116"/>
      <c r="BZ66" s="116"/>
      <c r="CA66" s="116"/>
      <c r="CB66" s="116"/>
      <c r="CC66" s="116"/>
      <c r="CD66" s="116"/>
      <c r="CE66" s="116"/>
      <c r="CF66" s="116"/>
      <c r="CG66" s="116"/>
      <c r="CH66" s="116"/>
      <c r="CI66" s="116"/>
      <c r="CJ66" s="116"/>
      <c r="CK66" s="116"/>
      <c r="CL66" s="116"/>
      <c r="CM66" s="116"/>
      <c r="CN66" s="116"/>
      <c r="CO66" s="116"/>
      <c r="CP66" s="116"/>
      <c r="CQ66" s="116"/>
      <c r="CR66" s="116"/>
      <c r="CS66" s="116"/>
      <c r="CT66" s="116"/>
      <c r="CU66" s="116"/>
      <c r="CV66" s="116"/>
      <c r="CW66" s="116"/>
      <c r="CX66" s="116"/>
      <c r="CY66" s="116"/>
      <c r="CZ66" s="116"/>
      <c r="DA66" s="116"/>
      <c r="DB66" s="116"/>
      <c r="DC66" s="116"/>
      <c r="DD66" s="116"/>
      <c r="DE66" s="116"/>
      <c r="DF66" s="116"/>
      <c r="DG66" s="116"/>
    </row>
    <row r="67" spans="1:111" ht="31.5">
      <c r="A67" s="105">
        <v>92776</v>
      </c>
      <c r="B67" s="105" t="s">
        <v>13</v>
      </c>
      <c r="C67" s="16" t="s">
        <v>297</v>
      </c>
      <c r="D67" s="93" t="s">
        <v>298</v>
      </c>
      <c r="E67" s="105" t="s">
        <v>62</v>
      </c>
      <c r="F67" s="218">
        <v>973.9</v>
      </c>
      <c r="G67" s="103">
        <f t="shared" si="32"/>
        <v>0.24940000000000001</v>
      </c>
      <c r="H67" s="114">
        <v>0</v>
      </c>
      <c r="I67" s="122">
        <f t="shared" si="33"/>
        <v>0</v>
      </c>
      <c r="J67" s="18">
        <f t="shared" si="34"/>
        <v>0</v>
      </c>
      <c r="BP67" s="116"/>
      <c r="BQ67" s="116"/>
      <c r="BR67" s="116"/>
      <c r="BS67" s="116"/>
      <c r="BT67" s="116"/>
      <c r="BU67" s="116"/>
      <c r="BV67" s="116"/>
      <c r="BW67" s="116"/>
      <c r="BX67" s="116"/>
      <c r="BY67" s="116"/>
      <c r="BZ67" s="116"/>
      <c r="CA67" s="116"/>
      <c r="CB67" s="116"/>
      <c r="CC67" s="116"/>
      <c r="CD67" s="116"/>
      <c r="CE67" s="116"/>
      <c r="CF67" s="116"/>
      <c r="CG67" s="116"/>
      <c r="CH67" s="116"/>
      <c r="CI67" s="116"/>
      <c r="CJ67" s="116"/>
      <c r="CK67" s="116"/>
      <c r="CL67" s="116"/>
      <c r="CM67" s="116"/>
      <c r="CN67" s="116"/>
      <c r="CO67" s="116"/>
      <c r="CP67" s="116"/>
      <c r="CQ67" s="116"/>
      <c r="CR67" s="116"/>
      <c r="CS67" s="116"/>
      <c r="CT67" s="116"/>
      <c r="CU67" s="116"/>
      <c r="CV67" s="116"/>
      <c r="CW67" s="116"/>
      <c r="CX67" s="116"/>
      <c r="CY67" s="116"/>
      <c r="CZ67" s="116"/>
      <c r="DA67" s="116"/>
      <c r="DB67" s="116"/>
      <c r="DC67" s="116"/>
      <c r="DD67" s="116"/>
      <c r="DE67" s="116"/>
      <c r="DF67" s="116"/>
      <c r="DG67" s="116"/>
    </row>
    <row r="68" spans="1:111" ht="31.5">
      <c r="A68" s="105">
        <v>92777</v>
      </c>
      <c r="B68" s="105" t="s">
        <v>13</v>
      </c>
      <c r="C68" s="16" t="s">
        <v>299</v>
      </c>
      <c r="D68" s="93" t="s">
        <v>166</v>
      </c>
      <c r="E68" s="105" t="s">
        <v>62</v>
      </c>
      <c r="F68" s="218">
        <v>229.5</v>
      </c>
      <c r="G68" s="103">
        <f t="shared" si="32"/>
        <v>0.24940000000000001</v>
      </c>
      <c r="H68" s="114">
        <v>0</v>
      </c>
      <c r="I68" s="122">
        <f t="shared" si="33"/>
        <v>0</v>
      </c>
      <c r="J68" s="18">
        <f t="shared" si="34"/>
        <v>0</v>
      </c>
      <c r="BP68" s="116"/>
      <c r="BQ68" s="116"/>
      <c r="BR68" s="116"/>
      <c r="BS68" s="116"/>
      <c r="BT68" s="116"/>
      <c r="BU68" s="116"/>
      <c r="BV68" s="116"/>
      <c r="BW68" s="116"/>
      <c r="BX68" s="116"/>
      <c r="BY68" s="116"/>
      <c r="BZ68" s="116"/>
      <c r="CA68" s="116"/>
      <c r="CB68" s="116"/>
      <c r="CC68" s="116"/>
      <c r="CD68" s="116"/>
      <c r="CE68" s="116"/>
      <c r="CF68" s="116"/>
      <c r="CG68" s="116"/>
      <c r="CH68" s="116"/>
      <c r="CI68" s="116"/>
      <c r="CJ68" s="116"/>
      <c r="CK68" s="116"/>
      <c r="CL68" s="116"/>
      <c r="CM68" s="116"/>
      <c r="CN68" s="116"/>
      <c r="CO68" s="116"/>
      <c r="CP68" s="116"/>
      <c r="CQ68" s="116"/>
      <c r="CR68" s="116"/>
      <c r="CS68" s="116"/>
      <c r="CT68" s="116"/>
      <c r="CU68" s="116"/>
      <c r="CV68" s="116"/>
      <c r="CW68" s="116"/>
      <c r="CX68" s="116"/>
      <c r="CY68" s="116"/>
      <c r="CZ68" s="116"/>
      <c r="DA68" s="116"/>
      <c r="DB68" s="116"/>
      <c r="DC68" s="116"/>
      <c r="DD68" s="116"/>
      <c r="DE68" s="116"/>
      <c r="DF68" s="116"/>
      <c r="DG68" s="116"/>
    </row>
    <row r="69" spans="1:111" ht="31.5">
      <c r="A69" s="105">
        <v>92778</v>
      </c>
      <c r="B69" s="105" t="s">
        <v>13</v>
      </c>
      <c r="C69" s="16" t="s">
        <v>300</v>
      </c>
      <c r="D69" s="93" t="s">
        <v>167</v>
      </c>
      <c r="E69" s="105" t="s">
        <v>62</v>
      </c>
      <c r="F69" s="218">
        <v>3568.9</v>
      </c>
      <c r="G69" s="103">
        <f t="shared" si="32"/>
        <v>0.24940000000000001</v>
      </c>
      <c r="H69" s="114">
        <v>0</v>
      </c>
      <c r="I69" s="122">
        <f t="shared" si="33"/>
        <v>0</v>
      </c>
      <c r="J69" s="18">
        <f t="shared" si="34"/>
        <v>0</v>
      </c>
      <c r="BP69" s="116"/>
      <c r="BQ69" s="116"/>
      <c r="BR69" s="116"/>
      <c r="BS69" s="116"/>
      <c r="BT69" s="116"/>
      <c r="BU69" s="116"/>
      <c r="BV69" s="116"/>
      <c r="BW69" s="116"/>
      <c r="BX69" s="116"/>
      <c r="BY69" s="116"/>
      <c r="BZ69" s="116"/>
      <c r="CA69" s="116"/>
      <c r="CB69" s="116"/>
      <c r="CC69" s="116"/>
      <c r="CD69" s="116"/>
      <c r="CE69" s="116"/>
      <c r="CF69" s="116"/>
      <c r="CG69" s="116"/>
      <c r="CH69" s="116"/>
      <c r="CI69" s="116"/>
      <c r="CJ69" s="116"/>
      <c r="CK69" s="116"/>
      <c r="CL69" s="116"/>
      <c r="CM69" s="116"/>
      <c r="CN69" s="116"/>
      <c r="CO69" s="116"/>
      <c r="CP69" s="116"/>
      <c r="CQ69" s="116"/>
      <c r="CR69" s="116"/>
      <c r="CS69" s="116"/>
      <c r="CT69" s="116"/>
      <c r="CU69" s="116"/>
      <c r="CV69" s="116"/>
      <c r="CW69" s="116"/>
      <c r="CX69" s="116"/>
      <c r="CY69" s="116"/>
      <c r="CZ69" s="116"/>
      <c r="DA69" s="116"/>
      <c r="DB69" s="116"/>
      <c r="DC69" s="116"/>
      <c r="DD69" s="116"/>
      <c r="DE69" s="116"/>
      <c r="DF69" s="116"/>
      <c r="DG69" s="116"/>
    </row>
    <row r="70" spans="1:111" ht="31.5">
      <c r="A70" s="105">
        <v>92779</v>
      </c>
      <c r="B70" s="105" t="s">
        <v>13</v>
      </c>
      <c r="C70" s="16" t="s">
        <v>301</v>
      </c>
      <c r="D70" s="93" t="s">
        <v>168</v>
      </c>
      <c r="E70" s="105" t="s">
        <v>62</v>
      </c>
      <c r="F70" s="218">
        <v>2939.8</v>
      </c>
      <c r="G70" s="103">
        <f t="shared" si="32"/>
        <v>0.24940000000000001</v>
      </c>
      <c r="H70" s="114">
        <v>0</v>
      </c>
      <c r="I70" s="122">
        <f t="shared" si="33"/>
        <v>0</v>
      </c>
      <c r="J70" s="18">
        <f t="shared" si="34"/>
        <v>0</v>
      </c>
      <c r="BP70" s="116"/>
      <c r="BQ70" s="116"/>
      <c r="BR70" s="116"/>
      <c r="BS70" s="116"/>
      <c r="BT70" s="116"/>
      <c r="BU70" s="116"/>
      <c r="BV70" s="116"/>
      <c r="BW70" s="116"/>
      <c r="BX70" s="116"/>
      <c r="BY70" s="116"/>
      <c r="BZ70" s="116"/>
      <c r="CA70" s="116"/>
      <c r="CB70" s="116"/>
      <c r="CC70" s="116"/>
      <c r="CD70" s="116"/>
      <c r="CE70" s="116"/>
      <c r="CF70" s="116"/>
      <c r="CG70" s="116"/>
      <c r="CH70" s="116"/>
      <c r="CI70" s="116"/>
      <c r="CJ70" s="116"/>
      <c r="CK70" s="116"/>
      <c r="CL70" s="116"/>
      <c r="CM70" s="116"/>
      <c r="CN70" s="116"/>
      <c r="CO70" s="116"/>
      <c r="CP70" s="116"/>
      <c r="CQ70" s="116"/>
      <c r="CR70" s="116"/>
      <c r="CS70" s="116"/>
      <c r="CT70" s="116"/>
      <c r="CU70" s="116"/>
      <c r="CV70" s="116"/>
      <c r="CW70" s="116"/>
      <c r="CX70" s="116"/>
      <c r="CY70" s="116"/>
      <c r="CZ70" s="116"/>
      <c r="DA70" s="116"/>
      <c r="DB70" s="116"/>
      <c r="DC70" s="116"/>
      <c r="DD70" s="116"/>
      <c r="DE70" s="116"/>
      <c r="DF70" s="116"/>
      <c r="DG70" s="116"/>
    </row>
    <row r="71" spans="1:111" ht="31.5">
      <c r="A71" s="105">
        <v>92780</v>
      </c>
      <c r="B71" s="105" t="s">
        <v>13</v>
      </c>
      <c r="C71" s="16" t="s">
        <v>302</v>
      </c>
      <c r="D71" s="93" t="s">
        <v>303</v>
      </c>
      <c r="E71" s="105" t="s">
        <v>62</v>
      </c>
      <c r="F71" s="218">
        <v>637</v>
      </c>
      <c r="G71" s="103">
        <f t="shared" si="32"/>
        <v>0.24940000000000001</v>
      </c>
      <c r="H71" s="114">
        <v>0</v>
      </c>
      <c r="I71" s="122">
        <f t="shared" si="33"/>
        <v>0</v>
      </c>
      <c r="J71" s="18">
        <f t="shared" si="34"/>
        <v>0</v>
      </c>
      <c r="BP71" s="116"/>
      <c r="BQ71" s="116"/>
      <c r="BR71" s="116"/>
      <c r="BS71" s="116"/>
      <c r="BT71" s="116"/>
      <c r="BU71" s="116"/>
      <c r="BV71" s="116"/>
      <c r="BW71" s="116"/>
      <c r="BX71" s="116"/>
      <c r="BY71" s="116"/>
      <c r="BZ71" s="116"/>
      <c r="CA71" s="116"/>
      <c r="CB71" s="116"/>
      <c r="CC71" s="116"/>
      <c r="CD71" s="116"/>
      <c r="CE71" s="116"/>
      <c r="CF71" s="116"/>
      <c r="CG71" s="116"/>
      <c r="CH71" s="116"/>
      <c r="CI71" s="116"/>
      <c r="CJ71" s="116"/>
      <c r="CK71" s="116"/>
      <c r="CL71" s="116"/>
      <c r="CM71" s="116"/>
      <c r="CN71" s="116"/>
      <c r="CO71" s="116"/>
      <c r="CP71" s="116"/>
      <c r="CQ71" s="116"/>
      <c r="CR71" s="116"/>
      <c r="CS71" s="116"/>
      <c r="CT71" s="116"/>
      <c r="CU71" s="116"/>
      <c r="CV71" s="116"/>
      <c r="CW71" s="116"/>
      <c r="CX71" s="116"/>
      <c r="CY71" s="116"/>
      <c r="CZ71" s="116"/>
      <c r="DA71" s="116"/>
      <c r="DB71" s="116"/>
      <c r="DC71" s="116"/>
      <c r="DD71" s="116"/>
      <c r="DE71" s="116"/>
      <c r="DF71" s="116"/>
      <c r="DG71" s="116"/>
    </row>
    <row r="72" spans="1:111" ht="31.5">
      <c r="A72" s="105">
        <v>92781</v>
      </c>
      <c r="B72" s="105" t="s">
        <v>13</v>
      </c>
      <c r="C72" s="16" t="s">
        <v>304</v>
      </c>
      <c r="D72" s="93" t="s">
        <v>305</v>
      </c>
      <c r="E72" s="105" t="s">
        <v>62</v>
      </c>
      <c r="F72" s="218">
        <v>90.7</v>
      </c>
      <c r="G72" s="103">
        <f t="shared" si="32"/>
        <v>0.24940000000000001</v>
      </c>
      <c r="H72" s="114">
        <v>0</v>
      </c>
      <c r="I72" s="122">
        <f t="shared" si="33"/>
        <v>0</v>
      </c>
      <c r="J72" s="18">
        <f t="shared" si="34"/>
        <v>0</v>
      </c>
      <c r="BP72" s="116"/>
      <c r="BQ72" s="116"/>
      <c r="BR72" s="116"/>
      <c r="BS72" s="116"/>
      <c r="BT72" s="116"/>
      <c r="BU72" s="116"/>
      <c r="BV72" s="116"/>
      <c r="BW72" s="116"/>
      <c r="BX72" s="116"/>
      <c r="BY72" s="116"/>
      <c r="BZ72" s="116"/>
      <c r="CA72" s="116"/>
      <c r="CB72" s="116"/>
      <c r="CC72" s="116"/>
      <c r="CD72" s="116"/>
      <c r="CE72" s="116"/>
      <c r="CF72" s="116"/>
      <c r="CG72" s="116"/>
      <c r="CH72" s="116"/>
      <c r="CI72" s="116"/>
      <c r="CJ72" s="116"/>
      <c r="CK72" s="116"/>
      <c r="CL72" s="116"/>
      <c r="CM72" s="116"/>
      <c r="CN72" s="116"/>
      <c r="CO72" s="116"/>
      <c r="CP72" s="116"/>
      <c r="CQ72" s="116"/>
      <c r="CR72" s="116"/>
      <c r="CS72" s="116"/>
      <c r="CT72" s="116"/>
      <c r="CU72" s="116"/>
      <c r="CV72" s="116"/>
      <c r="CW72" s="116"/>
      <c r="CX72" s="116"/>
      <c r="CY72" s="116"/>
      <c r="CZ72" s="116"/>
      <c r="DA72" s="116"/>
      <c r="DB72" s="116"/>
      <c r="DC72" s="116"/>
      <c r="DD72" s="116"/>
      <c r="DE72" s="116"/>
      <c r="DF72" s="116"/>
      <c r="DG72" s="116"/>
    </row>
    <row r="73" spans="1:111" ht="31.5">
      <c r="A73" s="92">
        <v>92413</v>
      </c>
      <c r="B73" s="105" t="s">
        <v>13</v>
      </c>
      <c r="C73" s="16" t="s">
        <v>306</v>
      </c>
      <c r="D73" s="93" t="s">
        <v>294</v>
      </c>
      <c r="E73" s="105" t="s">
        <v>154</v>
      </c>
      <c r="F73" s="218">
        <v>1609.9</v>
      </c>
      <c r="G73" s="103">
        <f t="shared" si="32"/>
        <v>0.24940000000000001</v>
      </c>
      <c r="H73" s="114">
        <v>0</v>
      </c>
      <c r="I73" s="122">
        <f t="shared" si="33"/>
        <v>0</v>
      </c>
      <c r="J73" s="18">
        <f t="shared" si="34"/>
        <v>0</v>
      </c>
      <c r="BP73" s="116"/>
      <c r="BQ73" s="116"/>
      <c r="BR73" s="116"/>
      <c r="BS73" s="116"/>
      <c r="BT73" s="116"/>
      <c r="BU73" s="116"/>
      <c r="BV73" s="116"/>
      <c r="BW73" s="116"/>
      <c r="BX73" s="116"/>
      <c r="BY73" s="116"/>
      <c r="BZ73" s="116"/>
      <c r="CA73" s="116"/>
      <c r="CB73" s="116"/>
      <c r="CC73" s="116"/>
      <c r="CD73" s="116"/>
      <c r="CE73" s="116"/>
      <c r="CF73" s="116"/>
      <c r="CG73" s="116"/>
      <c r="CH73" s="116"/>
      <c r="CI73" s="116"/>
      <c r="CJ73" s="116"/>
      <c r="CK73" s="116"/>
      <c r="CL73" s="116"/>
      <c r="CM73" s="116"/>
      <c r="CN73" s="116"/>
      <c r="CO73" s="116"/>
      <c r="CP73" s="116"/>
      <c r="CQ73" s="116"/>
      <c r="CR73" s="116"/>
      <c r="CS73" s="116"/>
      <c r="CT73" s="116"/>
      <c r="CU73" s="116"/>
      <c r="CV73" s="116"/>
      <c r="CW73" s="116"/>
      <c r="CX73" s="116"/>
      <c r="CY73" s="116"/>
      <c r="CZ73" s="116"/>
      <c r="DA73" s="116"/>
      <c r="DB73" s="116"/>
      <c r="DC73" s="116"/>
      <c r="DD73" s="116"/>
      <c r="DE73" s="116"/>
      <c r="DF73" s="116"/>
      <c r="DG73" s="116"/>
    </row>
    <row r="74" spans="1:111" ht="31.5">
      <c r="A74" s="92" t="s">
        <v>2031</v>
      </c>
      <c r="B74" s="99" t="s">
        <v>103</v>
      </c>
      <c r="C74" s="16" t="s">
        <v>307</v>
      </c>
      <c r="D74" s="82" t="s">
        <v>2030</v>
      </c>
      <c r="E74" s="99" t="s">
        <v>153</v>
      </c>
      <c r="F74" s="218">
        <v>100.74</v>
      </c>
      <c r="G74" s="103">
        <f t="shared" si="32"/>
        <v>0.24940000000000001</v>
      </c>
      <c r="H74" s="114">
        <v>0</v>
      </c>
      <c r="I74" s="122">
        <f t="shared" si="33"/>
        <v>0</v>
      </c>
      <c r="J74" s="18">
        <f t="shared" si="34"/>
        <v>0</v>
      </c>
      <c r="BP74" s="116"/>
      <c r="BQ74" s="116"/>
      <c r="BR74" s="116"/>
      <c r="BS74" s="116"/>
      <c r="BT74" s="116"/>
      <c r="BU74" s="116"/>
      <c r="BV74" s="116"/>
      <c r="BW74" s="116"/>
      <c r="BX74" s="116"/>
      <c r="BY74" s="116"/>
      <c r="BZ74" s="116"/>
      <c r="CA74" s="116"/>
      <c r="CB74" s="116"/>
      <c r="CC74" s="116"/>
      <c r="CD74" s="116"/>
      <c r="CE74" s="116"/>
      <c r="CF74" s="116"/>
      <c r="CG74" s="116"/>
      <c r="CH74" s="116"/>
      <c r="CI74" s="116"/>
      <c r="CJ74" s="116"/>
      <c r="CK74" s="116"/>
      <c r="CL74" s="116"/>
      <c r="CM74" s="116"/>
      <c r="CN74" s="116"/>
      <c r="CO74" s="116"/>
      <c r="CP74" s="116"/>
      <c r="CQ74" s="116"/>
      <c r="CR74" s="116"/>
      <c r="CS74" s="116"/>
      <c r="CT74" s="116"/>
      <c r="CU74" s="116"/>
      <c r="CV74" s="116"/>
      <c r="CW74" s="116"/>
      <c r="CX74" s="116"/>
      <c r="CY74" s="116"/>
      <c r="CZ74" s="116"/>
      <c r="DA74" s="116"/>
      <c r="DB74" s="116"/>
      <c r="DC74" s="116"/>
      <c r="DD74" s="116"/>
      <c r="DE74" s="116"/>
      <c r="DF74" s="116"/>
      <c r="DG74" s="116"/>
    </row>
    <row r="75" spans="1:111" ht="48" customHeight="1">
      <c r="A75" s="105"/>
      <c r="B75" s="105"/>
      <c r="C75" s="31" t="s">
        <v>338</v>
      </c>
      <c r="D75" s="32" t="s">
        <v>161</v>
      </c>
      <c r="E75" s="105"/>
      <c r="F75" s="94"/>
      <c r="G75" s="103"/>
      <c r="H75" s="18"/>
      <c r="I75" s="122"/>
      <c r="J75" s="18"/>
      <c r="BP75" s="116"/>
      <c r="BQ75" s="116"/>
      <c r="BR75" s="116"/>
      <c r="BS75" s="116"/>
      <c r="BT75" s="116"/>
      <c r="BU75" s="116"/>
      <c r="BV75" s="116"/>
      <c r="BW75" s="116"/>
      <c r="BX75" s="116"/>
      <c r="BY75" s="116"/>
      <c r="BZ75" s="116"/>
      <c r="CA75" s="116"/>
      <c r="CB75" s="116"/>
      <c r="CC75" s="116"/>
      <c r="CD75" s="116"/>
      <c r="CE75" s="116"/>
      <c r="CF75" s="116"/>
      <c r="CG75" s="116"/>
      <c r="CH75" s="116"/>
      <c r="CI75" s="116"/>
      <c r="CJ75" s="116"/>
      <c r="CK75" s="116"/>
      <c r="CL75" s="116"/>
      <c r="CM75" s="116"/>
      <c r="CN75" s="116"/>
      <c r="CO75" s="116"/>
      <c r="CP75" s="116"/>
      <c r="CQ75" s="116"/>
      <c r="CR75" s="116"/>
      <c r="CS75" s="116"/>
      <c r="CT75" s="116"/>
      <c r="CU75" s="116"/>
      <c r="CV75" s="116"/>
      <c r="CW75" s="116"/>
      <c r="CX75" s="116"/>
      <c r="CY75" s="116"/>
      <c r="CZ75" s="116"/>
      <c r="DA75" s="116"/>
      <c r="DB75" s="116"/>
      <c r="DC75" s="116"/>
      <c r="DD75" s="116"/>
      <c r="DE75" s="116"/>
      <c r="DF75" s="116"/>
      <c r="DG75" s="116"/>
    </row>
    <row r="76" spans="1:111" ht="31.5" customHeight="1">
      <c r="A76" s="92" t="s">
        <v>2033</v>
      </c>
      <c r="B76" s="112" t="s">
        <v>103</v>
      </c>
      <c r="C76" s="113" t="s">
        <v>339</v>
      </c>
      <c r="D76" s="115" t="s">
        <v>2035</v>
      </c>
      <c r="E76" s="112" t="s">
        <v>109</v>
      </c>
      <c r="F76" s="218">
        <v>1222.95</v>
      </c>
      <c r="G76" s="103">
        <f t="shared" si="32"/>
        <v>0.24940000000000001</v>
      </c>
      <c r="H76" s="114">
        <v>0</v>
      </c>
      <c r="I76" s="122">
        <f t="shared" si="33"/>
        <v>0</v>
      </c>
      <c r="J76" s="18">
        <f t="shared" si="34"/>
        <v>0</v>
      </c>
      <c r="BP76" s="116"/>
      <c r="BQ76" s="116"/>
      <c r="BR76" s="116"/>
      <c r="BS76" s="116"/>
      <c r="BT76" s="116"/>
      <c r="BU76" s="116"/>
      <c r="BV76" s="116"/>
      <c r="BW76" s="116"/>
      <c r="BX76" s="116"/>
      <c r="BY76" s="116"/>
      <c r="BZ76" s="116"/>
      <c r="CA76" s="116"/>
      <c r="CB76" s="116"/>
      <c r="CC76" s="116"/>
      <c r="CD76" s="116"/>
      <c r="CE76" s="116"/>
      <c r="CF76" s="116"/>
      <c r="CG76" s="116"/>
      <c r="CH76" s="116"/>
      <c r="CI76" s="116"/>
      <c r="CJ76" s="116"/>
      <c r="CK76" s="116"/>
      <c r="CL76" s="116"/>
      <c r="CM76" s="116"/>
      <c r="CN76" s="116"/>
      <c r="CO76" s="116"/>
      <c r="CP76" s="116"/>
      <c r="CQ76" s="116"/>
      <c r="CR76" s="116"/>
      <c r="CS76" s="116"/>
      <c r="CT76" s="116"/>
      <c r="CU76" s="116"/>
      <c r="CV76" s="116"/>
      <c r="CW76" s="116"/>
      <c r="CX76" s="116"/>
      <c r="CY76" s="116"/>
      <c r="CZ76" s="116"/>
      <c r="DA76" s="116"/>
      <c r="DB76" s="116"/>
      <c r="DC76" s="116"/>
      <c r="DD76" s="116"/>
      <c r="DE76" s="116"/>
      <c r="DF76" s="116"/>
      <c r="DG76" s="116"/>
    </row>
    <row r="77" spans="1:111" ht="31.5">
      <c r="A77" s="105">
        <v>92775</v>
      </c>
      <c r="B77" s="105" t="s">
        <v>13</v>
      </c>
      <c r="C77" s="113" t="s">
        <v>340</v>
      </c>
      <c r="D77" s="93" t="s">
        <v>165</v>
      </c>
      <c r="E77" s="105" t="s">
        <v>62</v>
      </c>
      <c r="F77" s="218">
        <v>20.100000000000001</v>
      </c>
      <c r="G77" s="103">
        <f t="shared" si="32"/>
        <v>0.24940000000000001</v>
      </c>
      <c r="H77" s="114">
        <v>0</v>
      </c>
      <c r="I77" s="122">
        <f t="shared" si="33"/>
        <v>0</v>
      </c>
      <c r="J77" s="18">
        <f t="shared" si="34"/>
        <v>0</v>
      </c>
      <c r="BP77" s="116"/>
      <c r="BQ77" s="116"/>
      <c r="BR77" s="116"/>
      <c r="BS77" s="116"/>
      <c r="BT77" s="116"/>
      <c r="BU77" s="116"/>
      <c r="BV77" s="116"/>
      <c r="BW77" s="116"/>
      <c r="BX77" s="116"/>
      <c r="BY77" s="116"/>
      <c r="BZ77" s="116"/>
      <c r="CA77" s="116"/>
      <c r="CB77" s="116"/>
      <c r="CC77" s="116"/>
      <c r="CD77" s="116"/>
      <c r="CE77" s="116"/>
      <c r="CF77" s="116"/>
      <c r="CG77" s="116"/>
      <c r="CH77" s="116"/>
      <c r="CI77" s="116"/>
      <c r="CJ77" s="116"/>
      <c r="CK77" s="116"/>
      <c r="CL77" s="116"/>
      <c r="CM77" s="116"/>
      <c r="CN77" s="116"/>
      <c r="CO77" s="116"/>
      <c r="CP77" s="116"/>
      <c r="CQ77" s="116"/>
      <c r="CR77" s="116"/>
      <c r="CS77" s="116"/>
      <c r="CT77" s="116"/>
      <c r="CU77" s="116"/>
      <c r="CV77" s="116"/>
      <c r="CW77" s="116"/>
      <c r="CX77" s="116"/>
      <c r="CY77" s="116"/>
      <c r="CZ77" s="116"/>
      <c r="DA77" s="116"/>
      <c r="DB77" s="116"/>
      <c r="DC77" s="116"/>
      <c r="DD77" s="116"/>
      <c r="DE77" s="116"/>
      <c r="DF77" s="116"/>
      <c r="DG77" s="116"/>
    </row>
    <row r="78" spans="1:111" ht="31.5">
      <c r="A78" s="105">
        <v>92769</v>
      </c>
      <c r="B78" s="105" t="s">
        <v>13</v>
      </c>
      <c r="C78" s="113" t="s">
        <v>341</v>
      </c>
      <c r="D78" s="93" t="s">
        <v>308</v>
      </c>
      <c r="E78" s="105" t="s">
        <v>62</v>
      </c>
      <c r="F78" s="218">
        <v>11.3</v>
      </c>
      <c r="G78" s="103">
        <f t="shared" si="32"/>
        <v>0.24940000000000001</v>
      </c>
      <c r="H78" s="114">
        <v>0</v>
      </c>
      <c r="I78" s="122">
        <f t="shared" si="33"/>
        <v>0</v>
      </c>
      <c r="J78" s="18">
        <f t="shared" si="34"/>
        <v>0</v>
      </c>
      <c r="BP78" s="116"/>
      <c r="BQ78" s="116"/>
      <c r="BR78" s="116"/>
      <c r="BS78" s="116"/>
      <c r="BT78" s="116"/>
      <c r="BU78" s="116"/>
      <c r="BV78" s="116"/>
      <c r="BW78" s="116"/>
      <c r="BX78" s="116"/>
      <c r="BY78" s="116"/>
      <c r="BZ78" s="116"/>
      <c r="CA78" s="116"/>
      <c r="CB78" s="116"/>
      <c r="CC78" s="116"/>
      <c r="CD78" s="116"/>
      <c r="CE78" s="116"/>
      <c r="CF78" s="116"/>
      <c r="CG78" s="116"/>
      <c r="CH78" s="116"/>
      <c r="CI78" s="116"/>
      <c r="CJ78" s="116"/>
      <c r="CK78" s="116"/>
      <c r="CL78" s="116"/>
      <c r="CM78" s="116"/>
      <c r="CN78" s="116"/>
      <c r="CO78" s="116"/>
      <c r="CP78" s="116"/>
      <c r="CQ78" s="116"/>
      <c r="CR78" s="116"/>
      <c r="CS78" s="116"/>
      <c r="CT78" s="116"/>
      <c r="CU78" s="116"/>
      <c r="CV78" s="116"/>
      <c r="CW78" s="116"/>
      <c r="CX78" s="116"/>
      <c r="CY78" s="116"/>
      <c r="CZ78" s="116"/>
      <c r="DA78" s="116"/>
      <c r="DB78" s="116"/>
      <c r="DC78" s="116"/>
      <c r="DD78" s="116"/>
      <c r="DE78" s="116"/>
      <c r="DF78" s="116"/>
      <c r="DG78" s="116"/>
    </row>
    <row r="79" spans="1:111" ht="31.5">
      <c r="A79" s="105">
        <v>92770</v>
      </c>
      <c r="B79" s="105" t="s">
        <v>13</v>
      </c>
      <c r="C79" s="113" t="s">
        <v>342</v>
      </c>
      <c r="D79" s="93" t="s">
        <v>309</v>
      </c>
      <c r="E79" s="105" t="s">
        <v>62</v>
      </c>
      <c r="F79" s="218">
        <v>241</v>
      </c>
      <c r="G79" s="103">
        <f t="shared" si="32"/>
        <v>0.24940000000000001</v>
      </c>
      <c r="H79" s="114">
        <v>0</v>
      </c>
      <c r="I79" s="122">
        <f t="shared" si="33"/>
        <v>0</v>
      </c>
      <c r="J79" s="18">
        <f t="shared" si="34"/>
        <v>0</v>
      </c>
      <c r="BP79" s="116"/>
      <c r="BQ79" s="116"/>
      <c r="BR79" s="116"/>
      <c r="BS79" s="116"/>
      <c r="BT79" s="116"/>
      <c r="BU79" s="116"/>
      <c r="BV79" s="116"/>
      <c r="BW79" s="116"/>
      <c r="BX79" s="116"/>
      <c r="BY79" s="116"/>
      <c r="BZ79" s="116"/>
      <c r="CA79" s="116"/>
      <c r="CB79" s="116"/>
      <c r="CC79" s="116"/>
      <c r="CD79" s="116"/>
      <c r="CE79" s="116"/>
      <c r="CF79" s="116"/>
      <c r="CG79" s="116"/>
      <c r="CH79" s="116"/>
      <c r="CI79" s="116"/>
      <c r="CJ79" s="116"/>
      <c r="CK79" s="116"/>
      <c r="CL79" s="116"/>
      <c r="CM79" s="116"/>
      <c r="CN79" s="116"/>
      <c r="CO79" s="116"/>
      <c r="CP79" s="116"/>
      <c r="CQ79" s="116"/>
      <c r="CR79" s="116"/>
      <c r="CS79" s="116"/>
      <c r="CT79" s="116"/>
      <c r="CU79" s="116"/>
      <c r="CV79" s="116"/>
      <c r="CW79" s="116"/>
      <c r="CX79" s="116"/>
      <c r="CY79" s="116"/>
      <c r="CZ79" s="116"/>
      <c r="DA79" s="116"/>
      <c r="DB79" s="116"/>
      <c r="DC79" s="116"/>
      <c r="DD79" s="116"/>
      <c r="DE79" s="116"/>
      <c r="DF79" s="116"/>
      <c r="DG79" s="116"/>
    </row>
    <row r="80" spans="1:111" ht="31.5">
      <c r="A80" s="105">
        <v>92771</v>
      </c>
      <c r="B80" s="105" t="s">
        <v>13</v>
      </c>
      <c r="C80" s="113" t="s">
        <v>343</v>
      </c>
      <c r="D80" s="93" t="s">
        <v>310</v>
      </c>
      <c r="E80" s="105" t="s">
        <v>62</v>
      </c>
      <c r="F80" s="218">
        <v>705.1</v>
      </c>
      <c r="G80" s="103">
        <f t="shared" si="32"/>
        <v>0.24940000000000001</v>
      </c>
      <c r="H80" s="114">
        <v>0</v>
      </c>
      <c r="I80" s="122">
        <f t="shared" si="33"/>
        <v>0</v>
      </c>
      <c r="J80" s="18">
        <f t="shared" si="34"/>
        <v>0</v>
      </c>
      <c r="BP80" s="116"/>
      <c r="BQ80" s="116"/>
      <c r="BR80" s="116"/>
      <c r="BS80" s="116"/>
      <c r="BT80" s="116"/>
      <c r="BU80" s="116"/>
      <c r="BV80" s="116"/>
      <c r="BW80" s="116"/>
      <c r="BX80" s="116"/>
      <c r="BY80" s="116"/>
      <c r="BZ80" s="116"/>
      <c r="CA80" s="116"/>
      <c r="CB80" s="116"/>
      <c r="CC80" s="116"/>
      <c r="CD80" s="116"/>
      <c r="CE80" s="116"/>
      <c r="CF80" s="116"/>
      <c r="CG80" s="116"/>
      <c r="CH80" s="116"/>
      <c r="CI80" s="116"/>
      <c r="CJ80" s="116"/>
      <c r="CK80" s="116"/>
      <c r="CL80" s="116"/>
      <c r="CM80" s="116"/>
      <c r="CN80" s="116"/>
      <c r="CO80" s="116"/>
      <c r="CP80" s="116"/>
      <c r="CQ80" s="116"/>
      <c r="CR80" s="116"/>
      <c r="CS80" s="116"/>
      <c r="CT80" s="116"/>
      <c r="CU80" s="116"/>
      <c r="CV80" s="116"/>
      <c r="CW80" s="116"/>
      <c r="CX80" s="116"/>
      <c r="CY80" s="116"/>
      <c r="CZ80" s="116"/>
      <c r="DA80" s="116"/>
      <c r="DB80" s="116"/>
      <c r="DC80" s="116"/>
      <c r="DD80" s="116"/>
      <c r="DE80" s="116"/>
      <c r="DF80" s="116"/>
      <c r="DG80" s="116"/>
    </row>
    <row r="81" spans="1:111" ht="35.1" customHeight="1">
      <c r="A81" s="105">
        <v>92779</v>
      </c>
      <c r="B81" s="105" t="s">
        <v>13</v>
      </c>
      <c r="C81" s="113" t="s">
        <v>344</v>
      </c>
      <c r="D81" s="93" t="s">
        <v>168</v>
      </c>
      <c r="E81" s="105" t="s">
        <v>62</v>
      </c>
      <c r="F81" s="218">
        <v>391.4</v>
      </c>
      <c r="G81" s="103">
        <f t="shared" si="32"/>
        <v>0.24940000000000001</v>
      </c>
      <c r="H81" s="114">
        <v>0</v>
      </c>
      <c r="I81" s="122">
        <f t="shared" si="33"/>
        <v>0</v>
      </c>
      <c r="J81" s="18">
        <f t="shared" si="34"/>
        <v>0</v>
      </c>
    </row>
    <row r="82" spans="1:111" ht="35.1" customHeight="1">
      <c r="A82" s="88"/>
      <c r="B82" s="88"/>
      <c r="C82" s="30"/>
      <c r="D82" s="27"/>
      <c r="E82" s="88"/>
      <c r="F82" s="26"/>
      <c r="G82" s="26"/>
      <c r="H82" s="559" t="s">
        <v>17</v>
      </c>
      <c r="I82" s="559"/>
      <c r="J82" s="35">
        <f>SUM(J60:J81)</f>
        <v>0</v>
      </c>
    </row>
    <row r="83" spans="1:111" ht="24" customHeight="1">
      <c r="A83" s="22"/>
      <c r="B83" s="22"/>
      <c r="C83" s="11" t="s">
        <v>66</v>
      </c>
      <c r="D83" s="12" t="s">
        <v>20</v>
      </c>
      <c r="E83" s="22"/>
      <c r="F83" s="23"/>
      <c r="G83" s="23"/>
      <c r="H83" s="23"/>
      <c r="I83" s="24"/>
      <c r="J83" s="23"/>
    </row>
    <row r="84" spans="1:111">
      <c r="A84" s="99" t="s">
        <v>2084</v>
      </c>
      <c r="B84" s="99" t="s">
        <v>13</v>
      </c>
      <c r="C84" s="139" t="s">
        <v>67</v>
      </c>
      <c r="D84" s="82" t="s">
        <v>269</v>
      </c>
      <c r="E84" s="99" t="s">
        <v>14</v>
      </c>
      <c r="F84" s="483">
        <f>F55</f>
        <v>1097.5899999999999</v>
      </c>
      <c r="G84" s="101">
        <f>$J$4</f>
        <v>0.24940000000000001</v>
      </c>
      <c r="H84" s="114">
        <v>0</v>
      </c>
      <c r="I84" s="220">
        <f>H84*(1+G84)</f>
        <v>0</v>
      </c>
      <c r="J84" s="140">
        <f>F84*I84</f>
        <v>0</v>
      </c>
      <c r="BP84" s="116"/>
      <c r="BQ84" s="116"/>
      <c r="BR84" s="116"/>
      <c r="BS84" s="116"/>
      <c r="BT84" s="116"/>
      <c r="BU84" s="116"/>
      <c r="BV84" s="116"/>
      <c r="BW84" s="116"/>
      <c r="BX84" s="116"/>
      <c r="BY84" s="116"/>
      <c r="BZ84" s="116"/>
      <c r="CA84" s="116"/>
      <c r="CB84" s="116"/>
      <c r="CC84" s="116"/>
      <c r="CD84" s="116"/>
      <c r="CE84" s="116"/>
      <c r="CF84" s="116"/>
      <c r="CG84" s="116"/>
      <c r="CH84" s="116"/>
      <c r="CI84" s="116"/>
      <c r="CJ84" s="116"/>
      <c r="CK84" s="116"/>
      <c r="CL84" s="116"/>
      <c r="CM84" s="116"/>
      <c r="CN84" s="116"/>
      <c r="CO84" s="116"/>
      <c r="CP84" s="116"/>
      <c r="CQ84" s="116"/>
      <c r="CR84" s="116"/>
      <c r="CS84" s="116"/>
      <c r="CT84" s="116"/>
      <c r="CU84" s="116"/>
      <c r="CV84" s="116"/>
      <c r="CW84" s="116"/>
      <c r="CX84" s="116"/>
      <c r="CY84" s="116"/>
      <c r="CZ84" s="116"/>
      <c r="DA84" s="116"/>
      <c r="DB84" s="116"/>
      <c r="DC84" s="116"/>
      <c r="DD84" s="116"/>
      <c r="DE84" s="116"/>
      <c r="DF84" s="116"/>
      <c r="DG84" s="116"/>
    </row>
    <row r="85" spans="1:111" ht="35.1" customHeight="1">
      <c r="A85" s="88"/>
      <c r="B85" s="88"/>
      <c r="C85" s="30"/>
      <c r="D85" s="27"/>
      <c r="E85" s="88"/>
      <c r="F85" s="26"/>
      <c r="G85" s="26"/>
      <c r="H85" s="559" t="s">
        <v>17</v>
      </c>
      <c r="I85" s="559"/>
      <c r="J85" s="35">
        <f>SUM(J84:J84)</f>
        <v>0</v>
      </c>
    </row>
    <row r="86" spans="1:111" ht="33" customHeight="1">
      <c r="A86" s="22"/>
      <c r="B86" s="22"/>
      <c r="C86" s="11" t="s">
        <v>68</v>
      </c>
      <c r="D86" s="12" t="s">
        <v>205</v>
      </c>
      <c r="E86" s="22"/>
      <c r="F86" s="23"/>
      <c r="G86" s="23"/>
      <c r="H86" s="23"/>
      <c r="I86" s="24"/>
      <c r="J86" s="23"/>
      <c r="BP86" s="116"/>
      <c r="BQ86" s="116"/>
      <c r="BR86" s="116"/>
      <c r="BS86" s="116"/>
      <c r="BT86" s="116"/>
      <c r="BU86" s="116"/>
      <c r="BV86" s="116"/>
      <c r="BW86" s="116"/>
      <c r="BX86" s="116"/>
      <c r="BY86" s="116"/>
      <c r="BZ86" s="116"/>
      <c r="CA86" s="116"/>
      <c r="CB86" s="116"/>
      <c r="CC86" s="116"/>
      <c r="CD86" s="116"/>
      <c r="CE86" s="116"/>
      <c r="CF86" s="116"/>
      <c r="CG86" s="116"/>
      <c r="CH86" s="116"/>
      <c r="CI86" s="116"/>
      <c r="CJ86" s="116"/>
      <c r="CK86" s="116"/>
      <c r="CL86" s="116"/>
      <c r="CM86" s="116"/>
      <c r="CN86" s="116"/>
      <c r="CO86" s="116"/>
      <c r="CP86" s="116"/>
      <c r="CQ86" s="116"/>
      <c r="CR86" s="116"/>
      <c r="CS86" s="116"/>
      <c r="CT86" s="116"/>
      <c r="CU86" s="116"/>
      <c r="CV86" s="116"/>
      <c r="CW86" s="116"/>
      <c r="CX86" s="116"/>
      <c r="CY86" s="116"/>
      <c r="CZ86" s="116"/>
      <c r="DA86" s="116"/>
      <c r="DB86" s="116"/>
      <c r="DC86" s="116"/>
      <c r="DD86" s="116"/>
      <c r="DE86" s="116"/>
      <c r="DF86" s="116"/>
      <c r="DG86" s="116"/>
    </row>
    <row r="87" spans="1:111" ht="30.75" customHeight="1">
      <c r="A87" s="99"/>
      <c r="B87" s="99"/>
      <c r="C87" s="28" t="s">
        <v>69</v>
      </c>
      <c r="D87" s="107" t="s">
        <v>205</v>
      </c>
      <c r="E87" s="112"/>
      <c r="F87" s="127"/>
      <c r="G87" s="117"/>
      <c r="H87" s="114"/>
      <c r="I87" s="122"/>
      <c r="J87" s="114"/>
    </row>
    <row r="88" spans="1:111" ht="52.5" customHeight="1">
      <c r="A88" s="112">
        <v>87491</v>
      </c>
      <c r="B88" s="112" t="s">
        <v>13</v>
      </c>
      <c r="C88" s="113" t="s">
        <v>169</v>
      </c>
      <c r="D88" s="106" t="s">
        <v>485</v>
      </c>
      <c r="E88" s="112" t="s">
        <v>14</v>
      </c>
      <c r="F88" s="218">
        <f>'Mem. Calculo Bloco Educacional'!D71</f>
        <v>2967.09</v>
      </c>
      <c r="G88" s="117">
        <f t="shared" ref="G88:G93" si="35">$J$4</f>
        <v>0.24940000000000001</v>
      </c>
      <c r="H88" s="114">
        <v>0</v>
      </c>
      <c r="I88" s="122">
        <f t="shared" ref="I88:I93" si="36">H88*(1+G88)</f>
        <v>0</v>
      </c>
      <c r="J88" s="114">
        <f t="shared" ref="J88:J93" si="37">F88*I88</f>
        <v>0</v>
      </c>
      <c r="BP88" s="116"/>
      <c r="BQ88" s="116"/>
      <c r="BR88" s="116"/>
      <c r="BS88" s="116"/>
      <c r="BT88" s="116"/>
      <c r="BU88" s="116"/>
      <c r="BV88" s="116"/>
      <c r="BW88" s="116"/>
      <c r="BX88" s="116"/>
      <c r="BY88" s="116"/>
      <c r="BZ88" s="116"/>
      <c r="CA88" s="116"/>
      <c r="CB88" s="116"/>
      <c r="CC88" s="116"/>
      <c r="CD88" s="116"/>
      <c r="CE88" s="116"/>
      <c r="CF88" s="116"/>
      <c r="CG88" s="116"/>
      <c r="CH88" s="116"/>
      <c r="CI88" s="116"/>
      <c r="CJ88" s="116"/>
      <c r="CK88" s="116"/>
      <c r="CL88" s="116"/>
      <c r="CM88" s="116"/>
      <c r="CN88" s="116"/>
      <c r="CO88" s="116"/>
      <c r="CP88" s="116"/>
      <c r="CQ88" s="116"/>
      <c r="CR88" s="116"/>
      <c r="CS88" s="116"/>
      <c r="CT88" s="116"/>
      <c r="CU88" s="116"/>
      <c r="CV88" s="116"/>
      <c r="CW88" s="116"/>
      <c r="CX88" s="116"/>
      <c r="CY88" s="116"/>
      <c r="CZ88" s="116"/>
      <c r="DA88" s="116"/>
      <c r="DB88" s="116"/>
      <c r="DC88" s="116"/>
      <c r="DD88" s="116"/>
      <c r="DE88" s="116"/>
      <c r="DF88" s="116"/>
      <c r="DG88" s="116"/>
    </row>
    <row r="89" spans="1:111" ht="23.25" customHeight="1">
      <c r="A89" s="112">
        <v>93187</v>
      </c>
      <c r="B89" s="112" t="s">
        <v>13</v>
      </c>
      <c r="C89" s="113" t="s">
        <v>170</v>
      </c>
      <c r="D89" s="100" t="s">
        <v>400</v>
      </c>
      <c r="E89" s="112" t="s">
        <v>25</v>
      </c>
      <c r="F89" s="218">
        <f>'Mem. Calculo Bloco Educacional'!G103</f>
        <v>221.82</v>
      </c>
      <c r="G89" s="117">
        <f t="shared" si="35"/>
        <v>0.24940000000000001</v>
      </c>
      <c r="H89" s="114">
        <v>0</v>
      </c>
      <c r="I89" s="122">
        <f t="shared" si="36"/>
        <v>0</v>
      </c>
      <c r="J89" s="114">
        <f t="shared" si="37"/>
        <v>0</v>
      </c>
      <c r="BP89" s="116"/>
      <c r="BQ89" s="116"/>
      <c r="BR89" s="116"/>
      <c r="BS89" s="116"/>
      <c r="BT89" s="116"/>
      <c r="BU89" s="116"/>
      <c r="BV89" s="116"/>
      <c r="BW89" s="116"/>
      <c r="BX89" s="116"/>
      <c r="BY89" s="116"/>
      <c r="BZ89" s="116"/>
      <c r="CA89" s="116"/>
      <c r="CB89" s="116"/>
      <c r="CC89" s="116"/>
      <c r="CD89" s="116"/>
      <c r="CE89" s="116"/>
      <c r="CF89" s="116"/>
      <c r="CG89" s="116"/>
      <c r="CH89" s="116"/>
      <c r="CI89" s="116"/>
      <c r="CJ89" s="116"/>
      <c r="CK89" s="116"/>
      <c r="CL89" s="116"/>
      <c r="CM89" s="116"/>
      <c r="CN89" s="116"/>
      <c r="CO89" s="116"/>
      <c r="CP89" s="116"/>
      <c r="CQ89" s="116"/>
      <c r="CR89" s="116"/>
      <c r="CS89" s="116"/>
      <c r="CT89" s="116"/>
      <c r="CU89" s="116"/>
      <c r="CV89" s="116"/>
      <c r="CW89" s="116"/>
      <c r="CX89" s="116"/>
      <c r="CY89" s="116"/>
      <c r="CZ89" s="116"/>
      <c r="DA89" s="116"/>
      <c r="DB89" s="116"/>
      <c r="DC89" s="116"/>
      <c r="DD89" s="116"/>
      <c r="DE89" s="116"/>
      <c r="DF89" s="116"/>
      <c r="DG89" s="116"/>
    </row>
    <row r="90" spans="1:111" ht="21" customHeight="1">
      <c r="A90" s="112">
        <v>93186</v>
      </c>
      <c r="B90" s="112" t="s">
        <v>13</v>
      </c>
      <c r="C90" s="113" t="s">
        <v>600</v>
      </c>
      <c r="D90" s="100" t="s">
        <v>603</v>
      </c>
      <c r="E90" s="112" t="s">
        <v>25</v>
      </c>
      <c r="F90" s="218">
        <f>'Mem. Calculo Bloco Educacional'!G116</f>
        <v>227.27</v>
      </c>
      <c r="G90" s="117">
        <f t="shared" si="35"/>
        <v>0.24940000000000001</v>
      </c>
      <c r="H90" s="114">
        <v>0</v>
      </c>
      <c r="I90" s="122">
        <f t="shared" si="36"/>
        <v>0</v>
      </c>
      <c r="J90" s="114">
        <f t="shared" si="37"/>
        <v>0</v>
      </c>
      <c r="BP90" s="116"/>
      <c r="BQ90" s="116"/>
      <c r="BR90" s="116"/>
      <c r="BS90" s="116"/>
      <c r="BT90" s="116"/>
      <c r="BU90" s="116"/>
      <c r="BV90" s="116"/>
      <c r="BW90" s="116"/>
      <c r="BX90" s="116"/>
      <c r="BY90" s="116"/>
      <c r="BZ90" s="116"/>
      <c r="CA90" s="116"/>
      <c r="CB90" s="116"/>
      <c r="CC90" s="116"/>
      <c r="CD90" s="116"/>
      <c r="CE90" s="116"/>
      <c r="CF90" s="116"/>
      <c r="CG90" s="116"/>
      <c r="CH90" s="116"/>
      <c r="CI90" s="116"/>
      <c r="CJ90" s="116"/>
      <c r="CK90" s="116"/>
      <c r="CL90" s="116"/>
      <c r="CM90" s="116"/>
      <c r="CN90" s="116"/>
      <c r="CO90" s="116"/>
      <c r="CP90" s="116"/>
      <c r="CQ90" s="116"/>
      <c r="CR90" s="116"/>
      <c r="CS90" s="116"/>
      <c r="CT90" s="116"/>
      <c r="CU90" s="116"/>
      <c r="CV90" s="116"/>
      <c r="CW90" s="116"/>
      <c r="CX90" s="116"/>
      <c r="CY90" s="116"/>
      <c r="CZ90" s="116"/>
      <c r="DA90" s="116"/>
      <c r="DB90" s="116"/>
      <c r="DC90" s="116"/>
      <c r="DD90" s="116"/>
      <c r="DE90" s="116"/>
      <c r="DF90" s="116"/>
      <c r="DG90" s="116"/>
    </row>
    <row r="91" spans="1:111" ht="24" customHeight="1">
      <c r="A91" s="112">
        <v>93197</v>
      </c>
      <c r="B91" s="112" t="s">
        <v>13</v>
      </c>
      <c r="C91" s="113" t="s">
        <v>601</v>
      </c>
      <c r="D91" s="100" t="s">
        <v>401</v>
      </c>
      <c r="E91" s="112" t="s">
        <v>25</v>
      </c>
      <c r="F91" s="218">
        <f>'Mem. Calculo Bloco Educacional'!G122</f>
        <v>194.4</v>
      </c>
      <c r="G91" s="117">
        <f t="shared" si="35"/>
        <v>0.24940000000000001</v>
      </c>
      <c r="H91" s="114">
        <v>0</v>
      </c>
      <c r="I91" s="122">
        <f t="shared" si="36"/>
        <v>0</v>
      </c>
      <c r="J91" s="114">
        <f t="shared" si="37"/>
        <v>0</v>
      </c>
      <c r="BP91" s="116"/>
      <c r="BQ91" s="116"/>
      <c r="BR91" s="116"/>
      <c r="BS91" s="116"/>
      <c r="BT91" s="116"/>
      <c r="BU91" s="116"/>
      <c r="BV91" s="116"/>
      <c r="BW91" s="116"/>
      <c r="BX91" s="116"/>
      <c r="BY91" s="116"/>
      <c r="BZ91" s="116"/>
      <c r="CA91" s="116"/>
      <c r="CB91" s="116"/>
      <c r="CC91" s="116"/>
      <c r="CD91" s="116"/>
      <c r="CE91" s="116"/>
      <c r="CF91" s="116"/>
      <c r="CG91" s="116"/>
      <c r="CH91" s="116"/>
      <c r="CI91" s="116"/>
      <c r="CJ91" s="116"/>
      <c r="CK91" s="116"/>
      <c r="CL91" s="116"/>
      <c r="CM91" s="116"/>
      <c r="CN91" s="116"/>
      <c r="CO91" s="116"/>
      <c r="CP91" s="116"/>
      <c r="CQ91" s="116"/>
      <c r="CR91" s="116"/>
      <c r="CS91" s="116"/>
      <c r="CT91" s="116"/>
      <c r="CU91" s="116"/>
      <c r="CV91" s="116"/>
      <c r="CW91" s="116"/>
      <c r="CX91" s="116"/>
      <c r="CY91" s="116"/>
      <c r="CZ91" s="116"/>
      <c r="DA91" s="116"/>
      <c r="DB91" s="116"/>
      <c r="DC91" s="116"/>
      <c r="DD91" s="116"/>
      <c r="DE91" s="116"/>
      <c r="DF91" s="116"/>
      <c r="DG91" s="116"/>
    </row>
    <row r="92" spans="1:111" ht="21.75" customHeight="1">
      <c r="A92" s="112">
        <v>93196</v>
      </c>
      <c r="B92" s="112" t="s">
        <v>13</v>
      </c>
      <c r="C92" s="113" t="s">
        <v>602</v>
      </c>
      <c r="D92" s="100" t="s">
        <v>604</v>
      </c>
      <c r="E92" s="112" t="s">
        <v>25</v>
      </c>
      <c r="F92" s="218">
        <f>'Mem. Calculo Bloco Educacional'!G130</f>
        <v>134.80000000000001</v>
      </c>
      <c r="G92" s="117">
        <f t="shared" si="35"/>
        <v>0.24940000000000001</v>
      </c>
      <c r="H92" s="114">
        <v>0</v>
      </c>
      <c r="I92" s="122">
        <f t="shared" si="36"/>
        <v>0</v>
      </c>
      <c r="J92" s="114">
        <f t="shared" si="37"/>
        <v>0</v>
      </c>
      <c r="BP92" s="116"/>
      <c r="BQ92" s="116"/>
      <c r="BR92" s="116"/>
      <c r="BS92" s="116"/>
      <c r="BT92" s="116"/>
      <c r="BU92" s="116"/>
      <c r="BV92" s="116"/>
      <c r="BW92" s="116"/>
      <c r="BX92" s="116"/>
      <c r="BY92" s="116"/>
      <c r="BZ92" s="116"/>
      <c r="CA92" s="116"/>
      <c r="CB92" s="116"/>
      <c r="CC92" s="116"/>
      <c r="CD92" s="116"/>
      <c r="CE92" s="116"/>
      <c r="CF92" s="116"/>
      <c r="CG92" s="116"/>
      <c r="CH92" s="116"/>
      <c r="CI92" s="116"/>
      <c r="CJ92" s="116"/>
      <c r="CK92" s="116"/>
      <c r="CL92" s="116"/>
      <c r="CM92" s="116"/>
      <c r="CN92" s="116"/>
      <c r="CO92" s="116"/>
      <c r="CP92" s="116"/>
      <c r="CQ92" s="116"/>
      <c r="CR92" s="116"/>
      <c r="CS92" s="116"/>
      <c r="CT92" s="116"/>
      <c r="CU92" s="116"/>
      <c r="CV92" s="116"/>
      <c r="CW92" s="116"/>
      <c r="CX92" s="116"/>
      <c r="CY92" s="116"/>
      <c r="CZ92" s="116"/>
      <c r="DA92" s="116"/>
      <c r="DB92" s="116"/>
      <c r="DC92" s="116"/>
      <c r="DD92" s="116"/>
      <c r="DE92" s="116"/>
      <c r="DF92" s="116"/>
      <c r="DG92" s="116"/>
    </row>
    <row r="93" spans="1:111" ht="22.5" customHeight="1">
      <c r="A93" s="112">
        <v>93188</v>
      </c>
      <c r="B93" s="112" t="s">
        <v>13</v>
      </c>
      <c r="C93" s="113" t="s">
        <v>605</v>
      </c>
      <c r="D93" s="100" t="s">
        <v>606</v>
      </c>
      <c r="E93" s="112" t="s">
        <v>25</v>
      </c>
      <c r="F93" s="218">
        <f>'Mem. Calculo Bloco Educacional'!G140</f>
        <v>31.8</v>
      </c>
      <c r="G93" s="117">
        <f t="shared" si="35"/>
        <v>0.24940000000000001</v>
      </c>
      <c r="H93" s="114">
        <v>0</v>
      </c>
      <c r="I93" s="122">
        <f t="shared" si="36"/>
        <v>0</v>
      </c>
      <c r="J93" s="114">
        <f t="shared" si="37"/>
        <v>0</v>
      </c>
    </row>
    <row r="94" spans="1:111" ht="35.1" customHeight="1">
      <c r="A94" s="88"/>
      <c r="B94" s="88"/>
      <c r="C94" s="30"/>
      <c r="D94" s="27"/>
      <c r="E94" s="88"/>
      <c r="F94" s="26"/>
      <c r="G94" s="26"/>
      <c r="H94" s="559" t="s">
        <v>17</v>
      </c>
      <c r="I94" s="559"/>
      <c r="J94" s="35">
        <f>SUM(J88:J93)</f>
        <v>0</v>
      </c>
      <c r="BP94" s="116"/>
      <c r="BQ94" s="116"/>
      <c r="BR94" s="116"/>
      <c r="BS94" s="116"/>
      <c r="BT94" s="116"/>
      <c r="BU94" s="116"/>
      <c r="BV94" s="116"/>
      <c r="BW94" s="116"/>
      <c r="BX94" s="116"/>
      <c r="BY94" s="116"/>
      <c r="BZ94" s="116"/>
      <c r="CA94" s="116"/>
      <c r="CB94" s="116"/>
      <c r="CC94" s="116"/>
      <c r="CD94" s="116"/>
      <c r="CE94" s="116"/>
      <c r="CF94" s="116"/>
      <c r="CG94" s="116"/>
      <c r="CH94" s="116"/>
      <c r="CI94" s="116"/>
      <c r="CJ94" s="116"/>
      <c r="CK94" s="116"/>
      <c r="CL94" s="116"/>
      <c r="CM94" s="116"/>
      <c r="CN94" s="116"/>
      <c r="CO94" s="116"/>
      <c r="CP94" s="116"/>
      <c r="CQ94" s="116"/>
      <c r="CR94" s="116"/>
      <c r="CS94" s="116"/>
      <c r="CT94" s="116"/>
      <c r="CU94" s="116"/>
      <c r="CV94" s="116"/>
      <c r="CW94" s="116"/>
      <c r="CX94" s="116"/>
      <c r="CY94" s="116"/>
      <c r="CZ94" s="116"/>
      <c r="DA94" s="116"/>
      <c r="DB94" s="116"/>
      <c r="DC94" s="116"/>
      <c r="DD94" s="116"/>
      <c r="DE94" s="116"/>
      <c r="DF94" s="116"/>
      <c r="DG94" s="116"/>
    </row>
    <row r="95" spans="1:111" s="151" customFormat="1" ht="29.25" customHeight="1">
      <c r="A95" s="22"/>
      <c r="B95" s="22"/>
      <c r="C95" s="11" t="s">
        <v>70</v>
      </c>
      <c r="D95" s="12" t="s">
        <v>23</v>
      </c>
      <c r="E95" s="22"/>
      <c r="F95" s="23"/>
      <c r="G95" s="23"/>
      <c r="H95" s="23"/>
      <c r="I95" s="24"/>
      <c r="J95" s="23"/>
      <c r="K95" s="141"/>
      <c r="L95" s="141"/>
      <c r="M95" s="141"/>
      <c r="N95" s="141"/>
      <c r="O95" s="141"/>
      <c r="P95" s="141"/>
      <c r="Q95" s="141"/>
      <c r="R95" s="141"/>
      <c r="S95" s="141"/>
      <c r="T95" s="141"/>
      <c r="U95" s="141"/>
      <c r="V95" s="141"/>
      <c r="W95" s="141"/>
      <c r="X95" s="141"/>
      <c r="Y95" s="141"/>
      <c r="Z95" s="141"/>
      <c r="AA95" s="141"/>
      <c r="AB95" s="141"/>
      <c r="AC95" s="141"/>
      <c r="AD95" s="141"/>
      <c r="AE95" s="141"/>
      <c r="AF95" s="141"/>
      <c r="AG95" s="141"/>
      <c r="AH95" s="141"/>
      <c r="AI95" s="141"/>
      <c r="AJ95" s="141"/>
      <c r="AK95" s="141"/>
      <c r="AL95" s="141"/>
      <c r="AM95" s="141"/>
      <c r="AN95" s="141"/>
      <c r="AO95" s="141"/>
      <c r="AP95" s="141"/>
      <c r="AQ95" s="141"/>
      <c r="AR95" s="141"/>
      <c r="AS95" s="141"/>
      <c r="AT95" s="141"/>
      <c r="AU95" s="141"/>
      <c r="AV95" s="141"/>
      <c r="AW95" s="141"/>
      <c r="AX95" s="141"/>
      <c r="AY95" s="141"/>
      <c r="AZ95" s="141"/>
      <c r="BA95" s="141"/>
      <c r="BB95" s="141"/>
      <c r="BC95" s="141"/>
      <c r="BD95" s="141"/>
      <c r="BE95" s="141"/>
      <c r="BF95" s="141"/>
      <c r="BG95" s="141"/>
      <c r="BH95" s="141"/>
      <c r="BI95" s="141"/>
      <c r="BJ95" s="141"/>
      <c r="BK95" s="141"/>
      <c r="BL95" s="141"/>
      <c r="BM95" s="141"/>
      <c r="BN95" s="141"/>
      <c r="BO95" s="141"/>
      <c r="BP95" s="141"/>
      <c r="BQ95" s="141"/>
      <c r="BR95" s="141"/>
      <c r="BS95" s="141"/>
      <c r="BT95" s="141"/>
      <c r="BU95" s="141"/>
      <c r="BV95" s="141"/>
      <c r="BW95" s="141"/>
      <c r="BX95" s="141"/>
      <c r="BY95" s="141"/>
      <c r="BZ95" s="141"/>
      <c r="CA95" s="141"/>
      <c r="CB95" s="141"/>
      <c r="CC95" s="141"/>
      <c r="CD95" s="141"/>
      <c r="CE95" s="141"/>
      <c r="CF95" s="141"/>
      <c r="CG95" s="141"/>
      <c r="CH95" s="141"/>
      <c r="CI95" s="141"/>
      <c r="CJ95" s="141"/>
      <c r="CK95" s="141"/>
      <c r="CL95" s="141"/>
      <c r="CM95" s="141"/>
      <c r="CN95" s="141"/>
      <c r="CO95" s="141"/>
      <c r="CP95" s="141"/>
      <c r="CQ95" s="141"/>
      <c r="CR95" s="141"/>
      <c r="CS95" s="141"/>
      <c r="CT95" s="141"/>
      <c r="CU95" s="141"/>
      <c r="CV95" s="141"/>
      <c r="CW95" s="141"/>
      <c r="CX95" s="141"/>
      <c r="CY95" s="141"/>
      <c r="CZ95" s="141"/>
      <c r="DA95" s="141"/>
      <c r="DB95" s="141"/>
      <c r="DC95" s="141"/>
      <c r="DD95" s="141"/>
      <c r="DE95" s="141"/>
      <c r="DF95" s="141"/>
      <c r="DG95" s="141"/>
    </row>
    <row r="96" spans="1:111" s="151" customFormat="1" ht="27.75" customHeight="1">
      <c r="A96" s="143"/>
      <c r="B96" s="143"/>
      <c r="C96" s="28" t="s">
        <v>71</v>
      </c>
      <c r="D96" s="148" t="s">
        <v>27</v>
      </c>
      <c r="E96" s="143"/>
      <c r="F96" s="144"/>
      <c r="G96" s="144"/>
      <c r="H96" s="144"/>
      <c r="I96" s="149"/>
      <c r="J96" s="144"/>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41"/>
      <c r="AU96" s="141"/>
      <c r="AV96" s="141"/>
      <c r="AW96" s="141"/>
      <c r="AX96" s="141"/>
      <c r="AY96" s="141"/>
      <c r="AZ96" s="141"/>
      <c r="BA96" s="141"/>
      <c r="BB96" s="141"/>
      <c r="BC96" s="141"/>
      <c r="BD96" s="141"/>
      <c r="BE96" s="141"/>
      <c r="BF96" s="141"/>
      <c r="BG96" s="141"/>
      <c r="BH96" s="141"/>
      <c r="BI96" s="141"/>
      <c r="BJ96" s="141"/>
      <c r="BK96" s="141"/>
      <c r="BL96" s="141"/>
      <c r="BM96" s="141"/>
      <c r="BN96" s="141"/>
      <c r="BO96" s="141"/>
      <c r="BP96" s="141"/>
      <c r="BQ96" s="141"/>
      <c r="BR96" s="141"/>
      <c r="BS96" s="141"/>
      <c r="BT96" s="141"/>
      <c r="BU96" s="141"/>
      <c r="BV96" s="141"/>
      <c r="BW96" s="141"/>
      <c r="BX96" s="141"/>
      <c r="BY96" s="141"/>
      <c r="BZ96" s="141"/>
      <c r="CA96" s="141"/>
      <c r="CB96" s="141"/>
      <c r="CC96" s="141"/>
      <c r="CD96" s="141"/>
      <c r="CE96" s="141"/>
      <c r="CF96" s="141"/>
      <c r="CG96" s="141"/>
      <c r="CH96" s="141"/>
      <c r="CI96" s="141"/>
      <c r="CJ96" s="141"/>
      <c r="CK96" s="141"/>
      <c r="CL96" s="141"/>
      <c r="CM96" s="141"/>
      <c r="CN96" s="141"/>
      <c r="CO96" s="141"/>
      <c r="CP96" s="141"/>
      <c r="CQ96" s="141"/>
      <c r="CR96" s="141"/>
      <c r="CS96" s="141"/>
      <c r="CT96" s="141"/>
      <c r="CU96" s="141"/>
      <c r="CV96" s="141"/>
      <c r="CW96" s="141"/>
      <c r="CX96" s="141"/>
      <c r="CY96" s="141"/>
      <c r="CZ96" s="141"/>
      <c r="DA96" s="141"/>
      <c r="DB96" s="141"/>
      <c r="DC96" s="141"/>
      <c r="DD96" s="141"/>
      <c r="DE96" s="141"/>
      <c r="DF96" s="141"/>
      <c r="DG96" s="141"/>
    </row>
    <row r="97" spans="1:111" s="151" customFormat="1" ht="31.5">
      <c r="A97" s="112">
        <v>87879</v>
      </c>
      <c r="B97" s="112" t="s">
        <v>13</v>
      </c>
      <c r="C97" s="113" t="s">
        <v>369</v>
      </c>
      <c r="D97" s="106" t="s">
        <v>356</v>
      </c>
      <c r="E97" s="112" t="s">
        <v>109</v>
      </c>
      <c r="F97" s="218">
        <f>'Mem. Calculo Bloco Educacional'!D202</f>
        <v>4478.75</v>
      </c>
      <c r="G97" s="117">
        <f>$J$4</f>
        <v>0.24940000000000001</v>
      </c>
      <c r="H97" s="114">
        <v>0</v>
      </c>
      <c r="I97" s="122">
        <f>H97*(1+G97)</f>
        <v>0</v>
      </c>
      <c r="J97" s="18">
        <f>F97*I97</f>
        <v>0</v>
      </c>
      <c r="K97" s="141"/>
      <c r="L97" s="141"/>
      <c r="M97" s="141"/>
      <c r="N97" s="141"/>
      <c r="O97" s="141"/>
      <c r="P97" s="141"/>
      <c r="Q97" s="141"/>
      <c r="R97" s="141"/>
      <c r="S97" s="141"/>
      <c r="T97" s="141"/>
      <c r="U97" s="141"/>
      <c r="V97" s="141"/>
      <c r="W97" s="141"/>
      <c r="X97" s="141"/>
      <c r="Y97" s="141"/>
      <c r="Z97" s="141"/>
      <c r="AA97" s="141"/>
      <c r="AB97" s="141"/>
      <c r="AC97" s="141"/>
      <c r="AD97" s="141"/>
      <c r="AE97" s="141"/>
      <c r="AF97" s="141"/>
      <c r="AG97" s="141"/>
      <c r="AH97" s="141"/>
      <c r="AI97" s="141"/>
      <c r="AJ97" s="141"/>
      <c r="AK97" s="141"/>
      <c r="AL97" s="141"/>
      <c r="AM97" s="141"/>
      <c r="AN97" s="141"/>
      <c r="AO97" s="141"/>
      <c r="AP97" s="141"/>
      <c r="AQ97" s="141"/>
      <c r="AR97" s="141"/>
      <c r="AS97" s="141"/>
      <c r="AT97" s="141"/>
      <c r="AU97" s="141"/>
      <c r="AV97" s="141"/>
      <c r="AW97" s="141"/>
      <c r="AX97" s="141"/>
      <c r="AY97" s="141"/>
      <c r="AZ97" s="141"/>
      <c r="BA97" s="141"/>
      <c r="BB97" s="141"/>
      <c r="BC97" s="141"/>
      <c r="BD97" s="141"/>
      <c r="BE97" s="141"/>
      <c r="BF97" s="141"/>
      <c r="BG97" s="141"/>
      <c r="BH97" s="141"/>
      <c r="BI97" s="141"/>
      <c r="BJ97" s="141"/>
      <c r="BK97" s="141"/>
      <c r="BL97" s="141"/>
      <c r="BM97" s="141"/>
      <c r="BN97" s="141"/>
      <c r="BO97" s="141"/>
      <c r="BP97" s="141"/>
      <c r="BQ97" s="141"/>
      <c r="BR97" s="141"/>
      <c r="BS97" s="141"/>
      <c r="BT97" s="141"/>
      <c r="BU97" s="141"/>
      <c r="BV97" s="141"/>
      <c r="BW97" s="141"/>
      <c r="BX97" s="141"/>
      <c r="BY97" s="141"/>
      <c r="BZ97" s="141"/>
      <c r="CA97" s="141"/>
      <c r="CB97" s="141"/>
      <c r="CC97" s="141"/>
      <c r="CD97" s="141"/>
      <c r="CE97" s="141"/>
      <c r="CF97" s="141"/>
      <c r="CG97" s="141"/>
      <c r="CH97" s="141"/>
      <c r="CI97" s="141"/>
      <c r="CJ97" s="141"/>
      <c r="CK97" s="141"/>
      <c r="CL97" s="141"/>
      <c r="CM97" s="141"/>
      <c r="CN97" s="141"/>
      <c r="CO97" s="141"/>
      <c r="CP97" s="141"/>
      <c r="CQ97" s="141"/>
      <c r="CR97" s="141"/>
      <c r="CS97" s="141"/>
      <c r="CT97" s="141"/>
      <c r="CU97" s="141"/>
      <c r="CV97" s="141"/>
      <c r="CW97" s="141"/>
      <c r="CX97" s="141"/>
      <c r="CY97" s="141"/>
      <c r="CZ97" s="141"/>
      <c r="DA97" s="141"/>
      <c r="DB97" s="141"/>
      <c r="DC97" s="141"/>
      <c r="DD97" s="141"/>
      <c r="DE97" s="141"/>
      <c r="DF97" s="141"/>
      <c r="DG97" s="141"/>
    </row>
    <row r="98" spans="1:111" s="151" customFormat="1" ht="45" customHeight="1">
      <c r="A98" s="112">
        <v>87531</v>
      </c>
      <c r="B98" s="112" t="s">
        <v>13</v>
      </c>
      <c r="C98" s="113" t="s">
        <v>370</v>
      </c>
      <c r="D98" s="106" t="s">
        <v>623</v>
      </c>
      <c r="E98" s="112" t="s">
        <v>109</v>
      </c>
      <c r="F98" s="218">
        <f>'Mem. Calculo Bloco Educacional'!D262</f>
        <v>2314.6799999999998</v>
      </c>
      <c r="G98" s="117">
        <f>$J$4</f>
        <v>0.24940000000000001</v>
      </c>
      <c r="H98" s="114">
        <v>0</v>
      </c>
      <c r="I98" s="122">
        <f t="shared" ref="I98:I101" si="38">H98*(1+G98)</f>
        <v>0</v>
      </c>
      <c r="J98" s="18">
        <f t="shared" ref="J98:J101" si="39">F98*I98</f>
        <v>0</v>
      </c>
      <c r="K98" s="141"/>
      <c r="L98" s="141"/>
      <c r="M98" s="141"/>
      <c r="N98" s="141"/>
      <c r="O98" s="141"/>
      <c r="P98" s="141"/>
      <c r="Q98" s="141"/>
      <c r="R98" s="141"/>
      <c r="S98" s="141"/>
      <c r="T98" s="141"/>
      <c r="U98" s="141"/>
      <c r="V98" s="141"/>
      <c r="W98" s="141"/>
      <c r="X98" s="141"/>
      <c r="Y98" s="141"/>
      <c r="Z98" s="141"/>
      <c r="AA98" s="141"/>
      <c r="AB98" s="141"/>
      <c r="AC98" s="141"/>
      <c r="AD98" s="141"/>
      <c r="AE98" s="141"/>
      <c r="AF98" s="141"/>
      <c r="AG98" s="141"/>
      <c r="AH98" s="141"/>
      <c r="AI98" s="141"/>
      <c r="AJ98" s="141"/>
      <c r="AK98" s="141"/>
      <c r="AL98" s="141"/>
      <c r="AM98" s="141"/>
      <c r="AN98" s="141"/>
      <c r="AO98" s="141"/>
      <c r="AP98" s="141"/>
      <c r="AQ98" s="141"/>
      <c r="AR98" s="141"/>
      <c r="AS98" s="141"/>
      <c r="AT98" s="141"/>
      <c r="AU98" s="141"/>
      <c r="AV98" s="141"/>
      <c r="AW98" s="141"/>
      <c r="AX98" s="141"/>
      <c r="AY98" s="141"/>
      <c r="AZ98" s="141"/>
      <c r="BA98" s="141"/>
      <c r="BB98" s="141"/>
      <c r="BC98" s="141"/>
      <c r="BD98" s="141"/>
      <c r="BE98" s="141"/>
      <c r="BF98" s="141"/>
      <c r="BG98" s="141"/>
      <c r="BH98" s="141"/>
      <c r="BI98" s="141"/>
      <c r="BJ98" s="141"/>
      <c r="BK98" s="141"/>
      <c r="BL98" s="141"/>
      <c r="BM98" s="141"/>
      <c r="BN98" s="141"/>
      <c r="BO98" s="141"/>
      <c r="BP98" s="141"/>
      <c r="BQ98" s="141"/>
      <c r="BR98" s="141"/>
      <c r="BS98" s="141"/>
      <c r="BT98" s="141"/>
      <c r="BU98" s="141"/>
      <c r="BV98" s="141"/>
      <c r="BW98" s="141"/>
      <c r="BX98" s="141"/>
      <c r="BY98" s="141"/>
      <c r="BZ98" s="141"/>
      <c r="CA98" s="141"/>
      <c r="CB98" s="141"/>
      <c r="CC98" s="141"/>
      <c r="CD98" s="141"/>
      <c r="CE98" s="141"/>
      <c r="CF98" s="141"/>
      <c r="CG98" s="141"/>
      <c r="CH98" s="141"/>
      <c r="CI98" s="141"/>
      <c r="CJ98" s="141"/>
      <c r="CK98" s="141"/>
      <c r="CL98" s="141"/>
      <c r="CM98" s="141"/>
      <c r="CN98" s="141"/>
      <c r="CO98" s="141"/>
      <c r="CP98" s="141"/>
      <c r="CQ98" s="141"/>
      <c r="CR98" s="141"/>
      <c r="CS98" s="141"/>
      <c r="CT98" s="141"/>
      <c r="CU98" s="141"/>
      <c r="CV98" s="141"/>
      <c r="CW98" s="141"/>
      <c r="CX98" s="141"/>
      <c r="CY98" s="141"/>
      <c r="CZ98" s="141"/>
      <c r="DA98" s="141"/>
      <c r="DB98" s="141"/>
      <c r="DC98" s="141"/>
      <c r="DD98" s="141"/>
      <c r="DE98" s="141"/>
      <c r="DF98" s="141"/>
      <c r="DG98" s="141"/>
    </row>
    <row r="99" spans="1:111" s="151" customFormat="1" ht="46.5" customHeight="1">
      <c r="A99" s="112">
        <v>93393</v>
      </c>
      <c r="B99" s="112" t="s">
        <v>13</v>
      </c>
      <c r="C99" s="113" t="s">
        <v>220</v>
      </c>
      <c r="D99" s="106" t="s">
        <v>617</v>
      </c>
      <c r="E99" s="112" t="s">
        <v>109</v>
      </c>
      <c r="F99" s="218">
        <f>'Mem. Calculo Bloco Educacional'!D282</f>
        <v>480.54</v>
      </c>
      <c r="G99" s="117">
        <f>$J$4</f>
        <v>0.24940000000000001</v>
      </c>
      <c r="H99" s="114">
        <v>0</v>
      </c>
      <c r="I99" s="122">
        <f t="shared" si="38"/>
        <v>0</v>
      </c>
      <c r="J99" s="18">
        <f t="shared" si="39"/>
        <v>0</v>
      </c>
      <c r="K99" s="141"/>
      <c r="L99" s="141"/>
      <c r="M99" s="141"/>
      <c r="N99" s="141"/>
      <c r="O99" s="141"/>
      <c r="P99" s="141"/>
      <c r="Q99" s="141"/>
      <c r="R99" s="141"/>
      <c r="S99" s="141"/>
      <c r="T99" s="141"/>
      <c r="U99" s="141"/>
      <c r="V99" s="141"/>
      <c r="W99" s="141"/>
      <c r="X99" s="141"/>
      <c r="Y99" s="141"/>
      <c r="Z99" s="141"/>
      <c r="AA99" s="141"/>
      <c r="AB99" s="141"/>
      <c r="AC99" s="141"/>
      <c r="AD99" s="141"/>
      <c r="AE99" s="141"/>
      <c r="AF99" s="141"/>
      <c r="AG99" s="141"/>
      <c r="AH99" s="141"/>
      <c r="AI99" s="141"/>
      <c r="AJ99" s="141"/>
      <c r="AK99" s="141"/>
      <c r="AL99" s="141"/>
      <c r="AM99" s="141"/>
      <c r="AN99" s="141"/>
      <c r="AO99" s="141"/>
      <c r="AP99" s="141"/>
      <c r="AQ99" s="141"/>
      <c r="AR99" s="141"/>
      <c r="AS99" s="141"/>
      <c r="AT99" s="141"/>
      <c r="AU99" s="141"/>
      <c r="AV99" s="141"/>
      <c r="AW99" s="141"/>
      <c r="AX99" s="141"/>
      <c r="AY99" s="141"/>
      <c r="AZ99" s="141"/>
      <c r="BA99" s="141"/>
      <c r="BB99" s="141"/>
      <c r="BC99" s="141"/>
      <c r="BD99" s="141"/>
      <c r="BE99" s="141"/>
      <c r="BF99" s="141"/>
      <c r="BG99" s="141"/>
      <c r="BH99" s="141"/>
      <c r="BI99" s="141"/>
      <c r="BJ99" s="141"/>
      <c r="BK99" s="141"/>
      <c r="BL99" s="141"/>
      <c r="BM99" s="141"/>
      <c r="BN99" s="141"/>
      <c r="BO99" s="141"/>
      <c r="BP99" s="141"/>
      <c r="BQ99" s="141"/>
      <c r="BR99" s="141"/>
      <c r="BS99" s="141"/>
      <c r="BT99" s="141"/>
      <c r="BU99" s="141"/>
      <c r="BV99" s="141"/>
      <c r="BW99" s="141"/>
      <c r="BX99" s="141"/>
      <c r="BY99" s="141"/>
      <c r="BZ99" s="141"/>
      <c r="CA99" s="141"/>
      <c r="CB99" s="141"/>
      <c r="CC99" s="141"/>
      <c r="CD99" s="141"/>
      <c r="CE99" s="141"/>
      <c r="CF99" s="141"/>
      <c r="CG99" s="141"/>
      <c r="CH99" s="141"/>
      <c r="CI99" s="141"/>
      <c r="CJ99" s="141"/>
      <c r="CK99" s="141"/>
      <c r="CL99" s="141"/>
      <c r="CM99" s="141"/>
      <c r="CN99" s="141"/>
      <c r="CO99" s="141"/>
      <c r="CP99" s="141"/>
      <c r="CQ99" s="141"/>
      <c r="CR99" s="141"/>
      <c r="CS99" s="141"/>
      <c r="CT99" s="141"/>
      <c r="CU99" s="141"/>
      <c r="CV99" s="141"/>
      <c r="CW99" s="141"/>
      <c r="CX99" s="141"/>
      <c r="CY99" s="141"/>
      <c r="CZ99" s="141"/>
      <c r="DA99" s="141"/>
      <c r="DB99" s="141"/>
      <c r="DC99" s="141"/>
      <c r="DD99" s="141"/>
      <c r="DE99" s="141"/>
      <c r="DF99" s="141"/>
      <c r="DG99" s="141"/>
    </row>
    <row r="100" spans="1:111" s="151" customFormat="1" ht="31.5">
      <c r="A100" s="112">
        <v>87242</v>
      </c>
      <c r="B100" s="112" t="s">
        <v>13</v>
      </c>
      <c r="C100" s="113" t="s">
        <v>371</v>
      </c>
      <c r="D100" s="82" t="s">
        <v>618</v>
      </c>
      <c r="E100" s="112" t="s">
        <v>109</v>
      </c>
      <c r="F100" s="218">
        <f>'Mem. Calculo Bloco Educacional'!D330</f>
        <v>1834.14</v>
      </c>
      <c r="G100" s="117">
        <f>$J$4</f>
        <v>0.24940000000000001</v>
      </c>
      <c r="H100" s="114">
        <v>0</v>
      </c>
      <c r="I100" s="122">
        <f t="shared" si="38"/>
        <v>0</v>
      </c>
      <c r="J100" s="18">
        <f t="shared" si="39"/>
        <v>0</v>
      </c>
      <c r="K100" s="141"/>
      <c r="L100" s="141"/>
      <c r="M100" s="141"/>
      <c r="N100" s="141"/>
      <c r="O100" s="141"/>
      <c r="P100" s="141"/>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1"/>
      <c r="AY100" s="141"/>
      <c r="AZ100" s="141"/>
      <c r="BA100" s="141"/>
      <c r="BB100" s="141"/>
      <c r="BC100" s="141"/>
      <c r="BD100" s="141"/>
      <c r="BE100" s="141"/>
      <c r="BF100" s="141"/>
      <c r="BG100" s="141"/>
      <c r="BH100" s="141"/>
      <c r="BI100" s="141"/>
      <c r="BJ100" s="141"/>
      <c r="BK100" s="141"/>
      <c r="BL100" s="141"/>
      <c r="BM100" s="141"/>
      <c r="BN100" s="141"/>
      <c r="BO100" s="141"/>
      <c r="BP100" s="141"/>
      <c r="BQ100" s="141"/>
      <c r="BR100" s="141"/>
      <c r="BS100" s="141"/>
      <c r="BT100" s="141"/>
      <c r="BU100" s="141"/>
      <c r="BV100" s="141"/>
      <c r="BW100" s="141"/>
      <c r="BX100" s="141"/>
      <c r="BY100" s="141"/>
      <c r="BZ100" s="141"/>
      <c r="CA100" s="141"/>
      <c r="CB100" s="141"/>
      <c r="CC100" s="141"/>
      <c r="CD100" s="141"/>
      <c r="CE100" s="141"/>
      <c r="CF100" s="141"/>
      <c r="CG100" s="141"/>
      <c r="CH100" s="141"/>
      <c r="CI100" s="141"/>
      <c r="CJ100" s="141"/>
      <c r="CK100" s="141"/>
      <c r="CL100" s="141"/>
      <c r="CM100" s="141"/>
      <c r="CN100" s="141"/>
      <c r="CO100" s="141"/>
      <c r="CP100" s="141"/>
      <c r="CQ100" s="141"/>
      <c r="CR100" s="141"/>
      <c r="CS100" s="141"/>
      <c r="CT100" s="141"/>
      <c r="CU100" s="141"/>
      <c r="CV100" s="141"/>
      <c r="CW100" s="141"/>
      <c r="CX100" s="141"/>
      <c r="CY100" s="141"/>
      <c r="CZ100" s="141"/>
      <c r="DA100" s="141"/>
      <c r="DB100" s="141"/>
      <c r="DC100" s="141"/>
      <c r="DD100" s="141"/>
      <c r="DE100" s="141"/>
      <c r="DF100" s="141"/>
      <c r="DG100" s="141"/>
    </row>
    <row r="101" spans="1:111" s="151" customFormat="1" ht="47.25">
      <c r="A101" s="112">
        <v>87529</v>
      </c>
      <c r="B101" s="112" t="s">
        <v>13</v>
      </c>
      <c r="C101" s="113" t="s">
        <v>376</v>
      </c>
      <c r="D101" s="106" t="s">
        <v>357</v>
      </c>
      <c r="E101" s="105" t="s">
        <v>109</v>
      </c>
      <c r="F101" s="218">
        <f>'Mem. Calculo Bloco Educacional'!D335</f>
        <v>2164.0700000000002</v>
      </c>
      <c r="G101" s="117">
        <f>$J$4</f>
        <v>0.24940000000000001</v>
      </c>
      <c r="H101" s="114">
        <v>0</v>
      </c>
      <c r="I101" s="122">
        <f t="shared" si="38"/>
        <v>0</v>
      </c>
      <c r="J101" s="18">
        <f t="shared" si="39"/>
        <v>0</v>
      </c>
      <c r="K101" s="141"/>
      <c r="L101" s="141"/>
      <c r="M101" s="141"/>
      <c r="N101" s="141"/>
      <c r="O101" s="141"/>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c r="AT101" s="141"/>
      <c r="AU101" s="141"/>
      <c r="AV101" s="141"/>
      <c r="AW101" s="141"/>
      <c r="AX101" s="141"/>
      <c r="AY101" s="141"/>
      <c r="AZ101" s="141"/>
      <c r="BA101" s="141"/>
      <c r="BB101" s="141"/>
      <c r="BC101" s="141"/>
      <c r="BD101" s="141"/>
      <c r="BE101" s="141"/>
      <c r="BF101" s="141"/>
      <c r="BG101" s="141"/>
      <c r="BH101" s="141"/>
      <c r="BI101" s="141"/>
      <c r="BJ101" s="141"/>
      <c r="BK101" s="141"/>
      <c r="BL101" s="141"/>
      <c r="BM101" s="141"/>
      <c r="BN101" s="141"/>
      <c r="BO101" s="141"/>
      <c r="BP101" s="141"/>
      <c r="BQ101" s="141"/>
      <c r="BR101" s="141"/>
      <c r="BS101" s="141"/>
      <c r="BT101" s="141"/>
      <c r="BU101" s="141"/>
      <c r="BV101" s="141"/>
      <c r="BW101" s="141"/>
      <c r="BX101" s="141"/>
      <c r="BY101" s="141"/>
      <c r="BZ101" s="141"/>
      <c r="CA101" s="141"/>
      <c r="CB101" s="141"/>
      <c r="CC101" s="141"/>
      <c r="CD101" s="141"/>
      <c r="CE101" s="141"/>
      <c r="CF101" s="141"/>
      <c r="CG101" s="141"/>
      <c r="CH101" s="141"/>
      <c r="CI101" s="141"/>
      <c r="CJ101" s="141"/>
      <c r="CK101" s="141"/>
      <c r="CL101" s="141"/>
      <c r="CM101" s="141"/>
      <c r="CN101" s="141"/>
      <c r="CO101" s="141"/>
      <c r="CP101" s="141"/>
      <c r="CQ101" s="141"/>
      <c r="CR101" s="141"/>
      <c r="CS101" s="141"/>
      <c r="CT101" s="141"/>
      <c r="CU101" s="141"/>
      <c r="CV101" s="141"/>
      <c r="CW101" s="141"/>
      <c r="CX101" s="141"/>
      <c r="CY101" s="141"/>
      <c r="CZ101" s="141"/>
      <c r="DA101" s="141"/>
      <c r="DB101" s="141"/>
      <c r="DC101" s="141"/>
      <c r="DD101" s="141"/>
      <c r="DE101" s="141"/>
      <c r="DF101" s="141"/>
      <c r="DG101" s="141"/>
    </row>
    <row r="102" spans="1:111" s="151" customFormat="1">
      <c r="A102" s="143"/>
      <c r="B102" s="143"/>
      <c r="C102" s="28" t="s">
        <v>155</v>
      </c>
      <c r="D102" s="148" t="s">
        <v>30</v>
      </c>
      <c r="E102" s="143"/>
      <c r="F102" s="298"/>
      <c r="G102" s="144"/>
      <c r="H102" s="144"/>
      <c r="I102" s="149"/>
      <c r="J102" s="144"/>
      <c r="K102" s="141"/>
      <c r="L102" s="141"/>
      <c r="M102" s="141"/>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1"/>
      <c r="AZ102" s="141"/>
      <c r="BA102" s="141"/>
      <c r="BB102" s="141"/>
      <c r="BC102" s="141"/>
      <c r="BD102" s="141"/>
      <c r="BE102" s="141"/>
      <c r="BF102" s="141"/>
      <c r="BG102" s="141"/>
      <c r="BH102" s="141"/>
      <c r="BI102" s="141"/>
      <c r="BJ102" s="141"/>
      <c r="BK102" s="141"/>
      <c r="BL102" s="141"/>
      <c r="BM102" s="141"/>
      <c r="BN102" s="141"/>
      <c r="BO102" s="141"/>
      <c r="BP102" s="141"/>
      <c r="BQ102" s="141"/>
      <c r="BR102" s="141"/>
      <c r="BS102" s="141"/>
      <c r="BT102" s="141"/>
      <c r="BU102" s="141"/>
      <c r="BV102" s="141"/>
      <c r="BW102" s="141"/>
      <c r="BX102" s="141"/>
      <c r="BY102" s="141"/>
      <c r="BZ102" s="141"/>
      <c r="CA102" s="141"/>
      <c r="CB102" s="141"/>
      <c r="CC102" s="141"/>
      <c r="CD102" s="141"/>
      <c r="CE102" s="141"/>
      <c r="CF102" s="141"/>
      <c r="CG102" s="141"/>
      <c r="CH102" s="141"/>
      <c r="CI102" s="141"/>
      <c r="CJ102" s="141"/>
      <c r="CK102" s="141"/>
      <c r="CL102" s="141"/>
      <c r="CM102" s="141"/>
      <c r="CN102" s="141"/>
      <c r="CO102" s="141"/>
      <c r="CP102" s="141"/>
      <c r="CQ102" s="141"/>
      <c r="CR102" s="141"/>
      <c r="CS102" s="141"/>
      <c r="CT102" s="141"/>
      <c r="CU102" s="141"/>
      <c r="CV102" s="141"/>
      <c r="CW102" s="141"/>
      <c r="CX102" s="141"/>
      <c r="CY102" s="141"/>
      <c r="CZ102" s="141"/>
      <c r="DA102" s="141"/>
      <c r="DB102" s="141"/>
      <c r="DC102" s="141"/>
      <c r="DD102" s="141"/>
      <c r="DE102" s="141"/>
      <c r="DF102" s="141"/>
      <c r="DG102" s="141"/>
    </row>
    <row r="103" spans="1:111" s="151" customFormat="1" ht="45" customHeight="1">
      <c r="A103" s="112">
        <v>87905</v>
      </c>
      <c r="B103" s="112" t="s">
        <v>13</v>
      </c>
      <c r="C103" s="113" t="s">
        <v>345</v>
      </c>
      <c r="D103" s="106" t="s">
        <v>359</v>
      </c>
      <c r="E103" s="112" t="s">
        <v>109</v>
      </c>
      <c r="F103" s="218">
        <f>'Mem. Calculo Bloco Educacional'!E351</f>
        <v>1119.93</v>
      </c>
      <c r="G103" s="117">
        <f>$J$4</f>
        <v>0.24940000000000001</v>
      </c>
      <c r="H103" s="114">
        <v>0</v>
      </c>
      <c r="I103" s="122">
        <f>H103*(1+G103)</f>
        <v>0</v>
      </c>
      <c r="J103" s="18">
        <f>F103*I103</f>
        <v>0</v>
      </c>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1"/>
      <c r="AY103" s="141"/>
      <c r="AZ103" s="141"/>
      <c r="BA103" s="141"/>
      <c r="BB103" s="141"/>
      <c r="BC103" s="141"/>
      <c r="BD103" s="141"/>
      <c r="BE103" s="141"/>
      <c r="BF103" s="141"/>
      <c r="BG103" s="141"/>
      <c r="BH103" s="141"/>
      <c r="BI103" s="141"/>
      <c r="BJ103" s="141"/>
      <c r="BK103" s="141"/>
      <c r="BL103" s="141"/>
      <c r="BM103" s="141"/>
      <c r="BN103" s="141"/>
      <c r="BO103" s="141"/>
      <c r="BP103" s="141"/>
      <c r="BQ103" s="141"/>
      <c r="BR103" s="141"/>
      <c r="BS103" s="141"/>
      <c r="BT103" s="141"/>
      <c r="BU103" s="141"/>
      <c r="BV103" s="141"/>
      <c r="BW103" s="141"/>
      <c r="BX103" s="141"/>
      <c r="BY103" s="141"/>
      <c r="BZ103" s="141"/>
      <c r="CA103" s="141"/>
      <c r="CB103" s="141"/>
      <c r="CC103" s="141"/>
      <c r="CD103" s="141"/>
      <c r="CE103" s="141"/>
      <c r="CF103" s="141"/>
      <c r="CG103" s="141"/>
      <c r="CH103" s="141"/>
      <c r="CI103" s="141"/>
      <c r="CJ103" s="141"/>
      <c r="CK103" s="141"/>
      <c r="CL103" s="141"/>
      <c r="CM103" s="141"/>
      <c r="CN103" s="141"/>
      <c r="CO103" s="141"/>
      <c r="CP103" s="141"/>
      <c r="CQ103" s="141"/>
      <c r="CR103" s="141"/>
      <c r="CS103" s="141"/>
      <c r="CT103" s="141"/>
      <c r="CU103" s="141"/>
      <c r="CV103" s="141"/>
      <c r="CW103" s="141"/>
      <c r="CX103" s="141"/>
      <c r="CY103" s="141"/>
      <c r="CZ103" s="141"/>
      <c r="DA103" s="141"/>
      <c r="DB103" s="141"/>
      <c r="DC103" s="141"/>
      <c r="DD103" s="141"/>
      <c r="DE103" s="141"/>
      <c r="DF103" s="141"/>
      <c r="DG103" s="141"/>
    </row>
    <row r="104" spans="1:111" s="151" customFormat="1" ht="45" customHeight="1">
      <c r="A104" s="112">
        <v>87531</v>
      </c>
      <c r="B104" s="112" t="s">
        <v>13</v>
      </c>
      <c r="C104" s="113" t="s">
        <v>372</v>
      </c>
      <c r="D104" s="106" t="s">
        <v>623</v>
      </c>
      <c r="E104" s="112" t="s">
        <v>109</v>
      </c>
      <c r="F104" s="218">
        <f>'Mem. Calculo Bloco Educacional'!E365</f>
        <v>320.12</v>
      </c>
      <c r="G104" s="117">
        <f>$J$4</f>
        <v>0.24940000000000001</v>
      </c>
      <c r="H104" s="114">
        <v>0</v>
      </c>
      <c r="I104" s="122">
        <f t="shared" ref="I104" si="40">H104*(1+G104)</f>
        <v>0</v>
      </c>
      <c r="J104" s="18">
        <f t="shared" ref="J104" si="41">F104*I104</f>
        <v>0</v>
      </c>
      <c r="K104" s="141"/>
      <c r="L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41"/>
      <c r="AY104" s="141"/>
      <c r="AZ104" s="141"/>
      <c r="BA104" s="141"/>
      <c r="BB104" s="141"/>
      <c r="BC104" s="141"/>
      <c r="BD104" s="141"/>
      <c r="BE104" s="141"/>
      <c r="BF104" s="141"/>
      <c r="BG104" s="141"/>
      <c r="BH104" s="141"/>
      <c r="BI104" s="141"/>
      <c r="BJ104" s="141"/>
      <c r="BK104" s="141"/>
      <c r="BL104" s="141"/>
      <c r="BM104" s="141"/>
      <c r="BN104" s="141"/>
      <c r="BO104" s="141"/>
      <c r="BP104" s="141"/>
      <c r="BQ104" s="141"/>
      <c r="BR104" s="141"/>
      <c r="BS104" s="141"/>
      <c r="BT104" s="141"/>
      <c r="BU104" s="141"/>
      <c r="BV104" s="141"/>
      <c r="BW104" s="141"/>
      <c r="BX104" s="141"/>
      <c r="BY104" s="141"/>
      <c r="BZ104" s="141"/>
      <c r="CA104" s="141"/>
      <c r="CB104" s="141"/>
      <c r="CC104" s="141"/>
      <c r="CD104" s="141"/>
      <c r="CE104" s="141"/>
      <c r="CF104" s="141"/>
      <c r="CG104" s="141"/>
      <c r="CH104" s="141"/>
      <c r="CI104" s="141"/>
      <c r="CJ104" s="141"/>
      <c r="CK104" s="141"/>
      <c r="CL104" s="141"/>
      <c r="CM104" s="141"/>
      <c r="CN104" s="141"/>
      <c r="CO104" s="141"/>
      <c r="CP104" s="141"/>
      <c r="CQ104" s="141"/>
      <c r="CR104" s="141"/>
      <c r="CS104" s="141"/>
      <c r="CT104" s="141"/>
      <c r="CU104" s="141"/>
      <c r="CV104" s="141"/>
      <c r="CW104" s="141"/>
      <c r="CX104" s="141"/>
      <c r="CY104" s="141"/>
      <c r="CZ104" s="141"/>
      <c r="DA104" s="141"/>
      <c r="DB104" s="141"/>
      <c r="DC104" s="141"/>
      <c r="DD104" s="141"/>
      <c r="DE104" s="141"/>
      <c r="DF104" s="141"/>
      <c r="DG104" s="141"/>
    </row>
    <row r="105" spans="1:111" s="151" customFormat="1" ht="31.5">
      <c r="A105" s="112">
        <v>87775</v>
      </c>
      <c r="B105" s="112" t="s">
        <v>13</v>
      </c>
      <c r="C105" s="113" t="s">
        <v>373</v>
      </c>
      <c r="D105" s="82" t="s">
        <v>360</v>
      </c>
      <c r="E105" s="112" t="s">
        <v>109</v>
      </c>
      <c r="F105" s="218">
        <f>'Mem. Calculo Bloco Educacional'!D370</f>
        <v>799.81</v>
      </c>
      <c r="G105" s="117">
        <f>$J$4</f>
        <v>0.24940000000000001</v>
      </c>
      <c r="H105" s="114">
        <v>0</v>
      </c>
      <c r="I105" s="122">
        <f t="shared" ref="I105:I106" si="42">H105*(1+G105)</f>
        <v>0</v>
      </c>
      <c r="J105" s="18">
        <f t="shared" ref="J105:J106" si="43">F105*I105</f>
        <v>0</v>
      </c>
      <c r="K105" s="141"/>
      <c r="L105" s="141"/>
      <c r="M105" s="141"/>
      <c r="N105" s="141"/>
      <c r="O105" s="141"/>
      <c r="P105" s="141"/>
      <c r="Q105" s="141"/>
      <c r="R105" s="141"/>
      <c r="S105" s="141"/>
      <c r="T105" s="141"/>
      <c r="U105" s="141"/>
      <c r="V105" s="141"/>
      <c r="W105" s="141"/>
      <c r="X105" s="141"/>
      <c r="Y105" s="141"/>
      <c r="Z105" s="141"/>
      <c r="AA105" s="141"/>
      <c r="AB105" s="141"/>
      <c r="AC105" s="141"/>
      <c r="AD105" s="141"/>
      <c r="AE105" s="141"/>
      <c r="AF105" s="141"/>
      <c r="AG105" s="141"/>
      <c r="AH105" s="141"/>
      <c r="AI105" s="141"/>
      <c r="AJ105" s="141"/>
      <c r="AK105" s="141"/>
      <c r="AL105" s="141"/>
      <c r="AM105" s="141"/>
      <c r="AN105" s="141"/>
      <c r="AO105" s="141"/>
      <c r="AP105" s="141"/>
      <c r="AQ105" s="141"/>
      <c r="AR105" s="141"/>
      <c r="AS105" s="141"/>
      <c r="AT105" s="141"/>
      <c r="AU105" s="141"/>
      <c r="AV105" s="141"/>
      <c r="AW105" s="141"/>
      <c r="AX105" s="141"/>
      <c r="AY105" s="141"/>
      <c r="AZ105" s="141"/>
      <c r="BA105" s="141"/>
      <c r="BB105" s="141"/>
      <c r="BC105" s="141"/>
      <c r="BD105" s="141"/>
      <c r="BE105" s="141"/>
      <c r="BF105" s="141"/>
      <c r="BG105" s="141"/>
      <c r="BH105" s="141"/>
      <c r="BI105" s="141"/>
      <c r="BJ105" s="141"/>
      <c r="BK105" s="141"/>
      <c r="BL105" s="141"/>
      <c r="BM105" s="141"/>
      <c r="BN105" s="141"/>
      <c r="BO105" s="141"/>
      <c r="BP105" s="141"/>
      <c r="BQ105" s="141"/>
      <c r="BR105" s="141"/>
      <c r="BS105" s="141"/>
      <c r="BT105" s="141"/>
      <c r="BU105" s="141"/>
      <c r="BV105" s="141"/>
      <c r="BW105" s="141"/>
      <c r="BX105" s="141"/>
      <c r="BY105" s="141"/>
      <c r="BZ105" s="141"/>
      <c r="CA105" s="141"/>
      <c r="CB105" s="141"/>
      <c r="CC105" s="141"/>
      <c r="CD105" s="141"/>
      <c r="CE105" s="141"/>
      <c r="CF105" s="141"/>
      <c r="CG105" s="141"/>
      <c r="CH105" s="141"/>
      <c r="CI105" s="141"/>
      <c r="CJ105" s="141"/>
      <c r="CK105" s="141"/>
      <c r="CL105" s="141"/>
      <c r="CM105" s="141"/>
      <c r="CN105" s="141"/>
      <c r="CO105" s="141"/>
      <c r="CP105" s="141"/>
      <c r="CQ105" s="141"/>
      <c r="CR105" s="141"/>
      <c r="CS105" s="141"/>
      <c r="CT105" s="141"/>
      <c r="CU105" s="141"/>
      <c r="CV105" s="141"/>
      <c r="CW105" s="141"/>
      <c r="CX105" s="141"/>
      <c r="CY105" s="141"/>
      <c r="CZ105" s="141"/>
      <c r="DA105" s="141"/>
      <c r="DB105" s="141"/>
      <c r="DC105" s="141"/>
      <c r="DD105" s="141"/>
      <c r="DE105" s="141"/>
      <c r="DF105" s="141"/>
      <c r="DG105" s="141"/>
    </row>
    <row r="106" spans="1:111" s="151" customFormat="1" ht="32.25" customHeight="1">
      <c r="A106" s="112">
        <v>87242</v>
      </c>
      <c r="B106" s="112" t="s">
        <v>13</v>
      </c>
      <c r="C106" s="113" t="s">
        <v>624</v>
      </c>
      <c r="D106" s="82" t="s">
        <v>367</v>
      </c>
      <c r="E106" s="112" t="s">
        <v>109</v>
      </c>
      <c r="F106" s="218">
        <f>F104</f>
        <v>320.12</v>
      </c>
      <c r="G106" s="117">
        <f>$J$4</f>
        <v>0.24940000000000001</v>
      </c>
      <c r="H106" s="114">
        <v>0</v>
      </c>
      <c r="I106" s="122">
        <f t="shared" si="42"/>
        <v>0</v>
      </c>
      <c r="J106" s="18">
        <f t="shared" si="43"/>
        <v>0</v>
      </c>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c r="AL106" s="141"/>
      <c r="AM106" s="141"/>
      <c r="AN106" s="141"/>
      <c r="AO106" s="141"/>
      <c r="AP106" s="141"/>
      <c r="AQ106" s="141"/>
      <c r="AR106" s="141"/>
      <c r="AS106" s="141"/>
      <c r="AT106" s="141"/>
      <c r="AU106" s="141"/>
      <c r="AV106" s="141"/>
      <c r="AW106" s="141"/>
      <c r="AX106" s="141"/>
      <c r="AY106" s="141"/>
      <c r="AZ106" s="141"/>
      <c r="BA106" s="141"/>
      <c r="BB106" s="141"/>
      <c r="BC106" s="141"/>
      <c r="BD106" s="141"/>
      <c r="BE106" s="141"/>
      <c r="BF106" s="141"/>
      <c r="BG106" s="141"/>
      <c r="BH106" s="141"/>
      <c r="BI106" s="141"/>
      <c r="BJ106" s="141"/>
      <c r="BK106" s="141"/>
      <c r="BL106" s="141"/>
      <c r="BM106" s="141"/>
      <c r="BN106" s="141"/>
      <c r="BO106" s="141"/>
      <c r="BP106" s="141"/>
      <c r="BQ106" s="141"/>
      <c r="BR106" s="141"/>
      <c r="BS106" s="141"/>
      <c r="BT106" s="141"/>
      <c r="BU106" s="141"/>
      <c r="BV106" s="141"/>
      <c r="BW106" s="141"/>
      <c r="BX106" s="141"/>
      <c r="BY106" s="141"/>
      <c r="BZ106" s="141"/>
      <c r="CA106" s="141"/>
      <c r="CB106" s="141"/>
      <c r="CC106" s="141"/>
      <c r="CD106" s="141"/>
      <c r="CE106" s="141"/>
      <c r="CF106" s="141"/>
      <c r="CG106" s="141"/>
      <c r="CH106" s="141"/>
      <c r="CI106" s="141"/>
      <c r="CJ106" s="141"/>
      <c r="CK106" s="141"/>
      <c r="CL106" s="141"/>
      <c r="CM106" s="141"/>
      <c r="CN106" s="141"/>
      <c r="CO106" s="141"/>
      <c r="CP106" s="141"/>
      <c r="CQ106" s="141"/>
      <c r="CR106" s="141"/>
      <c r="CS106" s="141"/>
      <c r="CT106" s="141"/>
      <c r="CU106" s="141"/>
      <c r="CV106" s="141"/>
      <c r="CW106" s="141"/>
      <c r="CX106" s="141"/>
      <c r="CY106" s="141"/>
      <c r="CZ106" s="141"/>
      <c r="DA106" s="141"/>
      <c r="DB106" s="141"/>
      <c r="DC106" s="141"/>
      <c r="DD106" s="141"/>
      <c r="DE106" s="141"/>
      <c r="DF106" s="141"/>
      <c r="DG106" s="141"/>
    </row>
    <row r="107" spans="1:111" s="151" customFormat="1" ht="30" customHeight="1">
      <c r="A107" s="112"/>
      <c r="B107" s="112"/>
      <c r="C107" s="28" t="s">
        <v>358</v>
      </c>
      <c r="D107" s="29" t="s">
        <v>116</v>
      </c>
      <c r="E107" s="112"/>
      <c r="F107" s="94"/>
      <c r="G107" s="114"/>
      <c r="H107" s="114"/>
      <c r="I107" s="122"/>
      <c r="J107" s="114"/>
      <c r="K107" s="141"/>
      <c r="L107" s="141"/>
      <c r="M107" s="141"/>
      <c r="N107" s="141"/>
      <c r="O107" s="141"/>
      <c r="P107" s="141"/>
      <c r="Q107" s="141"/>
      <c r="R107" s="141"/>
      <c r="S107" s="141"/>
      <c r="T107" s="141"/>
      <c r="U107" s="141"/>
      <c r="V107" s="141"/>
      <c r="W107" s="141"/>
      <c r="X107" s="141"/>
      <c r="Y107" s="141"/>
      <c r="Z107" s="141"/>
      <c r="AA107" s="141"/>
      <c r="AB107" s="141"/>
      <c r="AC107" s="141"/>
      <c r="AD107" s="141"/>
      <c r="AE107" s="141"/>
      <c r="AF107" s="141"/>
      <c r="AG107" s="141"/>
      <c r="AH107" s="141"/>
      <c r="AI107" s="141"/>
      <c r="AJ107" s="141"/>
      <c r="AK107" s="141"/>
      <c r="AL107" s="141"/>
      <c r="AM107" s="141"/>
      <c r="AN107" s="141"/>
      <c r="AO107" s="141"/>
      <c r="AP107" s="141"/>
      <c r="AQ107" s="141"/>
      <c r="AR107" s="141"/>
      <c r="AS107" s="141"/>
      <c r="AT107" s="141"/>
      <c r="AU107" s="141"/>
      <c r="AV107" s="141"/>
      <c r="AW107" s="141"/>
      <c r="AX107" s="141"/>
      <c r="AY107" s="141"/>
      <c r="AZ107" s="141"/>
      <c r="BA107" s="141"/>
      <c r="BB107" s="141"/>
      <c r="BC107" s="141"/>
      <c r="BD107" s="141"/>
      <c r="BE107" s="141"/>
      <c r="BF107" s="141"/>
      <c r="BG107" s="141"/>
      <c r="BH107" s="141"/>
      <c r="BI107" s="141"/>
      <c r="BJ107" s="141"/>
      <c r="BK107" s="141"/>
      <c r="BL107" s="141"/>
      <c r="BM107" s="141"/>
      <c r="BN107" s="141"/>
      <c r="BO107" s="141"/>
      <c r="BP107" s="141"/>
      <c r="BQ107" s="141"/>
      <c r="BR107" s="141"/>
      <c r="BS107" s="141"/>
      <c r="BT107" s="141"/>
      <c r="BU107" s="141"/>
      <c r="BV107" s="141"/>
      <c r="BW107" s="141"/>
      <c r="BX107" s="141"/>
      <c r="BY107" s="141"/>
      <c r="BZ107" s="141"/>
      <c r="CA107" s="141"/>
      <c r="CB107" s="141"/>
      <c r="CC107" s="141"/>
      <c r="CD107" s="141"/>
      <c r="CE107" s="141"/>
      <c r="CF107" s="141"/>
      <c r="CG107" s="141"/>
      <c r="CH107" s="141"/>
      <c r="CI107" s="141"/>
      <c r="CJ107" s="141"/>
      <c r="CK107" s="141"/>
      <c r="CL107" s="141"/>
      <c r="CM107" s="141"/>
      <c r="CN107" s="141"/>
      <c r="CO107" s="141"/>
      <c r="CP107" s="141"/>
      <c r="CQ107" s="141"/>
      <c r="CR107" s="141"/>
      <c r="CS107" s="141"/>
      <c r="CT107" s="141"/>
      <c r="CU107" s="141"/>
      <c r="CV107" s="141"/>
      <c r="CW107" s="141"/>
      <c r="CX107" s="141"/>
      <c r="CY107" s="141"/>
      <c r="CZ107" s="141"/>
      <c r="DA107" s="141"/>
      <c r="DB107" s="141"/>
      <c r="DC107" s="141"/>
      <c r="DD107" s="141"/>
      <c r="DE107" s="141"/>
      <c r="DF107" s="141"/>
      <c r="DG107" s="141"/>
    </row>
    <row r="108" spans="1:111" s="151" customFormat="1" ht="31.5">
      <c r="A108" s="105">
        <v>87882</v>
      </c>
      <c r="B108" s="112" t="s">
        <v>13</v>
      </c>
      <c r="C108" s="113" t="s">
        <v>374</v>
      </c>
      <c r="D108" s="106" t="s">
        <v>361</v>
      </c>
      <c r="E108" s="112" t="s">
        <v>109</v>
      </c>
      <c r="F108" s="218">
        <f>'Mem. Calculo Bloco Educacional'!B432</f>
        <v>2340.61</v>
      </c>
      <c r="G108" s="117">
        <f t="shared" ref="G108:G110" si="44">$J$4</f>
        <v>0.24940000000000001</v>
      </c>
      <c r="H108" s="114">
        <v>0</v>
      </c>
      <c r="I108" s="122">
        <f t="shared" ref="I108:I110" si="45">H108*(1+G108)</f>
        <v>0</v>
      </c>
      <c r="J108" s="18">
        <f t="shared" ref="J108:J110" si="46">F108*I108</f>
        <v>0</v>
      </c>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1"/>
      <c r="AV108" s="141"/>
      <c r="AW108" s="141"/>
      <c r="AX108" s="141"/>
      <c r="AY108" s="141"/>
      <c r="AZ108" s="141"/>
      <c r="BA108" s="141"/>
      <c r="BB108" s="141"/>
      <c r="BC108" s="141"/>
      <c r="BD108" s="141"/>
      <c r="BE108" s="141"/>
      <c r="BF108" s="141"/>
      <c r="BG108" s="141"/>
      <c r="BH108" s="141"/>
      <c r="BI108" s="141"/>
      <c r="BJ108" s="141"/>
      <c r="BK108" s="141"/>
      <c r="BL108" s="141"/>
      <c r="BM108" s="141"/>
      <c r="BN108" s="141"/>
      <c r="BO108" s="141"/>
      <c r="BP108" s="141"/>
      <c r="BQ108" s="141"/>
      <c r="BR108" s="141"/>
      <c r="BS108" s="141"/>
      <c r="BT108" s="141"/>
      <c r="BU108" s="141"/>
      <c r="BV108" s="141"/>
      <c r="BW108" s="141"/>
      <c r="BX108" s="141"/>
      <c r="BY108" s="141"/>
      <c r="BZ108" s="141"/>
      <c r="CA108" s="141"/>
      <c r="CB108" s="141"/>
      <c r="CC108" s="141"/>
      <c r="CD108" s="141"/>
      <c r="CE108" s="141"/>
      <c r="CF108" s="141"/>
      <c r="CG108" s="141"/>
      <c r="CH108" s="141"/>
      <c r="CI108" s="141"/>
      <c r="CJ108" s="141"/>
      <c r="CK108" s="141"/>
      <c r="CL108" s="141"/>
      <c r="CM108" s="141"/>
      <c r="CN108" s="141"/>
      <c r="CO108" s="141"/>
      <c r="CP108" s="141"/>
      <c r="CQ108" s="141"/>
      <c r="CR108" s="141"/>
      <c r="CS108" s="141"/>
      <c r="CT108" s="141"/>
      <c r="CU108" s="141"/>
      <c r="CV108" s="141"/>
      <c r="CW108" s="141"/>
      <c r="CX108" s="141"/>
      <c r="CY108" s="141"/>
      <c r="CZ108" s="141"/>
      <c r="DA108" s="141"/>
      <c r="DB108" s="141"/>
      <c r="DC108" s="141"/>
      <c r="DD108" s="141"/>
      <c r="DE108" s="141"/>
      <c r="DF108" s="141"/>
      <c r="DG108" s="141"/>
    </row>
    <row r="109" spans="1:111" s="151" customFormat="1" ht="31.5">
      <c r="A109" s="112">
        <v>90406</v>
      </c>
      <c r="B109" s="112" t="s">
        <v>13</v>
      </c>
      <c r="C109" s="113" t="s">
        <v>375</v>
      </c>
      <c r="D109" s="106" t="s">
        <v>362</v>
      </c>
      <c r="E109" s="112" t="s">
        <v>109</v>
      </c>
      <c r="F109" s="218">
        <f>F108</f>
        <v>2340.61</v>
      </c>
      <c r="G109" s="117">
        <f t="shared" si="44"/>
        <v>0.24940000000000001</v>
      </c>
      <c r="H109" s="114">
        <v>0</v>
      </c>
      <c r="I109" s="122">
        <f t="shared" ref="I109" si="47">H109*(1+G109)</f>
        <v>0</v>
      </c>
      <c r="J109" s="18">
        <f t="shared" ref="J109" si="48">F109*I109</f>
        <v>0</v>
      </c>
      <c r="K109" s="141"/>
      <c r="L109" s="141"/>
      <c r="M109" s="141"/>
      <c r="N109" s="141"/>
      <c r="O109" s="141"/>
      <c r="P109" s="141"/>
      <c r="Q109" s="141"/>
      <c r="R109" s="141"/>
      <c r="S109" s="141"/>
      <c r="T109" s="141"/>
      <c r="U109" s="141"/>
      <c r="V109" s="141"/>
      <c r="W109" s="141"/>
      <c r="X109" s="141"/>
      <c r="Y109" s="141"/>
      <c r="Z109" s="141"/>
      <c r="AA109" s="141"/>
      <c r="AB109" s="141"/>
      <c r="AC109" s="141"/>
      <c r="AD109" s="141"/>
      <c r="AE109" s="141"/>
      <c r="AF109" s="141"/>
      <c r="AG109" s="141"/>
      <c r="AH109" s="141"/>
      <c r="AI109" s="141"/>
      <c r="AJ109" s="141"/>
      <c r="AK109" s="141"/>
      <c r="AL109" s="141"/>
      <c r="AM109" s="141"/>
      <c r="AN109" s="141"/>
      <c r="AO109" s="141"/>
      <c r="AP109" s="141"/>
      <c r="AQ109" s="141"/>
      <c r="AR109" s="141"/>
      <c r="AS109" s="141"/>
      <c r="AT109" s="141"/>
      <c r="AU109" s="141"/>
      <c r="AV109" s="141"/>
      <c r="AW109" s="141"/>
      <c r="AX109" s="141"/>
      <c r="AY109" s="141"/>
      <c r="AZ109" s="141"/>
      <c r="BA109" s="141"/>
      <c r="BB109" s="141"/>
      <c r="BC109" s="141"/>
      <c r="BD109" s="141"/>
      <c r="BE109" s="141"/>
      <c r="BF109" s="141"/>
      <c r="BG109" s="141"/>
      <c r="BH109" s="141"/>
      <c r="BI109" s="141"/>
      <c r="BJ109" s="141"/>
      <c r="BK109" s="141"/>
      <c r="BL109" s="141"/>
      <c r="BM109" s="141"/>
      <c r="BN109" s="141"/>
      <c r="BO109" s="141"/>
      <c r="BP109" s="141"/>
      <c r="BQ109" s="141"/>
      <c r="BR109" s="141"/>
      <c r="BS109" s="141"/>
      <c r="BT109" s="141"/>
      <c r="BU109" s="141"/>
      <c r="BV109" s="141"/>
      <c r="BW109" s="141"/>
      <c r="BX109" s="141"/>
      <c r="BY109" s="141"/>
      <c r="BZ109" s="141"/>
      <c r="CA109" s="141"/>
      <c r="CB109" s="141"/>
      <c r="CC109" s="141"/>
      <c r="CD109" s="141"/>
      <c r="CE109" s="141"/>
      <c r="CF109" s="141"/>
      <c r="CG109" s="141"/>
      <c r="CH109" s="141"/>
      <c r="CI109" s="141"/>
      <c r="CJ109" s="141"/>
      <c r="CK109" s="141"/>
      <c r="CL109" s="141"/>
      <c r="CM109" s="141"/>
      <c r="CN109" s="141"/>
      <c r="CO109" s="141"/>
      <c r="CP109" s="141"/>
      <c r="CQ109" s="141"/>
      <c r="CR109" s="141"/>
      <c r="CS109" s="141"/>
      <c r="CT109" s="141"/>
      <c r="CU109" s="141"/>
      <c r="CV109" s="141"/>
      <c r="CW109" s="141"/>
      <c r="CX109" s="141"/>
      <c r="CY109" s="141"/>
      <c r="CZ109" s="141"/>
      <c r="DA109" s="141"/>
      <c r="DB109" s="141"/>
      <c r="DC109" s="141"/>
      <c r="DD109" s="141"/>
      <c r="DE109" s="141"/>
      <c r="DF109" s="141"/>
      <c r="DG109" s="141"/>
    </row>
    <row r="110" spans="1:111" ht="30.75" customHeight="1">
      <c r="A110" s="92" t="s">
        <v>2221</v>
      </c>
      <c r="B110" s="112" t="s">
        <v>103</v>
      </c>
      <c r="C110" s="113" t="s">
        <v>2223</v>
      </c>
      <c r="D110" s="106" t="s">
        <v>2222</v>
      </c>
      <c r="E110" s="112" t="s">
        <v>109</v>
      </c>
      <c r="F110" s="218">
        <f>F108</f>
        <v>2340.61</v>
      </c>
      <c r="G110" s="117">
        <f t="shared" si="44"/>
        <v>0.24940000000000001</v>
      </c>
      <c r="H110" s="114">
        <v>0</v>
      </c>
      <c r="I110" s="122">
        <f t="shared" si="45"/>
        <v>0</v>
      </c>
      <c r="J110" s="18">
        <f t="shared" si="46"/>
        <v>0</v>
      </c>
      <c r="BP110" s="116"/>
      <c r="BQ110" s="116"/>
      <c r="BR110" s="116"/>
      <c r="BS110" s="116"/>
      <c r="BT110" s="116"/>
      <c r="BU110" s="116"/>
      <c r="BV110" s="116"/>
      <c r="BW110" s="116"/>
      <c r="BX110" s="116"/>
      <c r="BY110" s="116"/>
      <c r="BZ110" s="116"/>
      <c r="CA110" s="116"/>
      <c r="CB110" s="116"/>
      <c r="CC110" s="116"/>
      <c r="CD110" s="116"/>
      <c r="CE110" s="116"/>
      <c r="CF110" s="116"/>
      <c r="CG110" s="116"/>
      <c r="CH110" s="116"/>
      <c r="CI110" s="116"/>
      <c r="CJ110" s="116"/>
      <c r="CK110" s="116"/>
      <c r="CL110" s="116"/>
      <c r="CM110" s="116"/>
      <c r="CN110" s="116"/>
      <c r="CO110" s="116"/>
      <c r="CP110" s="116"/>
      <c r="CQ110" s="116"/>
      <c r="CR110" s="116"/>
      <c r="CS110" s="116"/>
      <c r="CT110" s="116"/>
      <c r="CU110" s="116"/>
      <c r="CV110" s="116"/>
      <c r="CW110" s="116"/>
      <c r="CX110" s="116"/>
      <c r="CY110" s="116"/>
      <c r="CZ110" s="116"/>
      <c r="DA110" s="116"/>
      <c r="DB110" s="116"/>
      <c r="DC110" s="116"/>
      <c r="DD110" s="116"/>
      <c r="DE110" s="116"/>
      <c r="DF110" s="116"/>
      <c r="DG110" s="116"/>
    </row>
    <row r="111" spans="1:111" ht="27.75" customHeight="1">
      <c r="A111" s="25"/>
      <c r="B111" s="25"/>
      <c r="C111" s="30"/>
      <c r="D111" s="27"/>
      <c r="E111" s="25"/>
      <c r="F111" s="26"/>
      <c r="G111" s="26"/>
      <c r="H111" s="559" t="s">
        <v>17</v>
      </c>
      <c r="I111" s="559"/>
      <c r="J111" s="35">
        <f>SUM(J97:J110)</f>
        <v>0</v>
      </c>
    </row>
    <row r="112" spans="1:111" s="212" customFormat="1" ht="24" customHeight="1">
      <c r="A112" s="22"/>
      <c r="B112" s="22"/>
      <c r="C112" s="11" t="s">
        <v>72</v>
      </c>
      <c r="D112" s="12" t="s">
        <v>21</v>
      </c>
      <c r="E112" s="22"/>
      <c r="F112" s="23"/>
      <c r="G112" s="23"/>
      <c r="H112" s="23"/>
      <c r="I112" s="24"/>
      <c r="J112" s="23"/>
      <c r="K112" s="141"/>
      <c r="L112" s="141"/>
      <c r="M112" s="141"/>
      <c r="N112" s="141"/>
      <c r="O112" s="141"/>
      <c r="P112" s="141"/>
      <c r="Q112" s="141"/>
      <c r="R112" s="141"/>
      <c r="S112" s="141"/>
      <c r="T112" s="141"/>
      <c r="U112" s="141"/>
      <c r="V112" s="141"/>
      <c r="W112" s="141"/>
      <c r="X112" s="141"/>
      <c r="Y112" s="141"/>
      <c r="Z112" s="141"/>
      <c r="AA112" s="141"/>
      <c r="AB112" s="141"/>
      <c r="AC112" s="141"/>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141"/>
      <c r="BB112" s="141"/>
      <c r="BC112" s="141"/>
      <c r="BD112" s="141"/>
      <c r="BE112" s="141"/>
      <c r="BF112" s="141"/>
      <c r="BG112" s="141"/>
      <c r="BH112" s="141"/>
      <c r="BI112" s="141"/>
      <c r="BJ112" s="141"/>
      <c r="BK112" s="141"/>
      <c r="BL112" s="141"/>
      <c r="BM112" s="141"/>
      <c r="BN112" s="141"/>
      <c r="BO112" s="141"/>
      <c r="BP112" s="211"/>
      <c r="BQ112" s="211"/>
      <c r="BR112" s="211"/>
      <c r="BS112" s="211"/>
      <c r="BT112" s="211"/>
      <c r="BU112" s="211"/>
      <c r="BV112" s="211"/>
      <c r="BW112" s="211"/>
      <c r="BX112" s="211"/>
      <c r="BY112" s="211"/>
      <c r="BZ112" s="211"/>
      <c r="CA112" s="211"/>
      <c r="CB112" s="211"/>
      <c r="CC112" s="211"/>
      <c r="CD112" s="211"/>
      <c r="CE112" s="211"/>
      <c r="CF112" s="211"/>
      <c r="CG112" s="211"/>
      <c r="CH112" s="211"/>
      <c r="CI112" s="211"/>
      <c r="CJ112" s="211"/>
      <c r="CK112" s="211"/>
      <c r="CL112" s="211"/>
      <c r="CM112" s="211"/>
      <c r="CN112" s="211"/>
      <c r="CO112" s="211"/>
      <c r="CP112" s="211"/>
      <c r="CQ112" s="211"/>
      <c r="CR112" s="211"/>
      <c r="CS112" s="211"/>
      <c r="CT112" s="211"/>
      <c r="CU112" s="211"/>
      <c r="CV112" s="211"/>
      <c r="CW112" s="211"/>
      <c r="CX112" s="211"/>
      <c r="CY112" s="211"/>
      <c r="CZ112" s="211"/>
      <c r="DA112" s="211"/>
      <c r="DB112" s="211"/>
      <c r="DC112" s="211"/>
      <c r="DD112" s="211"/>
      <c r="DE112" s="211"/>
      <c r="DF112" s="211"/>
      <c r="DG112" s="211"/>
    </row>
    <row r="113" spans="1:111" s="151" customFormat="1" ht="22.5" customHeight="1">
      <c r="A113" s="145"/>
      <c r="B113" s="145"/>
      <c r="C113" s="97" t="s">
        <v>73</v>
      </c>
      <c r="D113" s="98" t="s">
        <v>171</v>
      </c>
      <c r="E113" s="145"/>
      <c r="F113" s="146"/>
      <c r="G113" s="146"/>
      <c r="H113" s="146"/>
      <c r="I113" s="147"/>
      <c r="J113" s="146"/>
      <c r="K113" s="141"/>
      <c r="L113" s="141"/>
      <c r="M113" s="141"/>
      <c r="N113" s="141"/>
      <c r="O113" s="141"/>
      <c r="P113" s="141"/>
      <c r="Q113" s="141"/>
      <c r="R113" s="141"/>
      <c r="S113" s="141"/>
      <c r="T113" s="141"/>
      <c r="U113" s="141"/>
      <c r="V113" s="141"/>
      <c r="W113" s="141"/>
      <c r="X113" s="141"/>
      <c r="Y113" s="141"/>
      <c r="Z113" s="141"/>
      <c r="AA113" s="141"/>
      <c r="AB113" s="141"/>
      <c r="AC113" s="141"/>
      <c r="AD113" s="141"/>
      <c r="AE113" s="141"/>
      <c r="AF113" s="141"/>
      <c r="AG113" s="141"/>
      <c r="AH113" s="141"/>
      <c r="AI113" s="141"/>
      <c r="AJ113" s="141"/>
      <c r="AK113" s="141"/>
      <c r="AL113" s="141"/>
      <c r="AM113" s="141"/>
      <c r="AN113" s="141"/>
      <c r="AO113" s="141"/>
      <c r="AP113" s="141"/>
      <c r="AQ113" s="141"/>
      <c r="AR113" s="141"/>
      <c r="AS113" s="141"/>
      <c r="AT113" s="141"/>
      <c r="AU113" s="141"/>
      <c r="AV113" s="141"/>
      <c r="AW113" s="141"/>
      <c r="AX113" s="141"/>
      <c r="AY113" s="141"/>
      <c r="AZ113" s="141"/>
      <c r="BA113" s="141"/>
      <c r="BB113" s="141"/>
      <c r="BC113" s="141"/>
      <c r="BD113" s="141"/>
      <c r="BE113" s="141"/>
      <c r="BF113" s="141"/>
      <c r="BG113" s="141"/>
      <c r="BH113" s="141"/>
      <c r="BI113" s="141"/>
      <c r="BJ113" s="141"/>
      <c r="BK113" s="141"/>
      <c r="BL113" s="141"/>
      <c r="BM113" s="141"/>
      <c r="BN113" s="141"/>
      <c r="BO113" s="141"/>
      <c r="BP113" s="141"/>
      <c r="BQ113" s="141"/>
      <c r="BR113" s="141"/>
      <c r="BS113" s="141"/>
      <c r="BT113" s="141"/>
      <c r="BU113" s="141"/>
      <c r="BV113" s="141"/>
      <c r="BW113" s="141"/>
      <c r="BX113" s="141"/>
      <c r="BY113" s="141"/>
      <c r="BZ113" s="141"/>
      <c r="CA113" s="141"/>
      <c r="CB113" s="141"/>
      <c r="CC113" s="141"/>
      <c r="CD113" s="141"/>
      <c r="CE113" s="141"/>
      <c r="CF113" s="141"/>
      <c r="CG113" s="141"/>
      <c r="CH113" s="141"/>
      <c r="CI113" s="141"/>
      <c r="CJ113" s="141"/>
      <c r="CK113" s="141"/>
      <c r="CL113" s="141"/>
      <c r="CM113" s="141"/>
      <c r="CN113" s="141"/>
      <c r="CO113" s="141"/>
      <c r="CP113" s="141"/>
      <c r="CQ113" s="141"/>
      <c r="CR113" s="141"/>
      <c r="CS113" s="141"/>
      <c r="CT113" s="141"/>
      <c r="CU113" s="141"/>
      <c r="CV113" s="141"/>
      <c r="CW113" s="141"/>
      <c r="CX113" s="141"/>
      <c r="CY113" s="141"/>
      <c r="CZ113" s="141"/>
      <c r="DA113" s="141"/>
      <c r="DB113" s="141"/>
      <c r="DC113" s="141"/>
      <c r="DD113" s="141"/>
      <c r="DE113" s="141"/>
      <c r="DF113" s="141"/>
      <c r="DG113" s="141"/>
    </row>
    <row r="114" spans="1:111" s="151" customFormat="1" ht="34.5" customHeight="1">
      <c r="A114" s="92" t="s">
        <v>636</v>
      </c>
      <c r="B114" s="112" t="s">
        <v>103</v>
      </c>
      <c r="C114" s="16" t="s">
        <v>638</v>
      </c>
      <c r="D114" s="82" t="s">
        <v>892</v>
      </c>
      <c r="E114" s="105" t="s">
        <v>164</v>
      </c>
      <c r="F114" s="218">
        <v>3465.18</v>
      </c>
      <c r="G114" s="117">
        <f t="shared" ref="G114:G125" si="49">$J$4</f>
        <v>0.24940000000000001</v>
      </c>
      <c r="H114" s="114">
        <v>0</v>
      </c>
      <c r="I114" s="122">
        <f t="shared" ref="I114" si="50">H114*(1+G114)</f>
        <v>0</v>
      </c>
      <c r="J114" s="18">
        <f t="shared" ref="J114" si="51">F114*I114</f>
        <v>0</v>
      </c>
      <c r="K114" s="141"/>
      <c r="L114" s="141"/>
      <c r="M114" s="141"/>
      <c r="N114" s="141"/>
      <c r="O114" s="141"/>
      <c r="P114" s="141"/>
      <c r="Q114" s="141"/>
      <c r="R114" s="141"/>
      <c r="S114" s="141"/>
      <c r="T114" s="141"/>
      <c r="U114" s="141"/>
      <c r="V114" s="141"/>
      <c r="W114" s="141"/>
      <c r="X114" s="141"/>
      <c r="Y114" s="141"/>
      <c r="Z114" s="141"/>
      <c r="AA114" s="141"/>
      <c r="AB114" s="141"/>
      <c r="AC114" s="141"/>
      <c r="AD114" s="141"/>
      <c r="AE114" s="141"/>
      <c r="AF114" s="141"/>
      <c r="AG114" s="141"/>
      <c r="AH114" s="141"/>
      <c r="AI114" s="141"/>
      <c r="AJ114" s="141"/>
      <c r="AK114" s="141"/>
      <c r="AL114" s="141"/>
      <c r="AM114" s="141"/>
      <c r="AN114" s="141"/>
      <c r="AO114" s="141"/>
      <c r="AP114" s="141"/>
      <c r="AQ114" s="141"/>
      <c r="AR114" s="141"/>
      <c r="AS114" s="141"/>
      <c r="AT114" s="141"/>
      <c r="AU114" s="141"/>
      <c r="AV114" s="141"/>
      <c r="AW114" s="141"/>
      <c r="AX114" s="141"/>
      <c r="AY114" s="141"/>
      <c r="AZ114" s="141"/>
      <c r="BA114" s="141"/>
      <c r="BB114" s="141"/>
      <c r="BC114" s="141"/>
      <c r="BD114" s="141"/>
      <c r="BE114" s="141"/>
      <c r="BF114" s="141"/>
      <c r="BG114" s="141"/>
      <c r="BH114" s="141"/>
      <c r="BI114" s="141"/>
      <c r="BJ114" s="141"/>
      <c r="BK114" s="141"/>
      <c r="BL114" s="141"/>
      <c r="BM114" s="141"/>
      <c r="BN114" s="141"/>
      <c r="BO114" s="141"/>
      <c r="BP114" s="141"/>
      <c r="BQ114" s="141"/>
      <c r="BR114" s="141"/>
      <c r="BS114" s="141"/>
      <c r="BT114" s="141"/>
      <c r="BU114" s="141"/>
      <c r="BV114" s="141"/>
      <c r="BW114" s="141"/>
      <c r="BX114" s="141"/>
      <c r="BY114" s="141"/>
      <c r="BZ114" s="141"/>
      <c r="CA114" s="141"/>
      <c r="CB114" s="141"/>
      <c r="CC114" s="141"/>
      <c r="CD114" s="141"/>
      <c r="CE114" s="141"/>
      <c r="CF114" s="141"/>
      <c r="CG114" s="141"/>
      <c r="CH114" s="141"/>
      <c r="CI114" s="141"/>
      <c r="CJ114" s="141"/>
      <c r="CK114" s="141"/>
      <c r="CL114" s="141"/>
      <c r="CM114" s="141"/>
      <c r="CN114" s="141"/>
      <c r="CO114" s="141"/>
      <c r="CP114" s="141"/>
      <c r="CQ114" s="141"/>
      <c r="CR114" s="141"/>
      <c r="CS114" s="141"/>
      <c r="CT114" s="141"/>
      <c r="CU114" s="141"/>
      <c r="CV114" s="141"/>
      <c r="CW114" s="141"/>
      <c r="CX114" s="141"/>
      <c r="CY114" s="141"/>
      <c r="CZ114" s="141"/>
      <c r="DA114" s="141"/>
      <c r="DB114" s="141"/>
      <c r="DC114" s="141"/>
      <c r="DD114" s="141"/>
      <c r="DE114" s="141"/>
      <c r="DF114" s="141"/>
      <c r="DG114" s="141"/>
    </row>
    <row r="115" spans="1:111" s="151" customFormat="1" ht="29.25" customHeight="1">
      <c r="A115" s="92" t="s">
        <v>916</v>
      </c>
      <c r="B115" s="112" t="s">
        <v>103</v>
      </c>
      <c r="C115" s="16" t="s">
        <v>101</v>
      </c>
      <c r="D115" s="82" t="s">
        <v>917</v>
      </c>
      <c r="E115" s="105" t="s">
        <v>105</v>
      </c>
      <c r="F115" s="218">
        <f>'Mem. Calculo Bloco Educacional'!D479</f>
        <v>22092.52</v>
      </c>
      <c r="G115" s="117">
        <f t="shared" si="49"/>
        <v>0.24940000000000001</v>
      </c>
      <c r="H115" s="114">
        <v>0</v>
      </c>
      <c r="I115" s="122">
        <f t="shared" ref="I115" si="52">H115*(1+G115)</f>
        <v>0</v>
      </c>
      <c r="J115" s="18">
        <f t="shared" ref="J115" si="53">F115*I115</f>
        <v>0</v>
      </c>
      <c r="K115" s="141"/>
      <c r="L115" s="141"/>
      <c r="M115" s="141"/>
      <c r="N115" s="141"/>
      <c r="O115" s="141"/>
      <c r="P115" s="141"/>
      <c r="Q115" s="141"/>
      <c r="R115" s="141"/>
      <c r="S115" s="141"/>
      <c r="T115" s="141"/>
      <c r="U115" s="141"/>
      <c r="V115" s="141"/>
      <c r="W115" s="141"/>
      <c r="X115" s="141"/>
      <c r="Y115" s="141"/>
      <c r="Z115" s="141"/>
      <c r="AA115" s="141"/>
      <c r="AB115" s="141"/>
      <c r="AC115" s="141"/>
      <c r="AD115" s="141"/>
      <c r="AE115" s="141"/>
      <c r="AF115" s="141"/>
      <c r="AG115" s="141"/>
      <c r="AH115" s="141"/>
      <c r="AI115" s="141"/>
      <c r="AJ115" s="141"/>
      <c r="AK115" s="141"/>
      <c r="AL115" s="141"/>
      <c r="AM115" s="141"/>
      <c r="AN115" s="141"/>
      <c r="AO115" s="141"/>
      <c r="AP115" s="141"/>
      <c r="AQ115" s="141"/>
      <c r="AR115" s="141"/>
      <c r="AS115" s="141"/>
      <c r="AT115" s="141"/>
      <c r="AU115" s="141"/>
      <c r="AV115" s="141"/>
      <c r="AW115" s="141"/>
      <c r="AX115" s="141"/>
      <c r="AY115" s="141"/>
      <c r="AZ115" s="141"/>
      <c r="BA115" s="141"/>
      <c r="BB115" s="141"/>
      <c r="BC115" s="141"/>
      <c r="BD115" s="141"/>
      <c r="BE115" s="141"/>
      <c r="BF115" s="141"/>
      <c r="BG115" s="141"/>
      <c r="BH115" s="141"/>
      <c r="BI115" s="141"/>
      <c r="BJ115" s="141"/>
      <c r="BK115" s="141"/>
      <c r="BL115" s="141"/>
      <c r="BM115" s="141"/>
      <c r="BN115" s="141"/>
      <c r="BO115" s="141"/>
      <c r="BP115" s="141"/>
      <c r="BQ115" s="141"/>
      <c r="BR115" s="141"/>
      <c r="BS115" s="141"/>
      <c r="BT115" s="141"/>
      <c r="BU115" s="141"/>
      <c r="BV115" s="141"/>
      <c r="BW115" s="141"/>
      <c r="BX115" s="141"/>
      <c r="BY115" s="141"/>
      <c r="BZ115" s="141"/>
      <c r="CA115" s="141"/>
      <c r="CB115" s="141"/>
      <c r="CC115" s="141"/>
      <c r="CD115" s="141"/>
      <c r="CE115" s="141"/>
      <c r="CF115" s="141"/>
      <c r="CG115" s="141"/>
      <c r="CH115" s="141"/>
      <c r="CI115" s="141"/>
      <c r="CJ115" s="141"/>
      <c r="CK115" s="141"/>
      <c r="CL115" s="141"/>
      <c r="CM115" s="141"/>
      <c r="CN115" s="141"/>
      <c r="CO115" s="141"/>
      <c r="CP115" s="141"/>
      <c r="CQ115" s="141"/>
      <c r="CR115" s="141"/>
      <c r="CS115" s="141"/>
      <c r="CT115" s="141"/>
      <c r="CU115" s="141"/>
      <c r="CV115" s="141"/>
      <c r="CW115" s="141"/>
      <c r="CX115" s="141"/>
      <c r="CY115" s="141"/>
      <c r="CZ115" s="141"/>
      <c r="DA115" s="141"/>
      <c r="DB115" s="141"/>
      <c r="DC115" s="141"/>
      <c r="DD115" s="141"/>
      <c r="DE115" s="141"/>
      <c r="DF115" s="141"/>
      <c r="DG115" s="141"/>
    </row>
    <row r="116" spans="1:111" s="151" customFormat="1">
      <c r="A116" s="92" t="s">
        <v>956</v>
      </c>
      <c r="B116" s="112" t="s">
        <v>103</v>
      </c>
      <c r="C116" s="16" t="s">
        <v>402</v>
      </c>
      <c r="D116" s="82" t="s">
        <v>958</v>
      </c>
      <c r="E116" s="105" t="s">
        <v>105</v>
      </c>
      <c r="F116" s="218">
        <f>F115</f>
        <v>22092.52</v>
      </c>
      <c r="G116" s="117">
        <f t="shared" si="49"/>
        <v>0.24940000000000001</v>
      </c>
      <c r="H116" s="114">
        <v>0</v>
      </c>
      <c r="I116" s="122">
        <f t="shared" ref="I116" si="54">H116*(1+G116)</f>
        <v>0</v>
      </c>
      <c r="J116" s="18">
        <f t="shared" ref="J116" si="55">F116*I116</f>
        <v>0</v>
      </c>
      <c r="K116" s="141"/>
      <c r="L116" s="141"/>
      <c r="M116" s="141"/>
      <c r="N116" s="141"/>
      <c r="O116" s="141"/>
      <c r="P116" s="141"/>
      <c r="Q116" s="141"/>
      <c r="R116" s="141"/>
      <c r="S116" s="141"/>
      <c r="T116" s="141"/>
      <c r="U116" s="141"/>
      <c r="V116" s="141"/>
      <c r="W116" s="141"/>
      <c r="X116" s="141"/>
      <c r="Y116" s="141"/>
      <c r="Z116" s="141"/>
      <c r="AA116" s="141"/>
      <c r="AB116" s="141"/>
      <c r="AC116" s="141"/>
      <c r="AD116" s="141"/>
      <c r="AE116" s="141"/>
      <c r="AF116" s="141"/>
      <c r="AG116" s="141"/>
      <c r="AH116" s="141"/>
      <c r="AI116" s="141"/>
      <c r="AJ116" s="141"/>
      <c r="AK116" s="141"/>
      <c r="AL116" s="141"/>
      <c r="AM116" s="141"/>
      <c r="AN116" s="141"/>
      <c r="AO116" s="141"/>
      <c r="AP116" s="141"/>
      <c r="AQ116" s="141"/>
      <c r="AR116" s="141"/>
      <c r="AS116" s="141"/>
      <c r="AT116" s="141"/>
      <c r="AU116" s="141"/>
      <c r="AV116" s="141"/>
      <c r="AW116" s="141"/>
      <c r="AX116" s="141"/>
      <c r="AY116" s="141"/>
      <c r="AZ116" s="141"/>
      <c r="BA116" s="141"/>
      <c r="BB116" s="141"/>
      <c r="BC116" s="141"/>
      <c r="BD116" s="141"/>
      <c r="BE116" s="141"/>
      <c r="BF116" s="141"/>
      <c r="BG116" s="141"/>
      <c r="BH116" s="141"/>
      <c r="BI116" s="141"/>
      <c r="BJ116" s="141"/>
      <c r="BK116" s="141"/>
      <c r="BL116" s="141"/>
      <c r="BM116" s="141"/>
      <c r="BN116" s="141"/>
      <c r="BO116" s="141"/>
      <c r="BP116" s="141"/>
      <c r="BQ116" s="141"/>
      <c r="BR116" s="141"/>
      <c r="BS116" s="141"/>
      <c r="BT116" s="141"/>
      <c r="BU116" s="141"/>
      <c r="BV116" s="141"/>
      <c r="BW116" s="141"/>
      <c r="BX116" s="141"/>
      <c r="BY116" s="141"/>
      <c r="BZ116" s="141"/>
      <c r="CA116" s="141"/>
      <c r="CB116" s="141"/>
      <c r="CC116" s="141"/>
      <c r="CD116" s="141"/>
      <c r="CE116" s="141"/>
      <c r="CF116" s="141"/>
      <c r="CG116" s="141"/>
      <c r="CH116" s="141"/>
      <c r="CI116" s="141"/>
      <c r="CJ116" s="141"/>
      <c r="CK116" s="141"/>
      <c r="CL116" s="141"/>
      <c r="CM116" s="141"/>
      <c r="CN116" s="141"/>
      <c r="CO116" s="141"/>
      <c r="CP116" s="141"/>
      <c r="CQ116" s="141"/>
      <c r="CR116" s="141"/>
      <c r="CS116" s="141"/>
      <c r="CT116" s="141"/>
      <c r="CU116" s="141"/>
      <c r="CV116" s="141"/>
      <c r="CW116" s="141"/>
      <c r="CX116" s="141"/>
      <c r="CY116" s="141"/>
      <c r="CZ116" s="141"/>
      <c r="DA116" s="141"/>
      <c r="DB116" s="141"/>
      <c r="DC116" s="141"/>
      <c r="DD116" s="141"/>
      <c r="DE116" s="141"/>
      <c r="DF116" s="141"/>
      <c r="DG116" s="141"/>
    </row>
    <row r="117" spans="1:111" s="151" customFormat="1" ht="33" customHeight="1">
      <c r="A117" s="92" t="s">
        <v>916</v>
      </c>
      <c r="B117" s="112" t="s">
        <v>103</v>
      </c>
      <c r="C117" s="16" t="s">
        <v>954</v>
      </c>
      <c r="D117" s="82" t="s">
        <v>953</v>
      </c>
      <c r="E117" s="105" t="s">
        <v>105</v>
      </c>
      <c r="F117" s="218">
        <f>'Mem. Calculo Bloco Educacional'!D497</f>
        <v>22454.91</v>
      </c>
      <c r="G117" s="117">
        <f t="shared" si="49"/>
        <v>0.24940000000000001</v>
      </c>
      <c r="H117" s="114">
        <v>0</v>
      </c>
      <c r="I117" s="122">
        <f t="shared" ref="I117:I119" si="56">H117*(1+G117)</f>
        <v>0</v>
      </c>
      <c r="J117" s="18">
        <f t="shared" ref="J117:J119" si="57">F117*I117</f>
        <v>0</v>
      </c>
      <c r="K117" s="141"/>
      <c r="L117" s="141"/>
      <c r="M117" s="141"/>
      <c r="N117" s="141"/>
      <c r="O117" s="141"/>
      <c r="P117" s="141"/>
      <c r="Q117" s="141"/>
      <c r="R117" s="141"/>
      <c r="S117" s="141"/>
      <c r="T117" s="141"/>
      <c r="U117" s="141"/>
      <c r="V117" s="141"/>
      <c r="W117" s="141"/>
      <c r="X117" s="141"/>
      <c r="Y117" s="141"/>
      <c r="Z117" s="141"/>
      <c r="AA117" s="141"/>
      <c r="AB117" s="141"/>
      <c r="AC117" s="141"/>
      <c r="AD117" s="141"/>
      <c r="AE117" s="141"/>
      <c r="AF117" s="141"/>
      <c r="AG117" s="141"/>
      <c r="AH117" s="141"/>
      <c r="AI117" s="141"/>
      <c r="AJ117" s="141"/>
      <c r="AK117" s="141"/>
      <c r="AL117" s="141"/>
      <c r="AM117" s="141"/>
      <c r="AN117" s="141"/>
      <c r="AO117" s="141"/>
      <c r="AP117" s="141"/>
      <c r="AQ117" s="141"/>
      <c r="AR117" s="141"/>
      <c r="AS117" s="141"/>
      <c r="AT117" s="141"/>
      <c r="AU117" s="141"/>
      <c r="AV117" s="141"/>
      <c r="AW117" s="141"/>
      <c r="AX117" s="141"/>
      <c r="AY117" s="141"/>
      <c r="AZ117" s="141"/>
      <c r="BA117" s="141"/>
      <c r="BB117" s="141"/>
      <c r="BC117" s="141"/>
      <c r="BD117" s="141"/>
      <c r="BE117" s="141"/>
      <c r="BF117" s="141"/>
      <c r="BG117" s="141"/>
      <c r="BH117" s="141"/>
      <c r="BI117" s="141"/>
      <c r="BJ117" s="141"/>
      <c r="BK117" s="141"/>
      <c r="BL117" s="141"/>
      <c r="BM117" s="141"/>
      <c r="BN117" s="141"/>
      <c r="BO117" s="141"/>
      <c r="BP117" s="141"/>
      <c r="BQ117" s="141"/>
      <c r="BR117" s="141"/>
      <c r="BS117" s="141"/>
      <c r="BT117" s="141"/>
      <c r="BU117" s="141"/>
      <c r="BV117" s="141"/>
      <c r="BW117" s="141"/>
      <c r="BX117" s="141"/>
      <c r="BY117" s="141"/>
      <c r="BZ117" s="141"/>
      <c r="CA117" s="141"/>
      <c r="CB117" s="141"/>
      <c r="CC117" s="141"/>
      <c r="CD117" s="141"/>
      <c r="CE117" s="141"/>
      <c r="CF117" s="141"/>
      <c r="CG117" s="141"/>
      <c r="CH117" s="141"/>
      <c r="CI117" s="141"/>
      <c r="CJ117" s="141"/>
      <c r="CK117" s="141"/>
      <c r="CL117" s="141"/>
      <c r="CM117" s="141"/>
      <c r="CN117" s="141"/>
      <c r="CO117" s="141"/>
      <c r="CP117" s="141"/>
      <c r="CQ117" s="141"/>
      <c r="CR117" s="141"/>
      <c r="CS117" s="141"/>
      <c r="CT117" s="141"/>
      <c r="CU117" s="141"/>
      <c r="CV117" s="141"/>
      <c r="CW117" s="141"/>
      <c r="CX117" s="141"/>
      <c r="CY117" s="141"/>
      <c r="CZ117" s="141"/>
      <c r="DA117" s="141"/>
      <c r="DB117" s="141"/>
      <c r="DC117" s="141"/>
      <c r="DD117" s="141"/>
      <c r="DE117" s="141"/>
      <c r="DF117" s="141"/>
      <c r="DG117" s="141"/>
    </row>
    <row r="118" spans="1:111" s="151" customFormat="1">
      <c r="A118" s="92" t="s">
        <v>956</v>
      </c>
      <c r="B118" s="112" t="s">
        <v>103</v>
      </c>
      <c r="C118" s="16" t="s">
        <v>961</v>
      </c>
      <c r="D118" s="82" t="s">
        <v>962</v>
      </c>
      <c r="E118" s="105" t="s">
        <v>105</v>
      </c>
      <c r="F118" s="218">
        <f>F117</f>
        <v>22454.91</v>
      </c>
      <c r="G118" s="117">
        <f t="shared" si="49"/>
        <v>0.24940000000000001</v>
      </c>
      <c r="H118" s="114">
        <v>0</v>
      </c>
      <c r="I118" s="122">
        <f t="shared" si="56"/>
        <v>0</v>
      </c>
      <c r="J118" s="18">
        <f t="shared" si="57"/>
        <v>0</v>
      </c>
      <c r="K118" s="141"/>
      <c r="L118" s="141"/>
      <c r="M118" s="141"/>
      <c r="N118" s="141"/>
      <c r="O118" s="141"/>
      <c r="P118" s="141"/>
      <c r="Q118" s="141"/>
      <c r="R118" s="141"/>
      <c r="S118" s="141"/>
      <c r="T118" s="141"/>
      <c r="U118" s="141"/>
      <c r="V118" s="141"/>
      <c r="W118" s="141"/>
      <c r="X118" s="141"/>
      <c r="Y118" s="141"/>
      <c r="Z118" s="141"/>
      <c r="AA118" s="141"/>
      <c r="AB118" s="141"/>
      <c r="AC118" s="141"/>
      <c r="AD118" s="141"/>
      <c r="AE118" s="141"/>
      <c r="AF118" s="141"/>
      <c r="AG118" s="141"/>
      <c r="AH118" s="141"/>
      <c r="AI118" s="141"/>
      <c r="AJ118" s="141"/>
      <c r="AK118" s="141"/>
      <c r="AL118" s="141"/>
      <c r="AM118" s="141"/>
      <c r="AN118" s="141"/>
      <c r="AO118" s="141"/>
      <c r="AP118" s="141"/>
      <c r="AQ118" s="141"/>
      <c r="AR118" s="141"/>
      <c r="AS118" s="141"/>
      <c r="AT118" s="141"/>
      <c r="AU118" s="141"/>
      <c r="AV118" s="141"/>
      <c r="AW118" s="141"/>
      <c r="AX118" s="141"/>
      <c r="AY118" s="141"/>
      <c r="AZ118" s="141"/>
      <c r="BA118" s="141"/>
      <c r="BB118" s="141"/>
      <c r="BC118" s="141"/>
      <c r="BD118" s="141"/>
      <c r="BE118" s="141"/>
      <c r="BF118" s="141"/>
      <c r="BG118" s="141"/>
      <c r="BH118" s="141"/>
      <c r="BI118" s="141"/>
      <c r="BJ118" s="141"/>
      <c r="BK118" s="141"/>
      <c r="BL118" s="141"/>
      <c r="BM118" s="141"/>
      <c r="BN118" s="141"/>
      <c r="BO118" s="141"/>
      <c r="BP118" s="141"/>
      <c r="BQ118" s="141"/>
      <c r="BR118" s="141"/>
      <c r="BS118" s="141"/>
      <c r="BT118" s="141"/>
      <c r="BU118" s="141"/>
      <c r="BV118" s="141"/>
      <c r="BW118" s="141"/>
      <c r="BX118" s="141"/>
      <c r="BY118" s="141"/>
      <c r="BZ118" s="141"/>
      <c r="CA118" s="141"/>
      <c r="CB118" s="141"/>
      <c r="CC118" s="141"/>
      <c r="CD118" s="141"/>
      <c r="CE118" s="141"/>
      <c r="CF118" s="141"/>
      <c r="CG118" s="141"/>
      <c r="CH118" s="141"/>
      <c r="CI118" s="141"/>
      <c r="CJ118" s="141"/>
      <c r="CK118" s="141"/>
      <c r="CL118" s="141"/>
      <c r="CM118" s="141"/>
      <c r="CN118" s="141"/>
      <c r="CO118" s="141"/>
      <c r="CP118" s="141"/>
      <c r="CQ118" s="141"/>
      <c r="CR118" s="141"/>
      <c r="CS118" s="141"/>
      <c r="CT118" s="141"/>
      <c r="CU118" s="141"/>
      <c r="CV118" s="141"/>
      <c r="CW118" s="141"/>
      <c r="CX118" s="141"/>
      <c r="CY118" s="141"/>
      <c r="CZ118" s="141"/>
      <c r="DA118" s="141"/>
      <c r="DB118" s="141"/>
      <c r="DC118" s="141"/>
      <c r="DD118" s="141"/>
      <c r="DE118" s="141"/>
      <c r="DF118" s="141"/>
      <c r="DG118" s="141"/>
    </row>
    <row r="119" spans="1:111" s="151" customFormat="1" ht="25.5" customHeight="1">
      <c r="A119" s="112" t="s">
        <v>1543</v>
      </c>
      <c r="B119" s="112" t="s">
        <v>13</v>
      </c>
      <c r="C119" s="16" t="s">
        <v>1541</v>
      </c>
      <c r="D119" s="106" t="s">
        <v>1542</v>
      </c>
      <c r="E119" s="112" t="s">
        <v>109</v>
      </c>
      <c r="F119" s="218">
        <v>1769</v>
      </c>
      <c r="G119" s="117">
        <f t="shared" si="49"/>
        <v>0.24940000000000001</v>
      </c>
      <c r="H119" s="114">
        <v>0</v>
      </c>
      <c r="I119" s="122">
        <f t="shared" si="56"/>
        <v>0</v>
      </c>
      <c r="J119" s="18">
        <f t="shared" si="57"/>
        <v>0</v>
      </c>
      <c r="K119" s="141"/>
      <c r="L119" s="141"/>
      <c r="M119" s="141"/>
      <c r="N119" s="141"/>
      <c r="O119" s="141"/>
      <c r="P119" s="141"/>
      <c r="Q119" s="141"/>
      <c r="R119" s="141"/>
      <c r="S119" s="141"/>
      <c r="T119" s="141"/>
      <c r="U119" s="141"/>
      <c r="V119" s="141"/>
      <c r="W119" s="141"/>
      <c r="X119" s="141"/>
      <c r="Y119" s="141"/>
      <c r="Z119" s="141"/>
      <c r="AA119" s="141"/>
      <c r="AB119" s="141"/>
      <c r="AC119" s="141"/>
      <c r="AD119" s="141"/>
      <c r="AE119" s="141"/>
      <c r="AF119" s="141"/>
      <c r="AG119" s="141"/>
      <c r="AH119" s="141"/>
      <c r="AI119" s="141"/>
      <c r="AJ119" s="141"/>
      <c r="AK119" s="141"/>
      <c r="AL119" s="141"/>
      <c r="AM119" s="141"/>
      <c r="AN119" s="141"/>
      <c r="AO119" s="141"/>
      <c r="AP119" s="141"/>
      <c r="AQ119" s="141"/>
      <c r="AR119" s="141"/>
      <c r="AS119" s="141"/>
      <c r="AT119" s="141"/>
      <c r="AU119" s="141"/>
      <c r="AV119" s="141"/>
      <c r="AW119" s="141"/>
      <c r="AX119" s="141"/>
      <c r="AY119" s="141"/>
      <c r="AZ119" s="141"/>
      <c r="BA119" s="141"/>
      <c r="BB119" s="141"/>
      <c r="BC119" s="141"/>
      <c r="BD119" s="141"/>
      <c r="BE119" s="141"/>
      <c r="BF119" s="141"/>
      <c r="BG119" s="141"/>
      <c r="BH119" s="141"/>
      <c r="BI119" s="141"/>
      <c r="BJ119" s="141"/>
      <c r="BK119" s="141"/>
      <c r="BL119" s="141"/>
      <c r="BM119" s="141"/>
      <c r="BN119" s="141"/>
      <c r="BO119" s="141"/>
      <c r="BP119" s="141"/>
      <c r="BQ119" s="141"/>
      <c r="BR119" s="141"/>
      <c r="BS119" s="141"/>
      <c r="BT119" s="141"/>
      <c r="BU119" s="141"/>
      <c r="BV119" s="141"/>
      <c r="BW119" s="141"/>
      <c r="BX119" s="141"/>
      <c r="BY119" s="141"/>
      <c r="BZ119" s="141"/>
      <c r="CA119" s="141"/>
      <c r="CB119" s="141"/>
      <c r="CC119" s="141"/>
      <c r="CD119" s="141"/>
      <c r="CE119" s="141"/>
      <c r="CF119" s="141"/>
      <c r="CG119" s="141"/>
      <c r="CH119" s="141"/>
      <c r="CI119" s="141"/>
      <c r="CJ119" s="141"/>
      <c r="CK119" s="141"/>
      <c r="CL119" s="141"/>
      <c r="CM119" s="141"/>
      <c r="CN119" s="141"/>
      <c r="CO119" s="141"/>
      <c r="CP119" s="141"/>
      <c r="CQ119" s="141"/>
      <c r="CR119" s="141"/>
      <c r="CS119" s="141"/>
      <c r="CT119" s="141"/>
      <c r="CU119" s="141"/>
      <c r="CV119" s="141"/>
      <c r="CW119" s="141"/>
      <c r="CX119" s="141"/>
      <c r="CY119" s="141"/>
      <c r="CZ119" s="141"/>
      <c r="DA119" s="141"/>
      <c r="DB119" s="141"/>
      <c r="DC119" s="141"/>
      <c r="DD119" s="141"/>
      <c r="DE119" s="141"/>
      <c r="DF119" s="141"/>
      <c r="DG119" s="141"/>
    </row>
    <row r="120" spans="1:111" s="151" customFormat="1" ht="34.5" customHeight="1">
      <c r="A120" s="112">
        <v>92606</v>
      </c>
      <c r="B120" s="112" t="s">
        <v>13</v>
      </c>
      <c r="C120" s="16" t="s">
        <v>1600</v>
      </c>
      <c r="D120" s="106" t="s">
        <v>1598</v>
      </c>
      <c r="E120" s="112" t="s">
        <v>363</v>
      </c>
      <c r="F120" s="218">
        <v>3</v>
      </c>
      <c r="G120" s="117">
        <f t="shared" si="49"/>
        <v>0.24940000000000001</v>
      </c>
      <c r="H120" s="114">
        <v>0</v>
      </c>
      <c r="I120" s="122">
        <f t="shared" ref="I120:I125" si="58">H120*(1+G120)</f>
        <v>0</v>
      </c>
      <c r="J120" s="18">
        <f t="shared" ref="J120:J125" si="59">F120*I120</f>
        <v>0</v>
      </c>
      <c r="K120" s="141"/>
      <c r="L120" s="141"/>
      <c r="M120" s="141"/>
      <c r="N120" s="141"/>
      <c r="O120" s="141"/>
      <c r="P120" s="141"/>
      <c r="Q120" s="141"/>
      <c r="R120" s="141"/>
      <c r="S120" s="141"/>
      <c r="T120" s="141"/>
      <c r="U120" s="141"/>
      <c r="V120" s="141"/>
      <c r="W120" s="141"/>
      <c r="X120" s="141"/>
      <c r="Y120" s="141"/>
      <c r="Z120" s="141"/>
      <c r="AA120" s="141"/>
      <c r="AB120" s="141"/>
      <c r="AC120" s="141"/>
      <c r="AD120" s="141"/>
      <c r="AE120" s="141"/>
      <c r="AF120" s="141"/>
      <c r="AG120" s="141"/>
      <c r="AH120" s="141"/>
      <c r="AI120" s="141"/>
      <c r="AJ120" s="141"/>
      <c r="AK120" s="141"/>
      <c r="AL120" s="141"/>
      <c r="AM120" s="141"/>
      <c r="AN120" s="141"/>
      <c r="AO120" s="141"/>
      <c r="AP120" s="141"/>
      <c r="AQ120" s="141"/>
      <c r="AR120" s="141"/>
      <c r="AS120" s="141"/>
      <c r="AT120" s="141"/>
      <c r="AU120" s="141"/>
      <c r="AV120" s="141"/>
      <c r="AW120" s="141"/>
      <c r="AX120" s="141"/>
      <c r="AY120" s="141"/>
      <c r="AZ120" s="141"/>
      <c r="BA120" s="141"/>
      <c r="BB120" s="141"/>
      <c r="BC120" s="141"/>
      <c r="BD120" s="141"/>
      <c r="BE120" s="141"/>
      <c r="BF120" s="141"/>
      <c r="BG120" s="141"/>
      <c r="BH120" s="141"/>
      <c r="BI120" s="141"/>
      <c r="BJ120" s="141"/>
      <c r="BK120" s="141"/>
      <c r="BL120" s="141"/>
      <c r="BM120" s="141"/>
      <c r="BN120" s="141"/>
      <c r="BO120" s="141"/>
      <c r="BP120" s="141"/>
      <c r="BQ120" s="141"/>
      <c r="BR120" s="141"/>
      <c r="BS120" s="141"/>
      <c r="BT120" s="141"/>
      <c r="BU120" s="141"/>
      <c r="BV120" s="141"/>
      <c r="BW120" s="141"/>
      <c r="BX120" s="141"/>
      <c r="BY120" s="141"/>
      <c r="BZ120" s="141"/>
      <c r="CA120" s="141"/>
      <c r="CB120" s="141"/>
      <c r="CC120" s="141"/>
      <c r="CD120" s="141"/>
      <c r="CE120" s="141"/>
      <c r="CF120" s="141"/>
      <c r="CG120" s="141"/>
      <c r="CH120" s="141"/>
      <c r="CI120" s="141"/>
      <c r="CJ120" s="141"/>
      <c r="CK120" s="141"/>
      <c r="CL120" s="141"/>
      <c r="CM120" s="141"/>
      <c r="CN120" s="141"/>
      <c r="CO120" s="141"/>
      <c r="CP120" s="141"/>
      <c r="CQ120" s="141"/>
      <c r="CR120" s="141"/>
      <c r="CS120" s="141"/>
      <c r="CT120" s="141"/>
      <c r="CU120" s="141"/>
      <c r="CV120" s="141"/>
      <c r="CW120" s="141"/>
      <c r="CX120" s="141"/>
      <c r="CY120" s="141"/>
      <c r="CZ120" s="141"/>
      <c r="DA120" s="141"/>
      <c r="DB120" s="141"/>
      <c r="DC120" s="141"/>
      <c r="DD120" s="141"/>
      <c r="DE120" s="141"/>
      <c r="DF120" s="141"/>
      <c r="DG120" s="141"/>
    </row>
    <row r="121" spans="1:111" s="151" customFormat="1" ht="29.25" customHeight="1">
      <c r="A121" s="112">
        <v>92580</v>
      </c>
      <c r="B121" s="112" t="s">
        <v>13</v>
      </c>
      <c r="C121" s="16" t="s">
        <v>1601</v>
      </c>
      <c r="D121" s="106" t="s">
        <v>1599</v>
      </c>
      <c r="E121" s="112" t="s">
        <v>109</v>
      </c>
      <c r="F121" s="218">
        <v>34.5</v>
      </c>
      <c r="G121" s="117">
        <f t="shared" si="49"/>
        <v>0.24940000000000001</v>
      </c>
      <c r="H121" s="114">
        <v>0</v>
      </c>
      <c r="I121" s="122">
        <f t="shared" si="58"/>
        <v>0</v>
      </c>
      <c r="J121" s="18">
        <f t="shared" si="59"/>
        <v>0</v>
      </c>
      <c r="K121" s="141"/>
      <c r="L121" s="141"/>
      <c r="M121" s="141"/>
      <c r="N121" s="141"/>
      <c r="O121" s="141"/>
      <c r="P121" s="141"/>
      <c r="Q121" s="141"/>
      <c r="R121" s="141"/>
      <c r="S121" s="141"/>
      <c r="T121" s="141"/>
      <c r="U121" s="141"/>
      <c r="V121" s="141"/>
      <c r="W121" s="141"/>
      <c r="X121" s="141"/>
      <c r="Y121" s="141"/>
      <c r="Z121" s="141"/>
      <c r="AA121" s="141"/>
      <c r="AB121" s="141"/>
      <c r="AC121" s="141"/>
      <c r="AD121" s="141"/>
      <c r="AE121" s="141"/>
      <c r="AF121" s="141"/>
      <c r="AG121" s="141"/>
      <c r="AH121" s="141"/>
      <c r="AI121" s="141"/>
      <c r="AJ121" s="141"/>
      <c r="AK121" s="141"/>
      <c r="AL121" s="141"/>
      <c r="AM121" s="141"/>
      <c r="AN121" s="141"/>
      <c r="AO121" s="141"/>
      <c r="AP121" s="141"/>
      <c r="AQ121" s="141"/>
      <c r="AR121" s="141"/>
      <c r="AS121" s="141"/>
      <c r="AT121" s="141"/>
      <c r="AU121" s="141"/>
      <c r="AV121" s="141"/>
      <c r="AW121" s="141"/>
      <c r="AX121" s="141"/>
      <c r="AY121" s="141"/>
      <c r="AZ121" s="141"/>
      <c r="BA121" s="141"/>
      <c r="BB121" s="141"/>
      <c r="BC121" s="141"/>
      <c r="BD121" s="141"/>
      <c r="BE121" s="141"/>
      <c r="BF121" s="141"/>
      <c r="BG121" s="141"/>
      <c r="BH121" s="141"/>
      <c r="BI121" s="141"/>
      <c r="BJ121" s="141"/>
      <c r="BK121" s="141"/>
      <c r="BL121" s="141"/>
      <c r="BM121" s="141"/>
      <c r="BN121" s="141"/>
      <c r="BO121" s="141"/>
      <c r="BP121" s="141"/>
      <c r="BQ121" s="141"/>
      <c r="BR121" s="141"/>
      <c r="BS121" s="141"/>
      <c r="BT121" s="141"/>
      <c r="BU121" s="141"/>
      <c r="BV121" s="141"/>
      <c r="BW121" s="141"/>
      <c r="BX121" s="141"/>
      <c r="BY121" s="141"/>
      <c r="BZ121" s="141"/>
      <c r="CA121" s="141"/>
      <c r="CB121" s="141"/>
      <c r="CC121" s="141"/>
      <c r="CD121" s="141"/>
      <c r="CE121" s="141"/>
      <c r="CF121" s="141"/>
      <c r="CG121" s="141"/>
      <c r="CH121" s="141"/>
      <c r="CI121" s="141"/>
      <c r="CJ121" s="141"/>
      <c r="CK121" s="141"/>
      <c r="CL121" s="141"/>
      <c r="CM121" s="141"/>
      <c r="CN121" s="141"/>
      <c r="CO121" s="141"/>
      <c r="CP121" s="141"/>
      <c r="CQ121" s="141"/>
      <c r="CR121" s="141"/>
      <c r="CS121" s="141"/>
      <c r="CT121" s="141"/>
      <c r="CU121" s="141"/>
      <c r="CV121" s="141"/>
      <c r="CW121" s="141"/>
      <c r="CX121" s="141"/>
      <c r="CY121" s="141"/>
      <c r="CZ121" s="141"/>
      <c r="DA121" s="141"/>
      <c r="DB121" s="141"/>
      <c r="DC121" s="141"/>
      <c r="DD121" s="141"/>
      <c r="DE121" s="141"/>
      <c r="DF121" s="141"/>
      <c r="DG121" s="141"/>
    </row>
    <row r="122" spans="1:111" s="151" customFormat="1" ht="29.25" customHeight="1">
      <c r="A122" s="92" t="s">
        <v>275</v>
      </c>
      <c r="B122" s="112" t="s">
        <v>103</v>
      </c>
      <c r="C122" s="16" t="s">
        <v>1602</v>
      </c>
      <c r="D122" s="82" t="s">
        <v>1520</v>
      </c>
      <c r="E122" s="105" t="s">
        <v>164</v>
      </c>
      <c r="F122" s="218">
        <v>33.799999999999997</v>
      </c>
      <c r="G122" s="117">
        <f t="shared" si="49"/>
        <v>0.24940000000000001</v>
      </c>
      <c r="H122" s="114">
        <v>0</v>
      </c>
      <c r="I122" s="122">
        <f t="shared" si="58"/>
        <v>0</v>
      </c>
      <c r="J122" s="18">
        <f t="shared" si="59"/>
        <v>0</v>
      </c>
      <c r="K122" s="141"/>
      <c r="L122" s="141"/>
      <c r="M122" s="141"/>
      <c r="N122" s="141"/>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c r="AM122" s="141"/>
      <c r="AN122" s="141"/>
      <c r="AO122" s="141"/>
      <c r="AP122" s="141"/>
      <c r="AQ122" s="141"/>
      <c r="AR122" s="141"/>
      <c r="AS122" s="141"/>
      <c r="AT122" s="141"/>
      <c r="AU122" s="141"/>
      <c r="AV122" s="141"/>
      <c r="AW122" s="141"/>
      <c r="AX122" s="141"/>
      <c r="AY122" s="141"/>
      <c r="AZ122" s="141"/>
      <c r="BA122" s="141"/>
      <c r="BB122" s="141"/>
      <c r="BC122" s="141"/>
      <c r="BD122" s="141"/>
      <c r="BE122" s="141"/>
      <c r="BF122" s="141"/>
      <c r="BG122" s="141"/>
      <c r="BH122" s="141"/>
      <c r="BI122" s="141"/>
      <c r="BJ122" s="141"/>
      <c r="BK122" s="141"/>
      <c r="BL122" s="141"/>
      <c r="BM122" s="141"/>
      <c r="BN122" s="141"/>
      <c r="BO122" s="141"/>
      <c r="BP122" s="141"/>
      <c r="BQ122" s="141"/>
      <c r="BR122" s="141"/>
      <c r="BS122" s="141"/>
      <c r="BT122" s="141"/>
      <c r="BU122" s="141"/>
      <c r="BV122" s="141"/>
      <c r="BW122" s="141"/>
      <c r="BX122" s="141"/>
      <c r="BY122" s="141"/>
      <c r="BZ122" s="141"/>
      <c r="CA122" s="141"/>
      <c r="CB122" s="141"/>
      <c r="CC122" s="141"/>
      <c r="CD122" s="141"/>
      <c r="CE122" s="141"/>
      <c r="CF122" s="141"/>
      <c r="CG122" s="141"/>
      <c r="CH122" s="141"/>
      <c r="CI122" s="141"/>
      <c r="CJ122" s="141"/>
      <c r="CK122" s="141"/>
      <c r="CL122" s="141"/>
      <c r="CM122" s="141"/>
      <c r="CN122" s="141"/>
      <c r="CO122" s="141"/>
      <c r="CP122" s="141"/>
      <c r="CQ122" s="141"/>
      <c r="CR122" s="141"/>
      <c r="CS122" s="141"/>
      <c r="CT122" s="141"/>
      <c r="CU122" s="141"/>
      <c r="CV122" s="141"/>
      <c r="CW122" s="141"/>
      <c r="CX122" s="141"/>
      <c r="CY122" s="141"/>
      <c r="CZ122" s="141"/>
      <c r="DA122" s="141"/>
      <c r="DB122" s="141"/>
      <c r="DC122" s="141"/>
      <c r="DD122" s="141"/>
      <c r="DE122" s="141"/>
      <c r="DF122" s="141"/>
      <c r="DG122" s="141"/>
    </row>
    <row r="123" spans="1:111" s="151" customFormat="1" ht="29.25" customHeight="1">
      <c r="A123" s="112">
        <v>94228</v>
      </c>
      <c r="B123" s="112" t="s">
        <v>13</v>
      </c>
      <c r="C123" s="16" t="s">
        <v>1603</v>
      </c>
      <c r="D123" s="106" t="s">
        <v>1597</v>
      </c>
      <c r="E123" s="112" t="s">
        <v>107</v>
      </c>
      <c r="F123" s="218">
        <v>23.8</v>
      </c>
      <c r="G123" s="117">
        <f t="shared" si="49"/>
        <v>0.24940000000000001</v>
      </c>
      <c r="H123" s="114">
        <v>0</v>
      </c>
      <c r="I123" s="122">
        <f t="shared" si="58"/>
        <v>0</v>
      </c>
      <c r="J123" s="18">
        <f t="shared" si="59"/>
        <v>0</v>
      </c>
      <c r="K123" s="141"/>
      <c r="L123" s="141"/>
      <c r="M123" s="141"/>
      <c r="N123" s="141"/>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c r="AM123" s="141"/>
      <c r="AN123" s="141"/>
      <c r="AO123" s="141"/>
      <c r="AP123" s="141"/>
      <c r="AQ123" s="141"/>
      <c r="AR123" s="141"/>
      <c r="AS123" s="141"/>
      <c r="AT123" s="141"/>
      <c r="AU123" s="141"/>
      <c r="AV123" s="141"/>
      <c r="AW123" s="141"/>
      <c r="AX123" s="141"/>
      <c r="AY123" s="141"/>
      <c r="AZ123" s="141"/>
      <c r="BA123" s="141"/>
      <c r="BB123" s="141"/>
      <c r="BC123" s="141"/>
      <c r="BD123" s="141"/>
      <c r="BE123" s="141"/>
      <c r="BF123" s="141"/>
      <c r="BG123" s="141"/>
      <c r="BH123" s="141"/>
      <c r="BI123" s="141"/>
      <c r="BJ123" s="141"/>
      <c r="BK123" s="141"/>
      <c r="BL123" s="141"/>
      <c r="BM123" s="141"/>
      <c r="BN123" s="141"/>
      <c r="BO123" s="141"/>
      <c r="BP123" s="141"/>
      <c r="BQ123" s="141"/>
      <c r="BR123" s="141"/>
      <c r="BS123" s="141"/>
      <c r="BT123" s="141"/>
      <c r="BU123" s="141"/>
      <c r="BV123" s="141"/>
      <c r="BW123" s="141"/>
      <c r="BX123" s="141"/>
      <c r="BY123" s="141"/>
      <c r="BZ123" s="141"/>
      <c r="CA123" s="141"/>
      <c r="CB123" s="141"/>
      <c r="CC123" s="141"/>
      <c r="CD123" s="141"/>
      <c r="CE123" s="141"/>
      <c r="CF123" s="141"/>
      <c r="CG123" s="141"/>
      <c r="CH123" s="141"/>
      <c r="CI123" s="141"/>
      <c r="CJ123" s="141"/>
      <c r="CK123" s="141"/>
      <c r="CL123" s="141"/>
      <c r="CM123" s="141"/>
      <c r="CN123" s="141"/>
      <c r="CO123" s="141"/>
      <c r="CP123" s="141"/>
      <c r="CQ123" s="141"/>
      <c r="CR123" s="141"/>
      <c r="CS123" s="141"/>
      <c r="CT123" s="141"/>
      <c r="CU123" s="141"/>
      <c r="CV123" s="141"/>
      <c r="CW123" s="141"/>
      <c r="CX123" s="141"/>
      <c r="CY123" s="141"/>
      <c r="CZ123" s="141"/>
      <c r="DA123" s="141"/>
      <c r="DB123" s="141"/>
      <c r="DC123" s="141"/>
      <c r="DD123" s="141"/>
      <c r="DE123" s="141"/>
      <c r="DF123" s="141"/>
      <c r="DG123" s="141"/>
    </row>
    <row r="124" spans="1:111" s="151" customFormat="1" ht="29.25" customHeight="1">
      <c r="A124" s="112">
        <v>94231</v>
      </c>
      <c r="B124" s="112" t="s">
        <v>13</v>
      </c>
      <c r="C124" s="16" t="s">
        <v>1604</v>
      </c>
      <c r="D124" s="106" t="s">
        <v>1595</v>
      </c>
      <c r="E124" s="112" t="s">
        <v>107</v>
      </c>
      <c r="F124" s="218">
        <v>36.4</v>
      </c>
      <c r="G124" s="117">
        <f t="shared" si="49"/>
        <v>0.24940000000000001</v>
      </c>
      <c r="H124" s="114">
        <v>0</v>
      </c>
      <c r="I124" s="122">
        <f t="shared" si="58"/>
        <v>0</v>
      </c>
      <c r="J124" s="18">
        <f t="shared" si="59"/>
        <v>0</v>
      </c>
      <c r="K124" s="141"/>
      <c r="L124" s="141"/>
      <c r="M124" s="141"/>
      <c r="N124" s="141"/>
      <c r="O124" s="141"/>
      <c r="P124" s="141"/>
      <c r="Q124" s="141"/>
      <c r="R124" s="141"/>
      <c r="S124" s="141"/>
      <c r="T124" s="141"/>
      <c r="U124" s="141"/>
      <c r="V124" s="141"/>
      <c r="W124" s="141"/>
      <c r="X124" s="141"/>
      <c r="Y124" s="141"/>
      <c r="Z124" s="141"/>
      <c r="AA124" s="141"/>
      <c r="AB124" s="141"/>
      <c r="AC124" s="141"/>
      <c r="AD124" s="141"/>
      <c r="AE124" s="141"/>
      <c r="AF124" s="141"/>
      <c r="AG124" s="141"/>
      <c r="AH124" s="141"/>
      <c r="AI124" s="141"/>
      <c r="AJ124" s="141"/>
      <c r="AK124" s="141"/>
      <c r="AL124" s="141"/>
      <c r="AM124" s="141"/>
      <c r="AN124" s="141"/>
      <c r="AO124" s="141"/>
      <c r="AP124" s="141"/>
      <c r="AQ124" s="141"/>
      <c r="AR124" s="141"/>
      <c r="AS124" s="141"/>
      <c r="AT124" s="141"/>
      <c r="AU124" s="141"/>
      <c r="AV124" s="141"/>
      <c r="AW124" s="141"/>
      <c r="AX124" s="141"/>
      <c r="AY124" s="141"/>
      <c r="AZ124" s="141"/>
      <c r="BA124" s="141"/>
      <c r="BB124" s="141"/>
      <c r="BC124" s="141"/>
      <c r="BD124" s="141"/>
      <c r="BE124" s="141"/>
      <c r="BF124" s="141"/>
      <c r="BG124" s="141"/>
      <c r="BH124" s="141"/>
      <c r="BI124" s="141"/>
      <c r="BJ124" s="141"/>
      <c r="BK124" s="141"/>
      <c r="BL124" s="141"/>
      <c r="BM124" s="141"/>
      <c r="BN124" s="141"/>
      <c r="BO124" s="141"/>
      <c r="BP124" s="141"/>
      <c r="BQ124" s="141"/>
      <c r="BR124" s="141"/>
      <c r="BS124" s="141"/>
      <c r="BT124" s="141"/>
      <c r="BU124" s="141"/>
      <c r="BV124" s="141"/>
      <c r="BW124" s="141"/>
      <c r="BX124" s="141"/>
      <c r="BY124" s="141"/>
      <c r="BZ124" s="141"/>
      <c r="CA124" s="141"/>
      <c r="CB124" s="141"/>
      <c r="CC124" s="141"/>
      <c r="CD124" s="141"/>
      <c r="CE124" s="141"/>
      <c r="CF124" s="141"/>
      <c r="CG124" s="141"/>
      <c r="CH124" s="141"/>
      <c r="CI124" s="141"/>
      <c r="CJ124" s="141"/>
      <c r="CK124" s="141"/>
      <c r="CL124" s="141"/>
      <c r="CM124" s="141"/>
      <c r="CN124" s="141"/>
      <c r="CO124" s="141"/>
      <c r="CP124" s="141"/>
      <c r="CQ124" s="141"/>
      <c r="CR124" s="141"/>
      <c r="CS124" s="141"/>
      <c r="CT124" s="141"/>
      <c r="CU124" s="141"/>
      <c r="CV124" s="141"/>
      <c r="CW124" s="141"/>
      <c r="CX124" s="141"/>
      <c r="CY124" s="141"/>
      <c r="CZ124" s="141"/>
      <c r="DA124" s="141"/>
      <c r="DB124" s="141"/>
      <c r="DC124" s="141"/>
      <c r="DD124" s="141"/>
      <c r="DE124" s="141"/>
      <c r="DF124" s="141"/>
      <c r="DG124" s="141"/>
    </row>
    <row r="125" spans="1:111" s="151" customFormat="1" ht="29.25" customHeight="1">
      <c r="A125" s="112">
        <v>94231</v>
      </c>
      <c r="B125" s="112" t="s">
        <v>13</v>
      </c>
      <c r="C125" s="16" t="s">
        <v>1605</v>
      </c>
      <c r="D125" s="106" t="s">
        <v>1596</v>
      </c>
      <c r="E125" s="112" t="s">
        <v>107</v>
      </c>
      <c r="F125" s="218">
        <v>19.2</v>
      </c>
      <c r="G125" s="117">
        <f t="shared" si="49"/>
        <v>0.24940000000000001</v>
      </c>
      <c r="H125" s="114">
        <v>0</v>
      </c>
      <c r="I125" s="122">
        <f t="shared" si="58"/>
        <v>0</v>
      </c>
      <c r="J125" s="18">
        <f t="shared" si="59"/>
        <v>0</v>
      </c>
      <c r="K125" s="141"/>
      <c r="L125" s="141"/>
      <c r="M125" s="141"/>
      <c r="N125" s="141"/>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c r="AM125" s="141"/>
      <c r="AN125" s="141"/>
      <c r="AO125" s="141"/>
      <c r="AP125" s="141"/>
      <c r="AQ125" s="141"/>
      <c r="AR125" s="141"/>
      <c r="AS125" s="141"/>
      <c r="AT125" s="141"/>
      <c r="AU125" s="141"/>
      <c r="AV125" s="141"/>
      <c r="AW125" s="141"/>
      <c r="AX125" s="141"/>
      <c r="AY125" s="141"/>
      <c r="AZ125" s="141"/>
      <c r="BA125" s="141"/>
      <c r="BB125" s="141"/>
      <c r="BC125" s="141"/>
      <c r="BD125" s="141"/>
      <c r="BE125" s="141"/>
      <c r="BF125" s="141"/>
      <c r="BG125" s="141"/>
      <c r="BH125" s="141"/>
      <c r="BI125" s="141"/>
      <c r="BJ125" s="141"/>
      <c r="BK125" s="141"/>
      <c r="BL125" s="141"/>
      <c r="BM125" s="141"/>
      <c r="BN125" s="141"/>
      <c r="BO125" s="141"/>
      <c r="BP125" s="141"/>
      <c r="BQ125" s="141"/>
      <c r="BR125" s="141"/>
      <c r="BS125" s="141"/>
      <c r="BT125" s="141"/>
      <c r="BU125" s="141"/>
      <c r="BV125" s="141"/>
      <c r="BW125" s="141"/>
      <c r="BX125" s="141"/>
      <c r="BY125" s="141"/>
      <c r="BZ125" s="141"/>
      <c r="CA125" s="141"/>
      <c r="CB125" s="141"/>
      <c r="CC125" s="141"/>
      <c r="CD125" s="141"/>
      <c r="CE125" s="141"/>
      <c r="CF125" s="141"/>
      <c r="CG125" s="141"/>
      <c r="CH125" s="141"/>
      <c r="CI125" s="141"/>
      <c r="CJ125" s="141"/>
      <c r="CK125" s="141"/>
      <c r="CL125" s="141"/>
      <c r="CM125" s="141"/>
      <c r="CN125" s="141"/>
      <c r="CO125" s="141"/>
      <c r="CP125" s="141"/>
      <c r="CQ125" s="141"/>
      <c r="CR125" s="141"/>
      <c r="CS125" s="141"/>
      <c r="CT125" s="141"/>
      <c r="CU125" s="141"/>
      <c r="CV125" s="141"/>
      <c r="CW125" s="141"/>
      <c r="CX125" s="141"/>
      <c r="CY125" s="141"/>
      <c r="CZ125" s="141"/>
      <c r="DA125" s="141"/>
      <c r="DB125" s="141"/>
      <c r="DC125" s="141"/>
      <c r="DD125" s="141"/>
      <c r="DE125" s="141"/>
      <c r="DF125" s="141"/>
      <c r="DG125" s="141"/>
    </row>
    <row r="126" spans="1:111">
      <c r="A126" s="25"/>
      <c r="B126" s="25"/>
      <c r="C126" s="30"/>
      <c r="D126" s="27"/>
      <c r="E126" s="25"/>
      <c r="F126" s="26"/>
      <c r="G126" s="26"/>
      <c r="H126" s="559" t="s">
        <v>17</v>
      </c>
      <c r="I126" s="559"/>
      <c r="J126" s="35">
        <f>SUM(J114:J125)</f>
        <v>0</v>
      </c>
    </row>
    <row r="127" spans="1:111" s="212" customFormat="1" ht="22.5" customHeight="1">
      <c r="A127" s="22"/>
      <c r="B127" s="22"/>
      <c r="C127" s="11" t="s">
        <v>74</v>
      </c>
      <c r="D127" s="12" t="s">
        <v>22</v>
      </c>
      <c r="E127" s="22"/>
      <c r="F127" s="23"/>
      <c r="G127" s="23"/>
      <c r="H127" s="23"/>
      <c r="I127" s="24"/>
      <c r="J127" s="23"/>
      <c r="K127" s="141"/>
      <c r="L127" s="141"/>
      <c r="M127" s="141"/>
      <c r="N127" s="141"/>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c r="AM127" s="141"/>
      <c r="AN127" s="141"/>
      <c r="AO127" s="141"/>
      <c r="AP127" s="141"/>
      <c r="AQ127" s="141"/>
      <c r="AR127" s="141"/>
      <c r="AS127" s="141"/>
      <c r="AT127" s="141"/>
      <c r="AU127" s="141"/>
      <c r="AV127" s="141"/>
      <c r="AW127" s="141"/>
      <c r="AX127" s="141"/>
      <c r="AY127" s="141"/>
      <c r="AZ127" s="141"/>
      <c r="BA127" s="141"/>
      <c r="BB127" s="141"/>
      <c r="BC127" s="141"/>
      <c r="BD127" s="141"/>
      <c r="BE127" s="141"/>
      <c r="BF127" s="141"/>
      <c r="BG127" s="141"/>
      <c r="BH127" s="141"/>
      <c r="BI127" s="141"/>
      <c r="BJ127" s="141"/>
      <c r="BK127" s="141"/>
      <c r="BL127" s="141"/>
      <c r="BM127" s="141"/>
      <c r="BN127" s="141"/>
      <c r="BO127" s="141"/>
      <c r="BP127" s="211"/>
      <c r="BQ127" s="211"/>
      <c r="BR127" s="211"/>
      <c r="BS127" s="211"/>
      <c r="BT127" s="211"/>
      <c r="BU127" s="211"/>
      <c r="BV127" s="211"/>
      <c r="BW127" s="211"/>
      <c r="BX127" s="211"/>
      <c r="BY127" s="211"/>
      <c r="BZ127" s="211"/>
      <c r="CA127" s="211"/>
      <c r="CB127" s="211"/>
      <c r="CC127" s="211"/>
      <c r="CD127" s="211"/>
      <c r="CE127" s="211"/>
      <c r="CF127" s="211"/>
      <c r="CG127" s="211"/>
      <c r="CH127" s="211"/>
      <c r="CI127" s="211"/>
      <c r="CJ127" s="211"/>
      <c r="CK127" s="211"/>
      <c r="CL127" s="211"/>
      <c r="CM127" s="211"/>
      <c r="CN127" s="211"/>
      <c r="CO127" s="211"/>
      <c r="CP127" s="211"/>
      <c r="CQ127" s="211"/>
      <c r="CR127" s="211"/>
      <c r="CS127" s="211"/>
      <c r="CT127" s="211"/>
      <c r="CU127" s="211"/>
      <c r="CV127" s="211"/>
      <c r="CW127" s="211"/>
      <c r="CX127" s="211"/>
      <c r="CY127" s="211"/>
      <c r="CZ127" s="211"/>
      <c r="DA127" s="211"/>
      <c r="DB127" s="211"/>
      <c r="DC127" s="211"/>
      <c r="DD127" s="211"/>
      <c r="DE127" s="211"/>
      <c r="DF127" s="211"/>
      <c r="DG127" s="211"/>
    </row>
    <row r="128" spans="1:111" s="214" customFormat="1">
      <c r="A128" s="145"/>
      <c r="B128" s="145"/>
      <c r="C128" s="97" t="s">
        <v>75</v>
      </c>
      <c r="D128" s="98" t="s">
        <v>98</v>
      </c>
      <c r="E128" s="145"/>
      <c r="F128" s="146"/>
      <c r="G128" s="146"/>
      <c r="H128" s="146"/>
      <c r="I128" s="147"/>
      <c r="J128" s="146"/>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c r="AM128" s="141"/>
      <c r="AN128" s="141"/>
      <c r="AO128" s="141"/>
      <c r="AP128" s="141"/>
      <c r="AQ128" s="141"/>
      <c r="AR128" s="141"/>
      <c r="AS128" s="141"/>
      <c r="AT128" s="141"/>
      <c r="AU128" s="141"/>
      <c r="AV128" s="141"/>
      <c r="AW128" s="141"/>
      <c r="AX128" s="141"/>
      <c r="AY128" s="141"/>
      <c r="AZ128" s="141"/>
      <c r="BA128" s="141"/>
      <c r="BB128" s="141"/>
      <c r="BC128" s="141"/>
      <c r="BD128" s="141"/>
      <c r="BE128" s="141"/>
      <c r="BF128" s="141"/>
      <c r="BG128" s="141"/>
      <c r="BH128" s="141"/>
      <c r="BI128" s="141"/>
      <c r="BJ128" s="141"/>
      <c r="BK128" s="141"/>
      <c r="BL128" s="141"/>
      <c r="BM128" s="141"/>
      <c r="BN128" s="141"/>
      <c r="BO128" s="141"/>
      <c r="BP128" s="213"/>
      <c r="BQ128" s="213"/>
      <c r="BR128" s="213"/>
      <c r="BS128" s="213"/>
      <c r="BT128" s="213"/>
      <c r="BU128" s="213"/>
      <c r="BV128" s="213"/>
      <c r="BW128" s="213"/>
      <c r="BX128" s="213"/>
      <c r="BY128" s="213"/>
      <c r="BZ128" s="213"/>
      <c r="CA128" s="213"/>
      <c r="CB128" s="213"/>
      <c r="CC128" s="213"/>
      <c r="CD128" s="213"/>
      <c r="CE128" s="213"/>
      <c r="CF128" s="213"/>
      <c r="CG128" s="213"/>
      <c r="CH128" s="213"/>
      <c r="CI128" s="213"/>
      <c r="CJ128" s="213"/>
      <c r="CK128" s="213"/>
      <c r="CL128" s="213"/>
      <c r="CM128" s="213"/>
      <c r="CN128" s="213"/>
      <c r="CO128" s="213"/>
      <c r="CP128" s="213"/>
      <c r="CQ128" s="213"/>
      <c r="CR128" s="213"/>
      <c r="CS128" s="213"/>
      <c r="CT128" s="213"/>
      <c r="CU128" s="213"/>
      <c r="CV128" s="213"/>
      <c r="CW128" s="213"/>
      <c r="CX128" s="213"/>
      <c r="CY128" s="213"/>
      <c r="CZ128" s="213"/>
      <c r="DA128" s="213"/>
      <c r="DB128" s="213"/>
      <c r="DC128" s="213"/>
      <c r="DD128" s="213"/>
      <c r="DE128" s="213"/>
      <c r="DF128" s="213"/>
      <c r="DG128" s="213"/>
    </row>
    <row r="129" spans="1:111" s="214" customFormat="1" ht="32.25" customHeight="1">
      <c r="A129" s="92">
        <v>91341</v>
      </c>
      <c r="B129" s="92" t="s">
        <v>13</v>
      </c>
      <c r="C129" s="83" t="s">
        <v>28</v>
      </c>
      <c r="D129" s="84" t="s">
        <v>688</v>
      </c>
      <c r="E129" s="92" t="s">
        <v>109</v>
      </c>
      <c r="F129" s="218">
        <f>'Mem. Calculo Bloco Educacional'!H75</f>
        <v>32.64</v>
      </c>
      <c r="G129" s="95">
        <f t="shared" ref="G129:G137" si="60">$J$4</f>
        <v>0.24940000000000001</v>
      </c>
      <c r="H129" s="114">
        <v>0</v>
      </c>
      <c r="I129" s="19">
        <f t="shared" ref="I129:I136" si="61">H129*(1+G129)</f>
        <v>0</v>
      </c>
      <c r="J129" s="94">
        <f>F129*I129</f>
        <v>0</v>
      </c>
      <c r="K129" s="141"/>
      <c r="L129" s="141"/>
      <c r="M129" s="141"/>
      <c r="N129" s="141"/>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c r="AM129" s="141"/>
      <c r="AN129" s="141"/>
      <c r="AO129" s="141"/>
      <c r="AP129" s="141"/>
      <c r="AQ129" s="141"/>
      <c r="AR129" s="141"/>
      <c r="AS129" s="141"/>
      <c r="AT129" s="141"/>
      <c r="AU129" s="141"/>
      <c r="AV129" s="141"/>
      <c r="AW129" s="141"/>
      <c r="AX129" s="141"/>
      <c r="AY129" s="141"/>
      <c r="AZ129" s="141"/>
      <c r="BA129" s="141"/>
      <c r="BB129" s="141"/>
      <c r="BC129" s="141"/>
      <c r="BD129" s="141"/>
      <c r="BE129" s="141"/>
      <c r="BF129" s="141"/>
      <c r="BG129" s="141"/>
      <c r="BH129" s="141"/>
      <c r="BI129" s="141"/>
      <c r="BJ129" s="141"/>
      <c r="BK129" s="141"/>
      <c r="BL129" s="141"/>
      <c r="BM129" s="141"/>
      <c r="BN129" s="141"/>
      <c r="BO129" s="141"/>
      <c r="BP129" s="213"/>
      <c r="BQ129" s="213"/>
      <c r="BR129" s="213"/>
      <c r="BS129" s="213"/>
      <c r="BT129" s="213"/>
      <c r="BU129" s="213"/>
      <c r="BV129" s="213"/>
      <c r="BW129" s="213"/>
      <c r="BX129" s="213"/>
      <c r="BY129" s="213"/>
      <c r="BZ129" s="213"/>
      <c r="CA129" s="213"/>
      <c r="CB129" s="213"/>
      <c r="CC129" s="213"/>
      <c r="CD129" s="213"/>
      <c r="CE129" s="213"/>
      <c r="CF129" s="213"/>
      <c r="CG129" s="213"/>
      <c r="CH129" s="213"/>
      <c r="CI129" s="213"/>
      <c r="CJ129" s="213"/>
      <c r="CK129" s="213"/>
      <c r="CL129" s="213"/>
      <c r="CM129" s="213"/>
      <c r="CN129" s="213"/>
      <c r="CO129" s="213"/>
      <c r="CP129" s="213"/>
      <c r="CQ129" s="213"/>
      <c r="CR129" s="213"/>
      <c r="CS129" s="213"/>
      <c r="CT129" s="213"/>
      <c r="CU129" s="213"/>
      <c r="CV129" s="213"/>
      <c r="CW129" s="213"/>
      <c r="CX129" s="213"/>
      <c r="CY129" s="213"/>
      <c r="CZ129" s="213"/>
      <c r="DA129" s="213"/>
      <c r="DB129" s="213"/>
      <c r="DC129" s="213"/>
      <c r="DD129" s="213"/>
      <c r="DE129" s="213"/>
      <c r="DF129" s="213"/>
      <c r="DG129" s="213"/>
    </row>
    <row r="130" spans="1:111" s="214" customFormat="1" ht="39" customHeight="1">
      <c r="A130" s="92">
        <v>91338</v>
      </c>
      <c r="B130" s="92" t="s">
        <v>13</v>
      </c>
      <c r="C130" s="83" t="s">
        <v>29</v>
      </c>
      <c r="D130" s="84" t="s">
        <v>687</v>
      </c>
      <c r="E130" s="92" t="s">
        <v>109</v>
      </c>
      <c r="F130" s="218">
        <f>'Mem. Calculo Bloco Educacional'!H76</f>
        <v>15.12</v>
      </c>
      <c r="G130" s="95">
        <f t="shared" si="60"/>
        <v>0.24940000000000001</v>
      </c>
      <c r="H130" s="114">
        <v>0</v>
      </c>
      <c r="I130" s="19">
        <f t="shared" ref="I130:I132" si="62">H130*(1+G130)</f>
        <v>0</v>
      </c>
      <c r="J130" s="94">
        <f>F130*I130</f>
        <v>0</v>
      </c>
      <c r="K130" s="141"/>
      <c r="L130" s="141"/>
      <c r="M130" s="141"/>
      <c r="N130" s="141"/>
      <c r="O130" s="141"/>
      <c r="P130" s="141"/>
      <c r="Q130" s="141"/>
      <c r="R130" s="141"/>
      <c r="S130" s="141"/>
      <c r="T130" s="141"/>
      <c r="U130" s="141"/>
      <c r="V130" s="141"/>
      <c r="W130" s="141"/>
      <c r="X130" s="141"/>
      <c r="Y130" s="141"/>
      <c r="Z130" s="141"/>
      <c r="AA130" s="141"/>
      <c r="AB130" s="141"/>
      <c r="AC130" s="141"/>
      <c r="AD130" s="141"/>
      <c r="AE130" s="141"/>
      <c r="AF130" s="141"/>
      <c r="AG130" s="141"/>
      <c r="AH130" s="141"/>
      <c r="AI130" s="141"/>
      <c r="AJ130" s="141"/>
      <c r="AK130" s="141"/>
      <c r="AL130" s="141"/>
      <c r="AM130" s="141"/>
      <c r="AN130" s="141"/>
      <c r="AO130" s="141"/>
      <c r="AP130" s="141"/>
      <c r="AQ130" s="141"/>
      <c r="AR130" s="141"/>
      <c r="AS130" s="141"/>
      <c r="AT130" s="141"/>
      <c r="AU130" s="141"/>
      <c r="AV130" s="141"/>
      <c r="AW130" s="141"/>
      <c r="AX130" s="141"/>
      <c r="AY130" s="141"/>
      <c r="AZ130" s="141"/>
      <c r="BA130" s="141"/>
      <c r="BB130" s="141"/>
      <c r="BC130" s="141"/>
      <c r="BD130" s="141"/>
      <c r="BE130" s="141"/>
      <c r="BF130" s="141"/>
      <c r="BG130" s="141"/>
      <c r="BH130" s="141"/>
      <c r="BI130" s="141"/>
      <c r="BJ130" s="141"/>
      <c r="BK130" s="141"/>
      <c r="BL130" s="141"/>
      <c r="BM130" s="141"/>
      <c r="BN130" s="141"/>
      <c r="BO130" s="141"/>
      <c r="BP130" s="213"/>
      <c r="BQ130" s="213"/>
      <c r="BR130" s="213"/>
      <c r="BS130" s="213"/>
      <c r="BT130" s="213"/>
      <c r="BU130" s="213"/>
      <c r="BV130" s="213"/>
      <c r="BW130" s="213"/>
      <c r="BX130" s="213"/>
      <c r="BY130" s="213"/>
      <c r="BZ130" s="213"/>
      <c r="CA130" s="213"/>
      <c r="CB130" s="213"/>
      <c r="CC130" s="213"/>
      <c r="CD130" s="213"/>
      <c r="CE130" s="213"/>
      <c r="CF130" s="213"/>
      <c r="CG130" s="213"/>
      <c r="CH130" s="213"/>
      <c r="CI130" s="213"/>
      <c r="CJ130" s="213"/>
      <c r="CK130" s="213"/>
      <c r="CL130" s="213"/>
      <c r="CM130" s="213"/>
      <c r="CN130" s="213"/>
      <c r="CO130" s="213"/>
      <c r="CP130" s="213"/>
      <c r="CQ130" s="213"/>
      <c r="CR130" s="213"/>
      <c r="CS130" s="213"/>
      <c r="CT130" s="213"/>
      <c r="CU130" s="213"/>
      <c r="CV130" s="213"/>
      <c r="CW130" s="213"/>
      <c r="CX130" s="213"/>
      <c r="CY130" s="213"/>
      <c r="CZ130" s="213"/>
      <c r="DA130" s="213"/>
      <c r="DB130" s="213"/>
      <c r="DC130" s="213"/>
      <c r="DD130" s="213"/>
      <c r="DE130" s="213"/>
      <c r="DF130" s="213"/>
      <c r="DG130" s="213"/>
    </row>
    <row r="131" spans="1:111" s="214" customFormat="1" ht="32.25" customHeight="1">
      <c r="A131" s="92" t="s">
        <v>365</v>
      </c>
      <c r="B131" s="112" t="s">
        <v>103</v>
      </c>
      <c r="C131" s="83" t="s">
        <v>257</v>
      </c>
      <c r="D131" s="84" t="s">
        <v>689</v>
      </c>
      <c r="E131" s="92" t="s">
        <v>363</v>
      </c>
      <c r="F131" s="218">
        <f>'Mem. Calculo Bloco Educacional'!D77</f>
        <v>28</v>
      </c>
      <c r="G131" s="95">
        <f t="shared" si="60"/>
        <v>0.24940000000000001</v>
      </c>
      <c r="H131" s="114">
        <v>0</v>
      </c>
      <c r="I131" s="19">
        <f t="shared" si="62"/>
        <v>0</v>
      </c>
      <c r="J131" s="94">
        <f>F131*I131</f>
        <v>0</v>
      </c>
      <c r="K131" s="141"/>
      <c r="L131" s="141"/>
      <c r="M131" s="141"/>
      <c r="N131" s="141"/>
      <c r="O131" s="141"/>
      <c r="P131" s="141"/>
      <c r="Q131" s="141"/>
      <c r="R131" s="141"/>
      <c r="S131" s="141"/>
      <c r="T131" s="141"/>
      <c r="U131" s="141"/>
      <c r="V131" s="141"/>
      <c r="W131" s="141"/>
      <c r="X131" s="141"/>
      <c r="Y131" s="141"/>
      <c r="Z131" s="141"/>
      <c r="AA131" s="141"/>
      <c r="AB131" s="141"/>
      <c r="AC131" s="141"/>
      <c r="AD131" s="141"/>
      <c r="AE131" s="141"/>
      <c r="AF131" s="141"/>
      <c r="AG131" s="141"/>
      <c r="AH131" s="141"/>
      <c r="AI131" s="141"/>
      <c r="AJ131" s="141"/>
      <c r="AK131" s="141"/>
      <c r="AL131" s="141"/>
      <c r="AM131" s="141"/>
      <c r="AN131" s="141"/>
      <c r="AO131" s="141"/>
      <c r="AP131" s="141"/>
      <c r="AQ131" s="141"/>
      <c r="AR131" s="141"/>
      <c r="AS131" s="141"/>
      <c r="AT131" s="141"/>
      <c r="AU131" s="141"/>
      <c r="AV131" s="141"/>
      <c r="AW131" s="141"/>
      <c r="AX131" s="141"/>
      <c r="AY131" s="141"/>
      <c r="AZ131" s="141"/>
      <c r="BA131" s="141"/>
      <c r="BB131" s="141"/>
      <c r="BC131" s="141"/>
      <c r="BD131" s="141"/>
      <c r="BE131" s="141"/>
      <c r="BF131" s="141"/>
      <c r="BG131" s="141"/>
      <c r="BH131" s="141"/>
      <c r="BI131" s="141"/>
      <c r="BJ131" s="141"/>
      <c r="BK131" s="141"/>
      <c r="BL131" s="141"/>
      <c r="BM131" s="141"/>
      <c r="BN131" s="141"/>
      <c r="BO131" s="141"/>
      <c r="BP131" s="213"/>
      <c r="BQ131" s="213"/>
      <c r="BR131" s="213"/>
      <c r="BS131" s="213"/>
      <c r="BT131" s="213"/>
      <c r="BU131" s="213"/>
      <c r="BV131" s="213"/>
      <c r="BW131" s="213"/>
      <c r="BX131" s="213"/>
      <c r="BY131" s="213"/>
      <c r="BZ131" s="213"/>
      <c r="CA131" s="213"/>
      <c r="CB131" s="213"/>
      <c r="CC131" s="213"/>
      <c r="CD131" s="213"/>
      <c r="CE131" s="213"/>
      <c r="CF131" s="213"/>
      <c r="CG131" s="213"/>
      <c r="CH131" s="213"/>
      <c r="CI131" s="213"/>
      <c r="CJ131" s="213"/>
      <c r="CK131" s="213"/>
      <c r="CL131" s="213"/>
      <c r="CM131" s="213"/>
      <c r="CN131" s="213"/>
      <c r="CO131" s="213"/>
      <c r="CP131" s="213"/>
      <c r="CQ131" s="213"/>
      <c r="CR131" s="213"/>
      <c r="CS131" s="213"/>
      <c r="CT131" s="213"/>
      <c r="CU131" s="213"/>
      <c r="CV131" s="213"/>
      <c r="CW131" s="213"/>
      <c r="CX131" s="213"/>
      <c r="CY131" s="213"/>
      <c r="CZ131" s="213"/>
      <c r="DA131" s="213"/>
      <c r="DB131" s="213"/>
      <c r="DC131" s="213"/>
      <c r="DD131" s="213"/>
      <c r="DE131" s="213"/>
      <c r="DF131" s="213"/>
      <c r="DG131" s="213"/>
    </row>
    <row r="132" spans="1:111" s="214" customFormat="1" ht="30.75" customHeight="1">
      <c r="A132" s="92" t="s">
        <v>679</v>
      </c>
      <c r="B132" s="112" t="s">
        <v>103</v>
      </c>
      <c r="C132" s="83" t="s">
        <v>258</v>
      </c>
      <c r="D132" s="84" t="s">
        <v>1546</v>
      </c>
      <c r="E132" s="92" t="s">
        <v>363</v>
      </c>
      <c r="F132" s="218">
        <f>'Mem. Calculo Bloco Educacional'!D78</f>
        <v>4</v>
      </c>
      <c r="G132" s="95">
        <f t="shared" si="60"/>
        <v>0.24940000000000001</v>
      </c>
      <c r="H132" s="114">
        <v>0</v>
      </c>
      <c r="I132" s="19">
        <f t="shared" si="62"/>
        <v>0</v>
      </c>
      <c r="J132" s="94">
        <f>F132*I132</f>
        <v>0</v>
      </c>
      <c r="K132" s="141"/>
      <c r="L132" s="141"/>
      <c r="M132" s="141"/>
      <c r="N132" s="141"/>
      <c r="O132" s="141"/>
      <c r="P132" s="141"/>
      <c r="Q132" s="141"/>
      <c r="R132" s="141"/>
      <c r="S132" s="141"/>
      <c r="T132" s="141"/>
      <c r="U132" s="141"/>
      <c r="V132" s="141"/>
      <c r="W132" s="141"/>
      <c r="X132" s="141"/>
      <c r="Y132" s="141"/>
      <c r="Z132" s="141"/>
      <c r="AA132" s="141"/>
      <c r="AB132" s="141"/>
      <c r="AC132" s="141"/>
      <c r="AD132" s="141"/>
      <c r="AE132" s="141"/>
      <c r="AF132" s="141"/>
      <c r="AG132" s="141"/>
      <c r="AH132" s="141"/>
      <c r="AI132" s="141"/>
      <c r="AJ132" s="141"/>
      <c r="AK132" s="141"/>
      <c r="AL132" s="141"/>
      <c r="AM132" s="141"/>
      <c r="AN132" s="141"/>
      <c r="AO132" s="141"/>
      <c r="AP132" s="141"/>
      <c r="AQ132" s="141"/>
      <c r="AR132" s="141"/>
      <c r="AS132" s="141"/>
      <c r="AT132" s="141"/>
      <c r="AU132" s="141"/>
      <c r="AV132" s="141"/>
      <c r="AW132" s="141"/>
      <c r="AX132" s="141"/>
      <c r="AY132" s="141"/>
      <c r="AZ132" s="141"/>
      <c r="BA132" s="141"/>
      <c r="BB132" s="141"/>
      <c r="BC132" s="141"/>
      <c r="BD132" s="141"/>
      <c r="BE132" s="141"/>
      <c r="BF132" s="141"/>
      <c r="BG132" s="141"/>
      <c r="BH132" s="141"/>
      <c r="BI132" s="141"/>
      <c r="BJ132" s="141"/>
      <c r="BK132" s="141"/>
      <c r="BL132" s="141"/>
      <c r="BM132" s="141"/>
      <c r="BN132" s="141"/>
      <c r="BO132" s="141"/>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c r="CO132" s="213"/>
      <c r="CP132" s="213"/>
      <c r="CQ132" s="213"/>
      <c r="CR132" s="213"/>
      <c r="CS132" s="213"/>
      <c r="CT132" s="213"/>
      <c r="CU132" s="213"/>
      <c r="CV132" s="213"/>
      <c r="CW132" s="213"/>
      <c r="CX132" s="213"/>
      <c r="CY132" s="213"/>
      <c r="CZ132" s="213"/>
      <c r="DA132" s="213"/>
      <c r="DB132" s="213"/>
      <c r="DC132" s="213"/>
      <c r="DD132" s="213"/>
      <c r="DE132" s="213"/>
      <c r="DF132" s="213"/>
      <c r="DG132" s="213"/>
    </row>
    <row r="133" spans="1:111" s="214" customFormat="1">
      <c r="A133" s="92" t="s">
        <v>659</v>
      </c>
      <c r="B133" s="112" t="s">
        <v>103</v>
      </c>
      <c r="C133" s="83" t="s">
        <v>674</v>
      </c>
      <c r="D133" s="84" t="s">
        <v>662</v>
      </c>
      <c r="E133" s="92" t="s">
        <v>363</v>
      </c>
      <c r="F133" s="218">
        <f>'Mem. Calculo Bloco Educacional'!D79</f>
        <v>1</v>
      </c>
      <c r="G133" s="95">
        <f t="shared" si="60"/>
        <v>0.24940000000000001</v>
      </c>
      <c r="H133" s="114">
        <v>0</v>
      </c>
      <c r="I133" s="19">
        <f t="shared" si="61"/>
        <v>0</v>
      </c>
      <c r="J133" s="94">
        <f t="shared" ref="J133:J136" si="63">F133*I133</f>
        <v>0</v>
      </c>
      <c r="K133" s="141"/>
      <c r="L133" s="141"/>
      <c r="M133" s="141"/>
      <c r="N133" s="141"/>
      <c r="O133" s="141"/>
      <c r="P133" s="141"/>
      <c r="Q133" s="141"/>
      <c r="R133" s="141"/>
      <c r="S133" s="141"/>
      <c r="T133" s="141"/>
      <c r="U133" s="141"/>
      <c r="V133" s="141"/>
      <c r="W133" s="141"/>
      <c r="X133" s="141"/>
      <c r="Y133" s="141"/>
      <c r="Z133" s="141"/>
      <c r="AA133" s="141"/>
      <c r="AB133" s="141"/>
      <c r="AC133" s="141"/>
      <c r="AD133" s="141"/>
      <c r="AE133" s="141"/>
      <c r="AF133" s="141"/>
      <c r="AG133" s="141"/>
      <c r="AH133" s="141"/>
      <c r="AI133" s="141"/>
      <c r="AJ133" s="141"/>
      <c r="AK133" s="141"/>
      <c r="AL133" s="141"/>
      <c r="AM133" s="141"/>
      <c r="AN133" s="141"/>
      <c r="AO133" s="141"/>
      <c r="AP133" s="141"/>
      <c r="AQ133" s="141"/>
      <c r="AR133" s="141"/>
      <c r="AS133" s="141"/>
      <c r="AT133" s="141"/>
      <c r="AU133" s="141"/>
      <c r="AV133" s="141"/>
      <c r="AW133" s="141"/>
      <c r="AX133" s="141"/>
      <c r="AY133" s="141"/>
      <c r="AZ133" s="141"/>
      <c r="BA133" s="141"/>
      <c r="BB133" s="141"/>
      <c r="BC133" s="141"/>
      <c r="BD133" s="141"/>
      <c r="BE133" s="141"/>
      <c r="BF133" s="141"/>
      <c r="BG133" s="141"/>
      <c r="BH133" s="141"/>
      <c r="BI133" s="141"/>
      <c r="BJ133" s="141"/>
      <c r="BK133" s="141"/>
      <c r="BL133" s="141"/>
      <c r="BM133" s="141"/>
      <c r="BN133" s="141"/>
      <c r="BO133" s="141"/>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c r="CO133" s="213"/>
      <c r="CP133" s="213"/>
      <c r="CQ133" s="213"/>
      <c r="CR133" s="213"/>
      <c r="CS133" s="213"/>
      <c r="CT133" s="213"/>
      <c r="CU133" s="213"/>
      <c r="CV133" s="213"/>
      <c r="CW133" s="213"/>
      <c r="CX133" s="213"/>
      <c r="CY133" s="213"/>
      <c r="CZ133" s="213"/>
      <c r="DA133" s="213"/>
      <c r="DB133" s="213"/>
      <c r="DC133" s="213"/>
      <c r="DD133" s="213"/>
      <c r="DE133" s="213"/>
      <c r="DF133" s="213"/>
      <c r="DG133" s="213"/>
    </row>
    <row r="134" spans="1:111" s="214" customFormat="1">
      <c r="A134" s="92" t="s">
        <v>670</v>
      </c>
      <c r="B134" s="112" t="s">
        <v>103</v>
      </c>
      <c r="C134" s="83" t="s">
        <v>675</v>
      </c>
      <c r="D134" s="84" t="s">
        <v>671</v>
      </c>
      <c r="E134" s="92" t="s">
        <v>363</v>
      </c>
      <c r="F134" s="218">
        <f>'Mem. Calculo Bloco Educacional'!D80</f>
        <v>1</v>
      </c>
      <c r="G134" s="95">
        <f t="shared" si="60"/>
        <v>0.24940000000000001</v>
      </c>
      <c r="H134" s="114">
        <v>0</v>
      </c>
      <c r="I134" s="19">
        <f t="shared" si="61"/>
        <v>0</v>
      </c>
      <c r="J134" s="94">
        <f t="shared" si="63"/>
        <v>0</v>
      </c>
      <c r="K134" s="141"/>
      <c r="L134" s="141"/>
      <c r="M134" s="141"/>
      <c r="N134" s="141"/>
      <c r="O134" s="141"/>
      <c r="P134" s="141"/>
      <c r="Q134" s="141"/>
      <c r="R134" s="141"/>
      <c r="S134" s="141"/>
      <c r="T134" s="141"/>
      <c r="U134" s="141"/>
      <c r="V134" s="141"/>
      <c r="W134" s="141"/>
      <c r="X134" s="141"/>
      <c r="Y134" s="141"/>
      <c r="Z134" s="141"/>
      <c r="AA134" s="141"/>
      <c r="AB134" s="141"/>
      <c r="AC134" s="141"/>
      <c r="AD134" s="141"/>
      <c r="AE134" s="141"/>
      <c r="AF134" s="141"/>
      <c r="AG134" s="141"/>
      <c r="AH134" s="141"/>
      <c r="AI134" s="141"/>
      <c r="AJ134" s="141"/>
      <c r="AK134" s="141"/>
      <c r="AL134" s="141"/>
      <c r="AM134" s="141"/>
      <c r="AN134" s="141"/>
      <c r="AO134" s="141"/>
      <c r="AP134" s="141"/>
      <c r="AQ134" s="141"/>
      <c r="AR134" s="141"/>
      <c r="AS134" s="141"/>
      <c r="AT134" s="141"/>
      <c r="AU134" s="141"/>
      <c r="AV134" s="141"/>
      <c r="AW134" s="141"/>
      <c r="AX134" s="141"/>
      <c r="AY134" s="141"/>
      <c r="AZ134" s="141"/>
      <c r="BA134" s="141"/>
      <c r="BB134" s="141"/>
      <c r="BC134" s="141"/>
      <c r="BD134" s="141"/>
      <c r="BE134" s="141"/>
      <c r="BF134" s="141"/>
      <c r="BG134" s="141"/>
      <c r="BH134" s="141"/>
      <c r="BI134" s="141"/>
      <c r="BJ134" s="141"/>
      <c r="BK134" s="141"/>
      <c r="BL134" s="141"/>
      <c r="BM134" s="141"/>
      <c r="BN134" s="141"/>
      <c r="BO134" s="141"/>
      <c r="BP134" s="213"/>
      <c r="BQ134" s="213"/>
      <c r="BR134" s="213"/>
      <c r="BS134" s="213"/>
      <c r="BT134" s="213"/>
      <c r="BU134" s="213"/>
      <c r="BV134" s="213"/>
      <c r="BW134" s="213"/>
      <c r="BX134" s="213"/>
      <c r="BY134" s="213"/>
      <c r="BZ134" s="213"/>
      <c r="CA134" s="213"/>
      <c r="CB134" s="213"/>
      <c r="CC134" s="213"/>
      <c r="CD134" s="213"/>
      <c r="CE134" s="213"/>
      <c r="CF134" s="213"/>
      <c r="CG134" s="213"/>
      <c r="CH134" s="213"/>
      <c r="CI134" s="213"/>
      <c r="CJ134" s="213"/>
      <c r="CK134" s="213"/>
      <c r="CL134" s="213"/>
      <c r="CM134" s="213"/>
      <c r="CN134" s="213"/>
      <c r="CO134" s="213"/>
      <c r="CP134" s="213"/>
      <c r="CQ134" s="213"/>
      <c r="CR134" s="213"/>
      <c r="CS134" s="213"/>
      <c r="CT134" s="213"/>
      <c r="CU134" s="213"/>
      <c r="CV134" s="213"/>
      <c r="CW134" s="213"/>
      <c r="CX134" s="213"/>
      <c r="CY134" s="213"/>
      <c r="CZ134" s="213"/>
      <c r="DA134" s="213"/>
      <c r="DB134" s="213"/>
      <c r="DC134" s="213"/>
      <c r="DD134" s="213"/>
      <c r="DE134" s="213"/>
      <c r="DF134" s="213"/>
      <c r="DG134" s="213"/>
    </row>
    <row r="135" spans="1:111" s="214" customFormat="1" ht="35.25" customHeight="1">
      <c r="A135" s="92">
        <v>91338</v>
      </c>
      <c r="B135" s="92" t="s">
        <v>13</v>
      </c>
      <c r="C135" s="83" t="s">
        <v>676</v>
      </c>
      <c r="D135" s="84" t="s">
        <v>686</v>
      </c>
      <c r="E135" s="92" t="s">
        <v>109</v>
      </c>
      <c r="F135" s="218">
        <f>'Mem. Calculo Bloco Educacional'!H81</f>
        <v>15.12</v>
      </c>
      <c r="G135" s="95">
        <f t="shared" si="60"/>
        <v>0.24940000000000001</v>
      </c>
      <c r="H135" s="114">
        <v>0</v>
      </c>
      <c r="I135" s="19">
        <f t="shared" si="61"/>
        <v>0</v>
      </c>
      <c r="J135" s="94">
        <f t="shared" si="63"/>
        <v>0</v>
      </c>
      <c r="K135" s="141"/>
      <c r="L135" s="141"/>
      <c r="M135" s="141"/>
      <c r="N135" s="141"/>
      <c r="O135" s="141"/>
      <c r="P135" s="141"/>
      <c r="Q135" s="141"/>
      <c r="R135" s="141"/>
      <c r="S135" s="141"/>
      <c r="T135" s="141"/>
      <c r="U135" s="141"/>
      <c r="V135" s="141"/>
      <c r="W135" s="141"/>
      <c r="X135" s="141"/>
      <c r="Y135" s="141"/>
      <c r="Z135" s="141"/>
      <c r="AA135" s="141"/>
      <c r="AB135" s="141"/>
      <c r="AC135" s="141"/>
      <c r="AD135" s="141"/>
      <c r="AE135" s="141"/>
      <c r="AF135" s="141"/>
      <c r="AG135" s="141"/>
      <c r="AH135" s="141"/>
      <c r="AI135" s="141"/>
      <c r="AJ135" s="141"/>
      <c r="AK135" s="141"/>
      <c r="AL135" s="141"/>
      <c r="AM135" s="141"/>
      <c r="AN135" s="141"/>
      <c r="AO135" s="141"/>
      <c r="AP135" s="141"/>
      <c r="AQ135" s="141"/>
      <c r="AR135" s="141"/>
      <c r="AS135" s="141"/>
      <c r="AT135" s="141"/>
      <c r="AU135" s="141"/>
      <c r="AV135" s="141"/>
      <c r="AW135" s="141"/>
      <c r="AX135" s="141"/>
      <c r="AY135" s="141"/>
      <c r="AZ135" s="141"/>
      <c r="BA135" s="141"/>
      <c r="BB135" s="141"/>
      <c r="BC135" s="141"/>
      <c r="BD135" s="141"/>
      <c r="BE135" s="141"/>
      <c r="BF135" s="141"/>
      <c r="BG135" s="141"/>
      <c r="BH135" s="141"/>
      <c r="BI135" s="141"/>
      <c r="BJ135" s="141"/>
      <c r="BK135" s="141"/>
      <c r="BL135" s="141"/>
      <c r="BM135" s="141"/>
      <c r="BN135" s="141"/>
      <c r="BO135" s="141"/>
      <c r="BP135" s="213"/>
      <c r="BQ135" s="213"/>
      <c r="BR135" s="213"/>
      <c r="BS135" s="213"/>
      <c r="BT135" s="213"/>
      <c r="BU135" s="213"/>
      <c r="BV135" s="213"/>
      <c r="BW135" s="213"/>
      <c r="BX135" s="213"/>
      <c r="BY135" s="213"/>
      <c r="BZ135" s="213"/>
      <c r="CA135" s="213"/>
      <c r="CB135" s="213"/>
      <c r="CC135" s="213"/>
      <c r="CD135" s="213"/>
      <c r="CE135" s="213"/>
      <c r="CF135" s="213"/>
      <c r="CG135" s="213"/>
      <c r="CH135" s="213"/>
      <c r="CI135" s="213"/>
      <c r="CJ135" s="213"/>
      <c r="CK135" s="213"/>
      <c r="CL135" s="213"/>
      <c r="CM135" s="213"/>
      <c r="CN135" s="213"/>
      <c r="CO135" s="213"/>
      <c r="CP135" s="213"/>
      <c r="CQ135" s="213"/>
      <c r="CR135" s="213"/>
      <c r="CS135" s="213"/>
      <c r="CT135" s="213"/>
      <c r="CU135" s="213"/>
      <c r="CV135" s="213"/>
      <c r="CW135" s="213"/>
      <c r="CX135" s="213"/>
      <c r="CY135" s="213"/>
      <c r="CZ135" s="213"/>
      <c r="DA135" s="213"/>
      <c r="DB135" s="213"/>
      <c r="DC135" s="213"/>
      <c r="DD135" s="213"/>
      <c r="DE135" s="213"/>
      <c r="DF135" s="213"/>
      <c r="DG135" s="213"/>
    </row>
    <row r="136" spans="1:111" s="214" customFormat="1" ht="35.25" customHeight="1">
      <c r="A136" s="92">
        <v>91305</v>
      </c>
      <c r="B136" s="92" t="s">
        <v>13</v>
      </c>
      <c r="C136" s="83" t="s">
        <v>677</v>
      </c>
      <c r="D136" s="84" t="s">
        <v>691</v>
      </c>
      <c r="E136" s="92" t="s">
        <v>363</v>
      </c>
      <c r="F136" s="218">
        <v>34</v>
      </c>
      <c r="G136" s="95">
        <f t="shared" si="60"/>
        <v>0.24940000000000001</v>
      </c>
      <c r="H136" s="114">
        <v>0</v>
      </c>
      <c r="I136" s="19">
        <f t="shared" si="61"/>
        <v>0</v>
      </c>
      <c r="J136" s="94">
        <f t="shared" si="63"/>
        <v>0</v>
      </c>
      <c r="K136" s="141"/>
      <c r="L136" s="141"/>
      <c r="M136" s="141"/>
      <c r="N136" s="141"/>
      <c r="O136" s="141"/>
      <c r="P136" s="141"/>
      <c r="Q136" s="141"/>
      <c r="R136" s="141"/>
      <c r="S136" s="141"/>
      <c r="T136" s="141"/>
      <c r="U136" s="141"/>
      <c r="V136" s="141"/>
      <c r="W136" s="141"/>
      <c r="X136" s="141"/>
      <c r="Y136" s="141"/>
      <c r="Z136" s="141"/>
      <c r="AA136" s="141"/>
      <c r="AB136" s="141"/>
      <c r="AC136" s="141"/>
      <c r="AD136" s="141"/>
      <c r="AE136" s="141"/>
      <c r="AF136" s="141"/>
      <c r="AG136" s="141"/>
      <c r="AH136" s="141"/>
      <c r="AI136" s="141"/>
      <c r="AJ136" s="141"/>
      <c r="AK136" s="141"/>
      <c r="AL136" s="141"/>
      <c r="AM136" s="141"/>
      <c r="AN136" s="141"/>
      <c r="AO136" s="141"/>
      <c r="AP136" s="141"/>
      <c r="AQ136" s="141"/>
      <c r="AR136" s="141"/>
      <c r="AS136" s="141"/>
      <c r="AT136" s="141"/>
      <c r="AU136" s="141"/>
      <c r="AV136" s="141"/>
      <c r="AW136" s="141"/>
      <c r="AX136" s="141"/>
      <c r="AY136" s="141"/>
      <c r="AZ136" s="141"/>
      <c r="BA136" s="141"/>
      <c r="BB136" s="141"/>
      <c r="BC136" s="141"/>
      <c r="BD136" s="141"/>
      <c r="BE136" s="141"/>
      <c r="BF136" s="141"/>
      <c r="BG136" s="141"/>
      <c r="BH136" s="141"/>
      <c r="BI136" s="141"/>
      <c r="BJ136" s="141"/>
      <c r="BK136" s="141"/>
      <c r="BL136" s="141"/>
      <c r="BM136" s="141"/>
      <c r="BN136" s="141"/>
      <c r="BO136" s="141"/>
      <c r="BP136" s="213"/>
      <c r="BQ136" s="213"/>
      <c r="BR136" s="213"/>
      <c r="BS136" s="213"/>
      <c r="BT136" s="213"/>
      <c r="BU136" s="213"/>
      <c r="BV136" s="213"/>
      <c r="BW136" s="213"/>
      <c r="BX136" s="213"/>
      <c r="BY136" s="213"/>
      <c r="BZ136" s="213"/>
      <c r="CA136" s="213"/>
      <c r="CB136" s="213"/>
      <c r="CC136" s="213"/>
      <c r="CD136" s="213"/>
      <c r="CE136" s="213"/>
      <c r="CF136" s="213"/>
      <c r="CG136" s="213"/>
      <c r="CH136" s="213"/>
      <c r="CI136" s="213"/>
      <c r="CJ136" s="213"/>
      <c r="CK136" s="213"/>
      <c r="CL136" s="213"/>
      <c r="CM136" s="213"/>
      <c r="CN136" s="213"/>
      <c r="CO136" s="213"/>
      <c r="CP136" s="213"/>
      <c r="CQ136" s="213"/>
      <c r="CR136" s="213"/>
      <c r="CS136" s="213"/>
      <c r="CT136" s="213"/>
      <c r="CU136" s="213"/>
      <c r="CV136" s="213"/>
      <c r="CW136" s="213"/>
      <c r="CX136" s="213"/>
      <c r="CY136" s="213"/>
      <c r="CZ136" s="213"/>
      <c r="DA136" s="213"/>
      <c r="DB136" s="213"/>
      <c r="DC136" s="213"/>
      <c r="DD136" s="213"/>
      <c r="DE136" s="213"/>
      <c r="DF136" s="213"/>
      <c r="DG136" s="213"/>
    </row>
    <row r="137" spans="1:111" s="214" customFormat="1" ht="32.25" customHeight="1">
      <c r="A137" s="92">
        <v>91306</v>
      </c>
      <c r="B137" s="92" t="s">
        <v>13</v>
      </c>
      <c r="C137" s="83" t="s">
        <v>678</v>
      </c>
      <c r="D137" s="84" t="s">
        <v>692</v>
      </c>
      <c r="E137" s="92" t="s">
        <v>363</v>
      </c>
      <c r="F137" s="218">
        <v>41</v>
      </c>
      <c r="G137" s="95">
        <f t="shared" si="60"/>
        <v>0.24940000000000001</v>
      </c>
      <c r="H137" s="114">
        <v>0</v>
      </c>
      <c r="I137" s="19">
        <f t="shared" ref="I137" si="64">H137*(1+G137)</f>
        <v>0</v>
      </c>
      <c r="J137" s="94">
        <f t="shared" ref="J137" si="65">F137*I137</f>
        <v>0</v>
      </c>
      <c r="K137" s="141"/>
      <c r="L137" s="141"/>
      <c r="M137" s="141"/>
      <c r="N137" s="141"/>
      <c r="O137" s="141"/>
      <c r="P137" s="141"/>
      <c r="Q137" s="141"/>
      <c r="R137" s="141"/>
      <c r="S137" s="141"/>
      <c r="T137" s="141"/>
      <c r="U137" s="141"/>
      <c r="V137" s="141"/>
      <c r="W137" s="141"/>
      <c r="X137" s="141"/>
      <c r="Y137" s="141"/>
      <c r="Z137" s="141"/>
      <c r="AA137" s="141"/>
      <c r="AB137" s="141"/>
      <c r="AC137" s="141"/>
      <c r="AD137" s="141"/>
      <c r="AE137" s="141"/>
      <c r="AF137" s="141"/>
      <c r="AG137" s="141"/>
      <c r="AH137" s="141"/>
      <c r="AI137" s="141"/>
      <c r="AJ137" s="141"/>
      <c r="AK137" s="141"/>
      <c r="AL137" s="141"/>
      <c r="AM137" s="141"/>
      <c r="AN137" s="141"/>
      <c r="AO137" s="141"/>
      <c r="AP137" s="141"/>
      <c r="AQ137" s="141"/>
      <c r="AR137" s="141"/>
      <c r="AS137" s="141"/>
      <c r="AT137" s="141"/>
      <c r="AU137" s="141"/>
      <c r="AV137" s="141"/>
      <c r="AW137" s="141"/>
      <c r="AX137" s="141"/>
      <c r="AY137" s="141"/>
      <c r="AZ137" s="141"/>
      <c r="BA137" s="141"/>
      <c r="BB137" s="141"/>
      <c r="BC137" s="141"/>
      <c r="BD137" s="141"/>
      <c r="BE137" s="141"/>
      <c r="BF137" s="141"/>
      <c r="BG137" s="141"/>
      <c r="BH137" s="141"/>
      <c r="BI137" s="141"/>
      <c r="BJ137" s="141"/>
      <c r="BK137" s="141"/>
      <c r="BL137" s="141"/>
      <c r="BM137" s="141"/>
      <c r="BN137" s="141"/>
      <c r="BO137" s="141"/>
      <c r="BP137" s="213"/>
      <c r="BQ137" s="213"/>
      <c r="BR137" s="213"/>
      <c r="BS137" s="213"/>
      <c r="BT137" s="213"/>
      <c r="BU137" s="213"/>
      <c r="BV137" s="213"/>
      <c r="BW137" s="213"/>
      <c r="BX137" s="213"/>
      <c r="BY137" s="213"/>
      <c r="BZ137" s="213"/>
      <c r="CA137" s="213"/>
      <c r="CB137" s="213"/>
      <c r="CC137" s="213"/>
      <c r="CD137" s="213"/>
      <c r="CE137" s="213"/>
      <c r="CF137" s="213"/>
      <c r="CG137" s="213"/>
      <c r="CH137" s="213"/>
      <c r="CI137" s="213"/>
      <c r="CJ137" s="213"/>
      <c r="CK137" s="213"/>
      <c r="CL137" s="213"/>
      <c r="CM137" s="213"/>
      <c r="CN137" s="213"/>
      <c r="CO137" s="213"/>
      <c r="CP137" s="213"/>
      <c r="CQ137" s="213"/>
      <c r="CR137" s="213"/>
      <c r="CS137" s="213"/>
      <c r="CT137" s="213"/>
      <c r="CU137" s="213"/>
      <c r="CV137" s="213"/>
      <c r="CW137" s="213"/>
      <c r="CX137" s="213"/>
      <c r="CY137" s="213"/>
      <c r="CZ137" s="213"/>
      <c r="DA137" s="213"/>
      <c r="DB137" s="213"/>
      <c r="DC137" s="213"/>
      <c r="DD137" s="213"/>
      <c r="DE137" s="213"/>
      <c r="DF137" s="213"/>
      <c r="DG137" s="213"/>
    </row>
    <row r="138" spans="1:111" s="214" customFormat="1">
      <c r="A138" s="128"/>
      <c r="B138" s="128"/>
      <c r="C138" s="31" t="s">
        <v>157</v>
      </c>
      <c r="D138" s="32" t="s">
        <v>99</v>
      </c>
      <c r="E138" s="128"/>
      <c r="F138" s="129"/>
      <c r="G138" s="130"/>
      <c r="H138" s="130"/>
      <c r="I138" s="131"/>
      <c r="J138" s="130"/>
      <c r="K138" s="141"/>
      <c r="L138" s="141"/>
      <c r="M138" s="141"/>
      <c r="N138" s="141"/>
      <c r="O138" s="141"/>
      <c r="P138" s="141"/>
      <c r="Q138" s="141"/>
      <c r="R138" s="141"/>
      <c r="S138" s="141"/>
      <c r="T138" s="141"/>
      <c r="U138" s="141"/>
      <c r="V138" s="141"/>
      <c r="W138" s="141"/>
      <c r="X138" s="141"/>
      <c r="Y138" s="141"/>
      <c r="Z138" s="141"/>
      <c r="AA138" s="141"/>
      <c r="AB138" s="141"/>
      <c r="AC138" s="141"/>
      <c r="AD138" s="141"/>
      <c r="AE138" s="141"/>
      <c r="AF138" s="141"/>
      <c r="AG138" s="141"/>
      <c r="AH138" s="141"/>
      <c r="AI138" s="141"/>
      <c r="AJ138" s="141"/>
      <c r="AK138" s="141"/>
      <c r="AL138" s="141"/>
      <c r="AM138" s="141"/>
      <c r="AN138" s="141"/>
      <c r="AO138" s="141"/>
      <c r="AP138" s="141"/>
      <c r="AQ138" s="141"/>
      <c r="AR138" s="141"/>
      <c r="AS138" s="141"/>
      <c r="AT138" s="141"/>
      <c r="AU138" s="141"/>
      <c r="AV138" s="141"/>
      <c r="AW138" s="141"/>
      <c r="AX138" s="141"/>
      <c r="AY138" s="141"/>
      <c r="AZ138" s="141"/>
      <c r="BA138" s="141"/>
      <c r="BB138" s="141"/>
      <c r="BC138" s="141"/>
      <c r="BD138" s="141"/>
      <c r="BE138" s="141"/>
      <c r="BF138" s="141"/>
      <c r="BG138" s="141"/>
      <c r="BH138" s="141"/>
      <c r="BI138" s="141"/>
      <c r="BJ138" s="141"/>
      <c r="BK138" s="141"/>
      <c r="BL138" s="141"/>
      <c r="BM138" s="141"/>
      <c r="BN138" s="141"/>
      <c r="BO138" s="141"/>
      <c r="BP138" s="213"/>
      <c r="BQ138" s="213"/>
      <c r="BR138" s="213"/>
      <c r="BS138" s="213"/>
      <c r="BT138" s="213"/>
      <c r="BU138" s="213"/>
      <c r="BV138" s="213"/>
      <c r="BW138" s="213"/>
      <c r="BX138" s="213"/>
      <c r="BY138" s="213"/>
      <c r="BZ138" s="213"/>
      <c r="CA138" s="213"/>
      <c r="CB138" s="213"/>
      <c r="CC138" s="213"/>
      <c r="CD138" s="213"/>
      <c r="CE138" s="213"/>
      <c r="CF138" s="213"/>
      <c r="CG138" s="213"/>
      <c r="CH138" s="213"/>
      <c r="CI138" s="213"/>
      <c r="CJ138" s="213"/>
      <c r="CK138" s="213"/>
      <c r="CL138" s="213"/>
      <c r="CM138" s="213"/>
      <c r="CN138" s="213"/>
      <c r="CO138" s="213"/>
      <c r="CP138" s="213"/>
      <c r="CQ138" s="213"/>
      <c r="CR138" s="213"/>
      <c r="CS138" s="213"/>
      <c r="CT138" s="213"/>
      <c r="CU138" s="213"/>
      <c r="CV138" s="213"/>
      <c r="CW138" s="213"/>
      <c r="CX138" s="213"/>
      <c r="CY138" s="213"/>
      <c r="CZ138" s="213"/>
      <c r="DA138" s="213"/>
      <c r="DB138" s="213"/>
      <c r="DC138" s="213"/>
      <c r="DD138" s="213"/>
      <c r="DE138" s="213"/>
      <c r="DF138" s="213"/>
      <c r="DG138" s="213"/>
    </row>
    <row r="139" spans="1:111" s="214" customFormat="1" ht="36" customHeight="1">
      <c r="A139" s="105">
        <v>94581</v>
      </c>
      <c r="B139" s="105" t="s">
        <v>13</v>
      </c>
      <c r="C139" s="16" t="s">
        <v>221</v>
      </c>
      <c r="D139" s="93" t="s">
        <v>690</v>
      </c>
      <c r="E139" s="92" t="s">
        <v>109</v>
      </c>
      <c r="F139" s="218">
        <f>'Mem. Calculo Bloco Educacional'!H84</f>
        <v>66.599999999999994</v>
      </c>
      <c r="G139" s="103">
        <f t="shared" ref="G139:G146" si="66">$J$4</f>
        <v>0.24940000000000001</v>
      </c>
      <c r="H139" s="114">
        <v>0</v>
      </c>
      <c r="I139" s="19">
        <f t="shared" ref="I139:I146" si="67">H139*(1+G139)</f>
        <v>0</v>
      </c>
      <c r="J139" s="18">
        <f t="shared" ref="J139:J146" si="68">F139*I139</f>
        <v>0</v>
      </c>
      <c r="K139" s="141"/>
      <c r="L139" s="141"/>
      <c r="M139" s="141"/>
      <c r="N139" s="141"/>
      <c r="O139" s="141"/>
      <c r="P139" s="141"/>
      <c r="Q139" s="141"/>
      <c r="R139" s="141"/>
      <c r="S139" s="141"/>
      <c r="T139" s="141"/>
      <c r="U139" s="141"/>
      <c r="V139" s="141"/>
      <c r="W139" s="141"/>
      <c r="X139" s="141"/>
      <c r="Y139" s="141"/>
      <c r="Z139" s="141"/>
      <c r="AA139" s="141"/>
      <c r="AB139" s="141"/>
      <c r="AC139" s="141"/>
      <c r="AD139" s="141"/>
      <c r="AE139" s="141"/>
      <c r="AF139" s="141"/>
      <c r="AG139" s="141"/>
      <c r="AH139" s="141"/>
      <c r="AI139" s="141"/>
      <c r="AJ139" s="141"/>
      <c r="AK139" s="141"/>
      <c r="AL139" s="141"/>
      <c r="AM139" s="141"/>
      <c r="AN139" s="141"/>
      <c r="AO139" s="141"/>
      <c r="AP139" s="141"/>
      <c r="AQ139" s="141"/>
      <c r="AR139" s="141"/>
      <c r="AS139" s="141"/>
      <c r="AT139" s="141"/>
      <c r="AU139" s="141"/>
      <c r="AV139" s="141"/>
      <c r="AW139" s="141"/>
      <c r="AX139" s="141"/>
      <c r="AY139" s="141"/>
      <c r="AZ139" s="141"/>
      <c r="BA139" s="141"/>
      <c r="BB139" s="141"/>
      <c r="BC139" s="141"/>
      <c r="BD139" s="141"/>
      <c r="BE139" s="141"/>
      <c r="BF139" s="141"/>
      <c r="BG139" s="141"/>
      <c r="BH139" s="141"/>
      <c r="BI139" s="141"/>
      <c r="BJ139" s="141"/>
      <c r="BK139" s="141"/>
      <c r="BL139" s="141"/>
      <c r="BM139" s="141"/>
      <c r="BN139" s="141"/>
      <c r="BO139" s="141"/>
      <c r="BP139" s="213"/>
      <c r="BQ139" s="213"/>
      <c r="BR139" s="213"/>
      <c r="BS139" s="213"/>
      <c r="BT139" s="213"/>
      <c r="BU139" s="213"/>
      <c r="BV139" s="213"/>
      <c r="BW139" s="213"/>
      <c r="BX139" s="213"/>
      <c r="BY139" s="213"/>
      <c r="BZ139" s="213"/>
      <c r="CA139" s="213"/>
      <c r="CB139" s="213"/>
      <c r="CC139" s="213"/>
      <c r="CD139" s="213"/>
      <c r="CE139" s="213"/>
      <c r="CF139" s="213"/>
      <c r="CG139" s="213"/>
      <c r="CH139" s="213"/>
      <c r="CI139" s="213"/>
      <c r="CJ139" s="213"/>
      <c r="CK139" s="213"/>
      <c r="CL139" s="213"/>
      <c r="CM139" s="213"/>
      <c r="CN139" s="213"/>
      <c r="CO139" s="213"/>
      <c r="CP139" s="213"/>
      <c r="CQ139" s="213"/>
      <c r="CR139" s="213"/>
      <c r="CS139" s="213"/>
      <c r="CT139" s="213"/>
      <c r="CU139" s="213"/>
      <c r="CV139" s="213"/>
      <c r="CW139" s="213"/>
      <c r="CX139" s="213"/>
      <c r="CY139" s="213"/>
      <c r="CZ139" s="213"/>
      <c r="DA139" s="213"/>
      <c r="DB139" s="213"/>
      <c r="DC139" s="213"/>
      <c r="DD139" s="213"/>
      <c r="DE139" s="213"/>
      <c r="DF139" s="213"/>
      <c r="DG139" s="213"/>
    </row>
    <row r="140" spans="1:111" s="214" customFormat="1" ht="44.25" customHeight="1">
      <c r="A140" s="92" t="s">
        <v>705</v>
      </c>
      <c r="B140" s="112" t="s">
        <v>103</v>
      </c>
      <c r="C140" s="16" t="s">
        <v>706</v>
      </c>
      <c r="D140" s="93" t="s">
        <v>711</v>
      </c>
      <c r="E140" s="92" t="s">
        <v>363</v>
      </c>
      <c r="F140" s="218">
        <f>'Mem. Calculo Bloco Educacional'!D85</f>
        <v>6</v>
      </c>
      <c r="G140" s="103">
        <f t="shared" si="66"/>
        <v>0.24940000000000001</v>
      </c>
      <c r="H140" s="114">
        <v>0</v>
      </c>
      <c r="I140" s="19">
        <f t="shared" si="67"/>
        <v>0</v>
      </c>
      <c r="J140" s="18">
        <f t="shared" si="68"/>
        <v>0</v>
      </c>
      <c r="K140" s="141"/>
      <c r="L140" s="141"/>
      <c r="M140" s="141"/>
      <c r="N140" s="141"/>
      <c r="O140" s="141"/>
      <c r="P140" s="141"/>
      <c r="Q140" s="141"/>
      <c r="R140" s="141"/>
      <c r="S140" s="141"/>
      <c r="T140" s="141"/>
      <c r="U140" s="141"/>
      <c r="V140" s="141"/>
      <c r="W140" s="141"/>
      <c r="X140" s="141"/>
      <c r="Y140" s="141"/>
      <c r="Z140" s="141"/>
      <c r="AA140" s="141"/>
      <c r="AB140" s="141"/>
      <c r="AC140" s="141"/>
      <c r="AD140" s="141"/>
      <c r="AE140" s="141"/>
      <c r="AF140" s="141"/>
      <c r="AG140" s="141"/>
      <c r="AH140" s="141"/>
      <c r="AI140" s="141"/>
      <c r="AJ140" s="141"/>
      <c r="AK140" s="141"/>
      <c r="AL140" s="141"/>
      <c r="AM140" s="141"/>
      <c r="AN140" s="141"/>
      <c r="AO140" s="141"/>
      <c r="AP140" s="141"/>
      <c r="AQ140" s="141"/>
      <c r="AR140" s="141"/>
      <c r="AS140" s="141"/>
      <c r="AT140" s="141"/>
      <c r="AU140" s="141"/>
      <c r="AV140" s="141"/>
      <c r="AW140" s="141"/>
      <c r="AX140" s="141"/>
      <c r="AY140" s="141"/>
      <c r="AZ140" s="141"/>
      <c r="BA140" s="141"/>
      <c r="BB140" s="141"/>
      <c r="BC140" s="141"/>
      <c r="BD140" s="141"/>
      <c r="BE140" s="141"/>
      <c r="BF140" s="141"/>
      <c r="BG140" s="141"/>
      <c r="BH140" s="141"/>
      <c r="BI140" s="141"/>
      <c r="BJ140" s="141"/>
      <c r="BK140" s="141"/>
      <c r="BL140" s="141"/>
      <c r="BM140" s="141"/>
      <c r="BN140" s="141"/>
      <c r="BO140" s="141"/>
      <c r="BP140" s="213"/>
      <c r="BQ140" s="213"/>
      <c r="BR140" s="213"/>
      <c r="BS140" s="213"/>
      <c r="BT140" s="213"/>
      <c r="BU140" s="213"/>
      <c r="BV140" s="213"/>
      <c r="BW140" s="213"/>
      <c r="BX140" s="213"/>
      <c r="BY140" s="213"/>
      <c r="BZ140" s="213"/>
      <c r="CA140" s="213"/>
      <c r="CB140" s="213"/>
      <c r="CC140" s="213"/>
      <c r="CD140" s="213"/>
      <c r="CE140" s="213"/>
      <c r="CF140" s="213"/>
      <c r="CG140" s="213"/>
      <c r="CH140" s="213"/>
      <c r="CI140" s="213"/>
      <c r="CJ140" s="213"/>
      <c r="CK140" s="213"/>
      <c r="CL140" s="213"/>
      <c r="CM140" s="213"/>
      <c r="CN140" s="213"/>
      <c r="CO140" s="213"/>
      <c r="CP140" s="213"/>
      <c r="CQ140" s="213"/>
      <c r="CR140" s="213"/>
      <c r="CS140" s="213"/>
      <c r="CT140" s="213"/>
      <c r="CU140" s="213"/>
      <c r="CV140" s="213"/>
      <c r="CW140" s="213"/>
      <c r="CX140" s="213"/>
      <c r="CY140" s="213"/>
      <c r="CZ140" s="213"/>
      <c r="DA140" s="213"/>
      <c r="DB140" s="213"/>
      <c r="DC140" s="213"/>
      <c r="DD140" s="213"/>
      <c r="DE140" s="213"/>
      <c r="DF140" s="213"/>
      <c r="DG140" s="213"/>
    </row>
    <row r="141" spans="1:111" s="214" customFormat="1" ht="30.75" customHeight="1">
      <c r="A141" s="105">
        <v>94581</v>
      </c>
      <c r="B141" s="105" t="s">
        <v>13</v>
      </c>
      <c r="C141" s="16" t="s">
        <v>707</v>
      </c>
      <c r="D141" s="93" t="s">
        <v>714</v>
      </c>
      <c r="E141" s="105" t="s">
        <v>109</v>
      </c>
      <c r="F141" s="218">
        <f>'Mem. Calculo Bloco Educacional'!H86</f>
        <v>184.32</v>
      </c>
      <c r="G141" s="103">
        <f t="shared" si="66"/>
        <v>0.24940000000000001</v>
      </c>
      <c r="H141" s="114">
        <v>0</v>
      </c>
      <c r="I141" s="19">
        <f t="shared" si="67"/>
        <v>0</v>
      </c>
      <c r="J141" s="18">
        <f t="shared" si="68"/>
        <v>0</v>
      </c>
      <c r="K141" s="141"/>
      <c r="L141" s="141"/>
      <c r="M141" s="141"/>
      <c r="N141" s="141"/>
      <c r="O141" s="141"/>
      <c r="P141" s="141"/>
      <c r="Q141" s="141"/>
      <c r="R141" s="141"/>
      <c r="S141" s="141"/>
      <c r="T141" s="141"/>
      <c r="U141" s="141"/>
      <c r="V141" s="141"/>
      <c r="W141" s="141"/>
      <c r="X141" s="141"/>
      <c r="Y141" s="141"/>
      <c r="Z141" s="141"/>
      <c r="AA141" s="141"/>
      <c r="AB141" s="141"/>
      <c r="AC141" s="141"/>
      <c r="AD141" s="141"/>
      <c r="AE141" s="141"/>
      <c r="AF141" s="141"/>
      <c r="AG141" s="141"/>
      <c r="AH141" s="141"/>
      <c r="AI141" s="141"/>
      <c r="AJ141" s="141"/>
      <c r="AK141" s="141"/>
      <c r="AL141" s="141"/>
      <c r="AM141" s="141"/>
      <c r="AN141" s="141"/>
      <c r="AO141" s="141"/>
      <c r="AP141" s="141"/>
      <c r="AQ141" s="141"/>
      <c r="AR141" s="141"/>
      <c r="AS141" s="141"/>
      <c r="AT141" s="141"/>
      <c r="AU141" s="141"/>
      <c r="AV141" s="141"/>
      <c r="AW141" s="141"/>
      <c r="AX141" s="141"/>
      <c r="AY141" s="141"/>
      <c r="AZ141" s="141"/>
      <c r="BA141" s="141"/>
      <c r="BB141" s="141"/>
      <c r="BC141" s="141"/>
      <c r="BD141" s="141"/>
      <c r="BE141" s="141"/>
      <c r="BF141" s="141"/>
      <c r="BG141" s="141"/>
      <c r="BH141" s="141"/>
      <c r="BI141" s="141"/>
      <c r="BJ141" s="141"/>
      <c r="BK141" s="141"/>
      <c r="BL141" s="141"/>
      <c r="BM141" s="141"/>
      <c r="BN141" s="141"/>
      <c r="BO141" s="141"/>
      <c r="BP141" s="213"/>
      <c r="BQ141" s="213"/>
      <c r="BR141" s="213"/>
      <c r="BS141" s="213"/>
      <c r="BT141" s="213"/>
      <c r="BU141" s="213"/>
      <c r="BV141" s="213"/>
      <c r="BW141" s="213"/>
      <c r="BX141" s="213"/>
      <c r="BY141" s="213"/>
      <c r="BZ141" s="213"/>
      <c r="CA141" s="213"/>
      <c r="CB141" s="213"/>
      <c r="CC141" s="213"/>
      <c r="CD141" s="213"/>
      <c r="CE141" s="213"/>
      <c r="CF141" s="213"/>
      <c r="CG141" s="213"/>
      <c r="CH141" s="213"/>
      <c r="CI141" s="213"/>
      <c r="CJ141" s="213"/>
      <c r="CK141" s="213"/>
      <c r="CL141" s="213"/>
      <c r="CM141" s="213"/>
      <c r="CN141" s="213"/>
      <c r="CO141" s="213"/>
      <c r="CP141" s="213"/>
      <c r="CQ141" s="213"/>
      <c r="CR141" s="213"/>
      <c r="CS141" s="213"/>
      <c r="CT141" s="213"/>
      <c r="CU141" s="213"/>
      <c r="CV141" s="213"/>
      <c r="CW141" s="213"/>
      <c r="CX141" s="213"/>
      <c r="CY141" s="213"/>
      <c r="CZ141" s="213"/>
      <c r="DA141" s="213"/>
      <c r="DB141" s="213"/>
      <c r="DC141" s="213"/>
      <c r="DD141" s="213"/>
      <c r="DE141" s="213"/>
      <c r="DF141" s="213"/>
      <c r="DG141" s="213"/>
    </row>
    <row r="142" spans="1:111" s="214" customFormat="1" ht="30.75" customHeight="1">
      <c r="A142" s="105">
        <v>94581</v>
      </c>
      <c r="B142" s="105" t="s">
        <v>13</v>
      </c>
      <c r="C142" s="16" t="s">
        <v>259</v>
      </c>
      <c r="D142" s="93" t="s">
        <v>713</v>
      </c>
      <c r="E142" s="105" t="s">
        <v>109</v>
      </c>
      <c r="F142" s="218">
        <f>'Mem. Calculo Bloco Educacional'!H87</f>
        <v>0.64</v>
      </c>
      <c r="G142" s="103">
        <f t="shared" si="66"/>
        <v>0.24940000000000001</v>
      </c>
      <c r="H142" s="114">
        <v>0</v>
      </c>
      <c r="I142" s="19">
        <f t="shared" si="67"/>
        <v>0</v>
      </c>
      <c r="J142" s="18">
        <f t="shared" si="68"/>
        <v>0</v>
      </c>
      <c r="K142" s="141"/>
      <c r="L142" s="141"/>
      <c r="M142" s="141"/>
      <c r="N142" s="141"/>
      <c r="O142" s="141"/>
      <c r="P142" s="141"/>
      <c r="Q142" s="141"/>
      <c r="R142" s="141"/>
      <c r="S142" s="141"/>
      <c r="T142" s="141"/>
      <c r="U142" s="141"/>
      <c r="V142" s="141"/>
      <c r="W142" s="141"/>
      <c r="X142" s="141"/>
      <c r="Y142" s="141"/>
      <c r="Z142" s="141"/>
      <c r="AA142" s="141"/>
      <c r="AB142" s="141"/>
      <c r="AC142" s="141"/>
      <c r="AD142" s="141"/>
      <c r="AE142" s="141"/>
      <c r="AF142" s="141"/>
      <c r="AG142" s="141"/>
      <c r="AH142" s="141"/>
      <c r="AI142" s="141"/>
      <c r="AJ142" s="141"/>
      <c r="AK142" s="141"/>
      <c r="AL142" s="141"/>
      <c r="AM142" s="141"/>
      <c r="AN142" s="141"/>
      <c r="AO142" s="141"/>
      <c r="AP142" s="141"/>
      <c r="AQ142" s="141"/>
      <c r="AR142" s="141"/>
      <c r="AS142" s="141"/>
      <c r="AT142" s="141"/>
      <c r="AU142" s="141"/>
      <c r="AV142" s="141"/>
      <c r="AW142" s="141"/>
      <c r="AX142" s="141"/>
      <c r="AY142" s="141"/>
      <c r="AZ142" s="141"/>
      <c r="BA142" s="141"/>
      <c r="BB142" s="141"/>
      <c r="BC142" s="141"/>
      <c r="BD142" s="141"/>
      <c r="BE142" s="141"/>
      <c r="BF142" s="141"/>
      <c r="BG142" s="141"/>
      <c r="BH142" s="141"/>
      <c r="BI142" s="141"/>
      <c r="BJ142" s="141"/>
      <c r="BK142" s="141"/>
      <c r="BL142" s="141"/>
      <c r="BM142" s="141"/>
      <c r="BN142" s="141"/>
      <c r="BO142" s="141"/>
      <c r="BP142" s="213"/>
      <c r="BQ142" s="213"/>
      <c r="BR142" s="213"/>
      <c r="BS142" s="213"/>
      <c r="BT142" s="213"/>
      <c r="BU142" s="213"/>
      <c r="BV142" s="213"/>
      <c r="BW142" s="213"/>
      <c r="BX142" s="213"/>
      <c r="BY142" s="213"/>
      <c r="BZ142" s="213"/>
      <c r="CA142" s="213"/>
      <c r="CB142" s="213"/>
      <c r="CC142" s="213"/>
      <c r="CD142" s="213"/>
      <c r="CE142" s="213"/>
      <c r="CF142" s="213"/>
      <c r="CG142" s="213"/>
      <c r="CH142" s="213"/>
      <c r="CI142" s="213"/>
      <c r="CJ142" s="213"/>
      <c r="CK142" s="213"/>
      <c r="CL142" s="213"/>
      <c r="CM142" s="213"/>
      <c r="CN142" s="213"/>
      <c r="CO142" s="213"/>
      <c r="CP142" s="213"/>
      <c r="CQ142" s="213"/>
      <c r="CR142" s="213"/>
      <c r="CS142" s="213"/>
      <c r="CT142" s="213"/>
      <c r="CU142" s="213"/>
      <c r="CV142" s="213"/>
      <c r="CW142" s="213"/>
      <c r="CX142" s="213"/>
      <c r="CY142" s="213"/>
      <c r="CZ142" s="213"/>
      <c r="DA142" s="213"/>
      <c r="DB142" s="213"/>
      <c r="DC142" s="213"/>
      <c r="DD142" s="213"/>
      <c r="DE142" s="213"/>
      <c r="DF142" s="213"/>
      <c r="DG142" s="213"/>
    </row>
    <row r="143" spans="1:111" s="214" customFormat="1" ht="33.75" customHeight="1">
      <c r="A143" s="105">
        <v>94581</v>
      </c>
      <c r="B143" s="105" t="s">
        <v>13</v>
      </c>
      <c r="C143" s="16" t="s">
        <v>708</v>
      </c>
      <c r="D143" s="93" t="s">
        <v>712</v>
      </c>
      <c r="E143" s="105" t="s">
        <v>109</v>
      </c>
      <c r="F143" s="218">
        <f>'Mem. Calculo Bloco Educacional'!H88</f>
        <v>0.96</v>
      </c>
      <c r="G143" s="103">
        <f t="shared" si="66"/>
        <v>0.24940000000000001</v>
      </c>
      <c r="H143" s="114">
        <v>0</v>
      </c>
      <c r="I143" s="19">
        <f t="shared" si="67"/>
        <v>0</v>
      </c>
      <c r="J143" s="18">
        <f t="shared" si="68"/>
        <v>0</v>
      </c>
      <c r="K143" s="141"/>
      <c r="L143" s="141"/>
      <c r="M143" s="141"/>
      <c r="N143" s="141"/>
      <c r="O143" s="141"/>
      <c r="P143" s="141"/>
      <c r="Q143" s="141"/>
      <c r="R143" s="141"/>
      <c r="S143" s="141"/>
      <c r="T143" s="141"/>
      <c r="U143" s="141"/>
      <c r="V143" s="141"/>
      <c r="W143" s="141"/>
      <c r="X143" s="141"/>
      <c r="Y143" s="141"/>
      <c r="Z143" s="141"/>
      <c r="AA143" s="141"/>
      <c r="AB143" s="141"/>
      <c r="AC143" s="141"/>
      <c r="AD143" s="141"/>
      <c r="AE143" s="141"/>
      <c r="AF143" s="141"/>
      <c r="AG143" s="141"/>
      <c r="AH143" s="141"/>
      <c r="AI143" s="141"/>
      <c r="AJ143" s="141"/>
      <c r="AK143" s="141"/>
      <c r="AL143" s="141"/>
      <c r="AM143" s="141"/>
      <c r="AN143" s="141"/>
      <c r="AO143" s="141"/>
      <c r="AP143" s="141"/>
      <c r="AQ143" s="141"/>
      <c r="AR143" s="141"/>
      <c r="AS143" s="141"/>
      <c r="AT143" s="141"/>
      <c r="AU143" s="141"/>
      <c r="AV143" s="141"/>
      <c r="AW143" s="141"/>
      <c r="AX143" s="141"/>
      <c r="AY143" s="141"/>
      <c r="AZ143" s="141"/>
      <c r="BA143" s="141"/>
      <c r="BB143" s="141"/>
      <c r="BC143" s="141"/>
      <c r="BD143" s="141"/>
      <c r="BE143" s="141"/>
      <c r="BF143" s="141"/>
      <c r="BG143" s="141"/>
      <c r="BH143" s="141"/>
      <c r="BI143" s="141"/>
      <c r="BJ143" s="141"/>
      <c r="BK143" s="141"/>
      <c r="BL143" s="141"/>
      <c r="BM143" s="141"/>
      <c r="BN143" s="141"/>
      <c r="BO143" s="141"/>
      <c r="BP143" s="213"/>
      <c r="BQ143" s="213"/>
      <c r="BR143" s="213"/>
      <c r="BS143" s="213"/>
      <c r="BT143" s="213"/>
      <c r="BU143" s="213"/>
      <c r="BV143" s="213"/>
      <c r="BW143" s="213"/>
      <c r="BX143" s="213"/>
      <c r="BY143" s="213"/>
      <c r="BZ143" s="213"/>
      <c r="CA143" s="213"/>
      <c r="CB143" s="213"/>
      <c r="CC143" s="213"/>
      <c r="CD143" s="213"/>
      <c r="CE143" s="213"/>
      <c r="CF143" s="213"/>
      <c r="CG143" s="213"/>
      <c r="CH143" s="213"/>
      <c r="CI143" s="213"/>
      <c r="CJ143" s="213"/>
      <c r="CK143" s="213"/>
      <c r="CL143" s="213"/>
      <c r="CM143" s="213"/>
      <c r="CN143" s="213"/>
      <c r="CO143" s="213"/>
      <c r="CP143" s="213"/>
      <c r="CQ143" s="213"/>
      <c r="CR143" s="213"/>
      <c r="CS143" s="213"/>
      <c r="CT143" s="213"/>
      <c r="CU143" s="213"/>
      <c r="CV143" s="213"/>
      <c r="CW143" s="213"/>
      <c r="CX143" s="213"/>
      <c r="CY143" s="213"/>
      <c r="CZ143" s="213"/>
      <c r="DA143" s="213"/>
      <c r="DB143" s="213"/>
      <c r="DC143" s="213"/>
      <c r="DD143" s="213"/>
      <c r="DE143" s="213"/>
      <c r="DF143" s="213"/>
      <c r="DG143" s="213"/>
    </row>
    <row r="144" spans="1:111" s="214" customFormat="1" ht="45" customHeight="1">
      <c r="A144" s="92" t="s">
        <v>715</v>
      </c>
      <c r="B144" s="112" t="s">
        <v>103</v>
      </c>
      <c r="C144" s="16" t="s">
        <v>709</v>
      </c>
      <c r="D144" s="93" t="s">
        <v>716</v>
      </c>
      <c r="E144" s="92" t="s">
        <v>363</v>
      </c>
      <c r="F144" s="218">
        <f>'Mem. Calculo Bloco Educacional'!D89</f>
        <v>2</v>
      </c>
      <c r="G144" s="103">
        <f t="shared" si="66"/>
        <v>0.24940000000000001</v>
      </c>
      <c r="H144" s="114">
        <v>0</v>
      </c>
      <c r="I144" s="19">
        <f t="shared" ref="I144:I145" si="69">H144*(1+G144)</f>
        <v>0</v>
      </c>
      <c r="J144" s="18">
        <f t="shared" ref="J144:J145" si="70">F144*I144</f>
        <v>0</v>
      </c>
      <c r="K144" s="141"/>
      <c r="L144" s="141"/>
      <c r="M144" s="141"/>
      <c r="N144" s="141"/>
      <c r="O144" s="141"/>
      <c r="P144" s="141"/>
      <c r="Q144" s="141"/>
      <c r="R144" s="141"/>
      <c r="S144" s="141"/>
      <c r="T144" s="141"/>
      <c r="U144" s="141"/>
      <c r="V144" s="141"/>
      <c r="W144" s="141"/>
      <c r="X144" s="141"/>
      <c r="Y144" s="141"/>
      <c r="Z144" s="141"/>
      <c r="AA144" s="141"/>
      <c r="AB144" s="141"/>
      <c r="AC144" s="141"/>
      <c r="AD144" s="141"/>
      <c r="AE144" s="141"/>
      <c r="AF144" s="141"/>
      <c r="AG144" s="141"/>
      <c r="AH144" s="141"/>
      <c r="AI144" s="141"/>
      <c r="AJ144" s="141"/>
      <c r="AK144" s="141"/>
      <c r="AL144" s="141"/>
      <c r="AM144" s="141"/>
      <c r="AN144" s="141"/>
      <c r="AO144" s="141"/>
      <c r="AP144" s="141"/>
      <c r="AQ144" s="141"/>
      <c r="AR144" s="141"/>
      <c r="AS144" s="141"/>
      <c r="AT144" s="141"/>
      <c r="AU144" s="141"/>
      <c r="AV144" s="141"/>
      <c r="AW144" s="141"/>
      <c r="AX144" s="141"/>
      <c r="AY144" s="141"/>
      <c r="AZ144" s="141"/>
      <c r="BA144" s="141"/>
      <c r="BB144" s="141"/>
      <c r="BC144" s="141"/>
      <c r="BD144" s="141"/>
      <c r="BE144" s="141"/>
      <c r="BF144" s="141"/>
      <c r="BG144" s="141"/>
      <c r="BH144" s="141"/>
      <c r="BI144" s="141"/>
      <c r="BJ144" s="141"/>
      <c r="BK144" s="141"/>
      <c r="BL144" s="141"/>
      <c r="BM144" s="141"/>
      <c r="BN144" s="141"/>
      <c r="BO144" s="141"/>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c r="CO144" s="213"/>
      <c r="CP144" s="213"/>
      <c r="CQ144" s="213"/>
      <c r="CR144" s="213"/>
      <c r="CS144" s="213"/>
      <c r="CT144" s="213"/>
      <c r="CU144" s="213"/>
      <c r="CV144" s="213"/>
      <c r="CW144" s="213"/>
      <c r="CX144" s="213"/>
      <c r="CY144" s="213"/>
      <c r="CZ144" s="213"/>
      <c r="DA144" s="213"/>
      <c r="DB144" s="213"/>
      <c r="DC144" s="213"/>
      <c r="DD144" s="213"/>
      <c r="DE144" s="213"/>
      <c r="DF144" s="213"/>
      <c r="DG144" s="213"/>
    </row>
    <row r="145" spans="1:111" s="214" customFormat="1" ht="29.25" customHeight="1">
      <c r="A145" s="105">
        <v>84088</v>
      </c>
      <c r="B145" s="105" t="s">
        <v>13</v>
      </c>
      <c r="C145" s="16" t="s">
        <v>710</v>
      </c>
      <c r="D145" s="93" t="s">
        <v>410</v>
      </c>
      <c r="E145" s="105" t="s">
        <v>25</v>
      </c>
      <c r="F145" s="218">
        <f>'Mem. Calculo Bloco Educacional'!E442</f>
        <v>209.64</v>
      </c>
      <c r="G145" s="103">
        <f t="shared" si="66"/>
        <v>0.24940000000000001</v>
      </c>
      <c r="H145" s="114">
        <v>0</v>
      </c>
      <c r="I145" s="19">
        <f t="shared" si="69"/>
        <v>0</v>
      </c>
      <c r="J145" s="18">
        <f t="shared" si="70"/>
        <v>0</v>
      </c>
      <c r="K145" s="141"/>
      <c r="L145" s="141"/>
      <c r="M145" s="141"/>
      <c r="N145" s="141"/>
      <c r="O145" s="141"/>
      <c r="P145" s="141"/>
      <c r="Q145" s="141"/>
      <c r="R145" s="141"/>
      <c r="S145" s="141"/>
      <c r="T145" s="141"/>
      <c r="U145" s="141"/>
      <c r="V145" s="141"/>
      <c r="W145" s="141"/>
      <c r="X145" s="141"/>
      <c r="Y145" s="141"/>
      <c r="Z145" s="141"/>
      <c r="AA145" s="141"/>
      <c r="AB145" s="141"/>
      <c r="AC145" s="141"/>
      <c r="AD145" s="141"/>
      <c r="AE145" s="141"/>
      <c r="AF145" s="141"/>
      <c r="AG145" s="141"/>
      <c r="AH145" s="141"/>
      <c r="AI145" s="141"/>
      <c r="AJ145" s="141"/>
      <c r="AK145" s="141"/>
      <c r="AL145" s="141"/>
      <c r="AM145" s="141"/>
      <c r="AN145" s="141"/>
      <c r="AO145" s="141"/>
      <c r="AP145" s="141"/>
      <c r="AQ145" s="141"/>
      <c r="AR145" s="141"/>
      <c r="AS145" s="141"/>
      <c r="AT145" s="141"/>
      <c r="AU145" s="141"/>
      <c r="AV145" s="141"/>
      <c r="AW145" s="141"/>
      <c r="AX145" s="141"/>
      <c r="AY145" s="141"/>
      <c r="AZ145" s="141"/>
      <c r="BA145" s="141"/>
      <c r="BB145" s="141"/>
      <c r="BC145" s="141"/>
      <c r="BD145" s="141"/>
      <c r="BE145" s="141"/>
      <c r="BF145" s="141"/>
      <c r="BG145" s="141"/>
      <c r="BH145" s="141"/>
      <c r="BI145" s="141"/>
      <c r="BJ145" s="141"/>
      <c r="BK145" s="141"/>
      <c r="BL145" s="141"/>
      <c r="BM145" s="141"/>
      <c r="BN145" s="141"/>
      <c r="BO145" s="141"/>
      <c r="BP145" s="213"/>
      <c r="BQ145" s="213"/>
      <c r="BR145" s="213"/>
      <c r="BS145" s="213"/>
      <c r="BT145" s="213"/>
      <c r="BU145" s="213"/>
      <c r="BV145" s="213"/>
      <c r="BW145" s="213"/>
      <c r="BX145" s="213"/>
      <c r="BY145" s="213"/>
      <c r="BZ145" s="213"/>
      <c r="CA145" s="213"/>
      <c r="CB145" s="213"/>
      <c r="CC145" s="213"/>
      <c r="CD145" s="213"/>
      <c r="CE145" s="213"/>
      <c r="CF145" s="213"/>
      <c r="CG145" s="213"/>
      <c r="CH145" s="213"/>
      <c r="CI145" s="213"/>
      <c r="CJ145" s="213"/>
      <c r="CK145" s="213"/>
      <c r="CL145" s="213"/>
      <c r="CM145" s="213"/>
      <c r="CN145" s="213"/>
      <c r="CO145" s="213"/>
      <c r="CP145" s="213"/>
      <c r="CQ145" s="213"/>
      <c r="CR145" s="213"/>
      <c r="CS145" s="213"/>
      <c r="CT145" s="213"/>
      <c r="CU145" s="213"/>
      <c r="CV145" s="213"/>
      <c r="CW145" s="213"/>
      <c r="CX145" s="213"/>
      <c r="CY145" s="213"/>
      <c r="CZ145" s="213"/>
      <c r="DA145" s="213"/>
      <c r="DB145" s="213"/>
      <c r="DC145" s="213"/>
      <c r="DD145" s="213"/>
      <c r="DE145" s="213"/>
      <c r="DF145" s="213"/>
      <c r="DG145" s="213"/>
    </row>
    <row r="146" spans="1:111" ht="26.25" customHeight="1">
      <c r="A146" s="92" t="s">
        <v>3141</v>
      </c>
      <c r="B146" s="112" t="s">
        <v>103</v>
      </c>
      <c r="C146" s="16" t="s">
        <v>729</v>
      </c>
      <c r="D146" s="93" t="s">
        <v>725</v>
      </c>
      <c r="E146" s="105" t="s">
        <v>109</v>
      </c>
      <c r="F146" s="218">
        <v>31.9</v>
      </c>
      <c r="G146" s="103">
        <f t="shared" si="66"/>
        <v>0.24940000000000001</v>
      </c>
      <c r="H146" s="114">
        <v>0</v>
      </c>
      <c r="I146" s="19">
        <f t="shared" si="67"/>
        <v>0</v>
      </c>
      <c r="J146" s="18">
        <f t="shared" si="68"/>
        <v>0</v>
      </c>
    </row>
    <row r="147" spans="1:111" ht="35.1" customHeight="1">
      <c r="A147" s="25"/>
      <c r="B147" s="25"/>
      <c r="C147" s="30"/>
      <c r="D147" s="27"/>
      <c r="E147" s="25"/>
      <c r="F147" s="26"/>
      <c r="G147" s="26"/>
      <c r="H147" s="559" t="s">
        <v>17</v>
      </c>
      <c r="I147" s="559"/>
      <c r="J147" s="35">
        <f>SUM(J129:J146)</f>
        <v>0</v>
      </c>
    </row>
    <row r="148" spans="1:111" s="214" customFormat="1" ht="30" customHeight="1">
      <c r="A148" s="22"/>
      <c r="B148" s="22"/>
      <c r="C148" s="11" t="s">
        <v>76</v>
      </c>
      <c r="D148" s="12" t="s">
        <v>366</v>
      </c>
      <c r="E148" s="22"/>
      <c r="F148" s="23"/>
      <c r="G148" s="23"/>
      <c r="H148" s="23"/>
      <c r="I148" s="24"/>
      <c r="J148" s="23"/>
      <c r="K148" s="141"/>
      <c r="L148" s="141"/>
      <c r="M148" s="141"/>
      <c r="N148" s="141"/>
      <c r="O148" s="141"/>
      <c r="P148" s="141"/>
      <c r="Q148" s="141"/>
      <c r="R148" s="141"/>
      <c r="S148" s="141"/>
      <c r="T148" s="141"/>
      <c r="U148" s="141"/>
      <c r="V148" s="141"/>
      <c r="W148" s="141"/>
      <c r="X148" s="141"/>
      <c r="Y148" s="141"/>
      <c r="Z148" s="141"/>
      <c r="AA148" s="141"/>
      <c r="AB148" s="141"/>
      <c r="AC148" s="141"/>
      <c r="AD148" s="141"/>
      <c r="AE148" s="141"/>
      <c r="AF148" s="141"/>
      <c r="AG148" s="141"/>
      <c r="AH148" s="141"/>
      <c r="AI148" s="141"/>
      <c r="AJ148" s="141"/>
      <c r="AK148" s="141"/>
      <c r="AL148" s="141"/>
      <c r="AM148" s="141"/>
      <c r="AN148" s="141"/>
      <c r="AO148" s="141"/>
      <c r="AP148" s="141"/>
      <c r="AQ148" s="141"/>
      <c r="AR148" s="141"/>
      <c r="AS148" s="141"/>
      <c r="AT148" s="141"/>
      <c r="AU148" s="141"/>
      <c r="AV148" s="141"/>
      <c r="AW148" s="141"/>
      <c r="AX148" s="141"/>
      <c r="AY148" s="141"/>
      <c r="AZ148" s="141"/>
      <c r="BA148" s="141"/>
      <c r="BB148" s="141"/>
      <c r="BC148" s="141"/>
      <c r="BD148" s="141"/>
      <c r="BE148" s="141"/>
      <c r="BF148" s="141"/>
      <c r="BG148" s="141"/>
      <c r="BH148" s="141"/>
      <c r="BI148" s="141"/>
      <c r="BJ148" s="141"/>
      <c r="BK148" s="141"/>
      <c r="BL148" s="141"/>
      <c r="BM148" s="141"/>
      <c r="BN148" s="141"/>
      <c r="BO148" s="141"/>
      <c r="BP148" s="213"/>
      <c r="BQ148" s="213"/>
      <c r="BR148" s="213"/>
      <c r="BS148" s="213"/>
      <c r="BT148" s="213"/>
      <c r="BU148" s="213"/>
      <c r="BV148" s="213"/>
      <c r="BW148" s="213"/>
      <c r="BX148" s="213"/>
      <c r="BY148" s="213"/>
      <c r="BZ148" s="213"/>
      <c r="CA148" s="213"/>
      <c r="CB148" s="213"/>
      <c r="CC148" s="213"/>
      <c r="CD148" s="213"/>
      <c r="CE148" s="213"/>
      <c r="CF148" s="213"/>
      <c r="CG148" s="213"/>
      <c r="CH148" s="213"/>
      <c r="CI148" s="213"/>
      <c r="CJ148" s="213"/>
      <c r="CK148" s="213"/>
      <c r="CL148" s="213"/>
      <c r="CM148" s="213"/>
      <c r="CN148" s="213"/>
      <c r="CO148" s="213"/>
      <c r="CP148" s="213"/>
      <c r="CQ148" s="213"/>
      <c r="CR148" s="213"/>
      <c r="CS148" s="213"/>
      <c r="CT148" s="213"/>
      <c r="CU148" s="213"/>
      <c r="CV148" s="213"/>
      <c r="CW148" s="213"/>
      <c r="CX148" s="213"/>
      <c r="CY148" s="213"/>
      <c r="CZ148" s="213"/>
      <c r="DA148" s="213"/>
      <c r="DB148" s="213"/>
      <c r="DC148" s="213"/>
      <c r="DD148" s="213"/>
      <c r="DE148" s="213"/>
      <c r="DF148" s="213"/>
      <c r="DG148" s="213"/>
    </row>
    <row r="149" spans="1:111" s="214" customFormat="1" ht="26.25" customHeight="1">
      <c r="A149" s="128"/>
      <c r="B149" s="128"/>
      <c r="C149" s="31" t="s">
        <v>77</v>
      </c>
      <c r="D149" s="32" t="s">
        <v>237</v>
      </c>
      <c r="E149" s="128"/>
      <c r="F149" s="129"/>
      <c r="G149" s="130"/>
      <c r="H149" s="130"/>
      <c r="I149" s="131"/>
      <c r="J149" s="130"/>
      <c r="K149" s="141"/>
      <c r="L149" s="141"/>
      <c r="M149" s="141"/>
      <c r="N149" s="141"/>
      <c r="O149" s="141"/>
      <c r="P149" s="141"/>
      <c r="Q149" s="141"/>
      <c r="R149" s="141"/>
      <c r="S149" s="141"/>
      <c r="T149" s="141"/>
      <c r="U149" s="141"/>
      <c r="V149" s="141"/>
      <c r="W149" s="141"/>
      <c r="X149" s="141"/>
      <c r="Y149" s="141"/>
      <c r="Z149" s="141"/>
      <c r="AA149" s="141"/>
      <c r="AB149" s="141"/>
      <c r="AC149" s="141"/>
      <c r="AD149" s="141"/>
      <c r="AE149" s="141"/>
      <c r="AF149" s="141"/>
      <c r="AG149" s="141"/>
      <c r="AH149" s="141"/>
      <c r="AI149" s="141"/>
      <c r="AJ149" s="141"/>
      <c r="AK149" s="141"/>
      <c r="AL149" s="141"/>
      <c r="AM149" s="141"/>
      <c r="AN149" s="141"/>
      <c r="AO149" s="141"/>
      <c r="AP149" s="141"/>
      <c r="AQ149" s="141"/>
      <c r="AR149" s="141"/>
      <c r="AS149" s="141"/>
      <c r="AT149" s="141"/>
      <c r="AU149" s="141"/>
      <c r="AV149" s="141"/>
      <c r="AW149" s="141"/>
      <c r="AX149" s="141"/>
      <c r="AY149" s="141"/>
      <c r="AZ149" s="141"/>
      <c r="BA149" s="141"/>
      <c r="BB149" s="141"/>
      <c r="BC149" s="141"/>
      <c r="BD149" s="141"/>
      <c r="BE149" s="141"/>
      <c r="BF149" s="141"/>
      <c r="BG149" s="141"/>
      <c r="BH149" s="141"/>
      <c r="BI149" s="141"/>
      <c r="BJ149" s="141"/>
      <c r="BK149" s="141"/>
      <c r="BL149" s="141"/>
      <c r="BM149" s="141"/>
      <c r="BN149" s="141"/>
      <c r="BO149" s="141"/>
      <c r="BP149" s="213"/>
      <c r="BQ149" s="213"/>
      <c r="BR149" s="213"/>
      <c r="BS149" s="213"/>
      <c r="BT149" s="213"/>
      <c r="BU149" s="213"/>
      <c r="BV149" s="213"/>
      <c r="BW149" s="213"/>
      <c r="BX149" s="213"/>
      <c r="BY149" s="213"/>
      <c r="BZ149" s="213"/>
      <c r="CA149" s="213"/>
      <c r="CB149" s="213"/>
      <c r="CC149" s="213"/>
      <c r="CD149" s="213"/>
      <c r="CE149" s="213"/>
      <c r="CF149" s="213"/>
      <c r="CG149" s="213"/>
      <c r="CH149" s="213"/>
      <c r="CI149" s="213"/>
      <c r="CJ149" s="213"/>
      <c r="CK149" s="213"/>
      <c r="CL149" s="213"/>
      <c r="CM149" s="213"/>
      <c r="CN149" s="213"/>
      <c r="CO149" s="213"/>
      <c r="CP149" s="213"/>
      <c r="CQ149" s="213"/>
      <c r="CR149" s="213"/>
      <c r="CS149" s="213"/>
      <c r="CT149" s="213"/>
      <c r="CU149" s="213"/>
      <c r="CV149" s="213"/>
      <c r="CW149" s="213"/>
      <c r="CX149" s="213"/>
      <c r="CY149" s="213"/>
      <c r="CZ149" s="213"/>
      <c r="DA149" s="213"/>
      <c r="DB149" s="213"/>
      <c r="DC149" s="213"/>
      <c r="DD149" s="213"/>
      <c r="DE149" s="213"/>
      <c r="DF149" s="213"/>
      <c r="DG149" s="213"/>
    </row>
    <row r="150" spans="1:111">
      <c r="A150" s="105">
        <v>95240</v>
      </c>
      <c r="B150" s="105" t="s">
        <v>13</v>
      </c>
      <c r="C150" s="16" t="s">
        <v>379</v>
      </c>
      <c r="D150" s="84" t="s">
        <v>377</v>
      </c>
      <c r="E150" s="112" t="s">
        <v>109</v>
      </c>
      <c r="F150" s="218">
        <f>'Mem. Calculo Bloco Educacional'!B432</f>
        <v>2340.61</v>
      </c>
      <c r="G150" s="117">
        <f t="shared" ref="G150" si="71">$J$4</f>
        <v>0.24940000000000001</v>
      </c>
      <c r="H150" s="114">
        <v>0</v>
      </c>
      <c r="I150" s="122">
        <f t="shared" ref="I150:I151" si="72">H150*(1+G150)</f>
        <v>0</v>
      </c>
      <c r="J150" s="18">
        <f t="shared" ref="J150:J151" si="73">F150*I150</f>
        <v>0</v>
      </c>
    </row>
    <row r="151" spans="1:111" s="214" customFormat="1" ht="30" customHeight="1">
      <c r="A151" s="112">
        <v>87630</v>
      </c>
      <c r="B151" s="13" t="s">
        <v>13</v>
      </c>
      <c r="C151" s="16" t="s">
        <v>380</v>
      </c>
      <c r="D151" s="82" t="s">
        <v>403</v>
      </c>
      <c r="E151" s="13" t="s">
        <v>109</v>
      </c>
      <c r="F151" s="218">
        <f>'Mem. Calculo Bloco Educacional'!B432</f>
        <v>2340.61</v>
      </c>
      <c r="G151" s="76">
        <f t="shared" ref="G151:G156" si="74">$J$4</f>
        <v>0.24940000000000001</v>
      </c>
      <c r="H151" s="114">
        <v>0</v>
      </c>
      <c r="I151" s="122">
        <f t="shared" si="72"/>
        <v>0</v>
      </c>
      <c r="J151" s="18">
        <f t="shared" si="73"/>
        <v>0</v>
      </c>
      <c r="K151" s="141"/>
      <c r="L151" s="141"/>
      <c r="M151" s="141"/>
      <c r="N151" s="141"/>
      <c r="O151" s="141"/>
      <c r="P151" s="141"/>
      <c r="Q151" s="141"/>
      <c r="R151" s="141"/>
      <c r="S151" s="141"/>
      <c r="T151" s="141"/>
      <c r="U151" s="141"/>
      <c r="V151" s="141"/>
      <c r="W151" s="141"/>
      <c r="X151" s="141"/>
      <c r="Y151" s="141"/>
      <c r="Z151" s="141"/>
      <c r="AA151" s="141"/>
      <c r="AB151" s="141"/>
      <c r="AC151" s="141"/>
      <c r="AD151" s="141"/>
      <c r="AE151" s="141"/>
      <c r="AF151" s="141"/>
      <c r="AG151" s="141"/>
      <c r="AH151" s="141"/>
      <c r="AI151" s="141"/>
      <c r="AJ151" s="141"/>
      <c r="AK151" s="141"/>
      <c r="AL151" s="141"/>
      <c r="AM151" s="141"/>
      <c r="AN151" s="141"/>
      <c r="AO151" s="141"/>
      <c r="AP151" s="141"/>
      <c r="AQ151" s="141"/>
      <c r="AR151" s="141"/>
      <c r="AS151" s="141"/>
      <c r="AT151" s="141"/>
      <c r="AU151" s="141"/>
      <c r="AV151" s="141"/>
      <c r="AW151" s="141"/>
      <c r="AX151" s="141"/>
      <c r="AY151" s="141"/>
      <c r="AZ151" s="141"/>
      <c r="BA151" s="141"/>
      <c r="BB151" s="141"/>
      <c r="BC151" s="141"/>
      <c r="BD151" s="141"/>
      <c r="BE151" s="141"/>
      <c r="BF151" s="141"/>
      <c r="BG151" s="141"/>
      <c r="BH151" s="141"/>
      <c r="BI151" s="141"/>
      <c r="BJ151" s="141"/>
      <c r="BK151" s="141"/>
      <c r="BL151" s="141"/>
      <c r="BM151" s="141"/>
      <c r="BN151" s="141"/>
      <c r="BO151" s="141"/>
      <c r="BP151" s="213"/>
      <c r="BQ151" s="213"/>
      <c r="BR151" s="213"/>
      <c r="BS151" s="213"/>
      <c r="BT151" s="213"/>
      <c r="BU151" s="213"/>
      <c r="BV151" s="213"/>
      <c r="BW151" s="213"/>
      <c r="BX151" s="213"/>
      <c r="BY151" s="213"/>
      <c r="BZ151" s="213"/>
      <c r="CA151" s="213"/>
      <c r="CB151" s="213"/>
      <c r="CC151" s="213"/>
      <c r="CD151" s="213"/>
      <c r="CE151" s="213"/>
      <c r="CF151" s="213"/>
      <c r="CG151" s="213"/>
      <c r="CH151" s="213"/>
      <c r="CI151" s="213"/>
      <c r="CJ151" s="213"/>
      <c r="CK151" s="213"/>
      <c r="CL151" s="213"/>
      <c r="CM151" s="213"/>
      <c r="CN151" s="213"/>
      <c r="CO151" s="213"/>
      <c r="CP151" s="213"/>
      <c r="CQ151" s="213"/>
      <c r="CR151" s="213"/>
      <c r="CS151" s="213"/>
      <c r="CT151" s="213"/>
      <c r="CU151" s="213"/>
      <c r="CV151" s="213"/>
      <c r="CW151" s="213"/>
      <c r="CX151" s="213"/>
      <c r="CY151" s="213"/>
      <c r="CZ151" s="213"/>
      <c r="DA151" s="213"/>
      <c r="DB151" s="213"/>
      <c r="DC151" s="213"/>
      <c r="DD151" s="213"/>
      <c r="DE151" s="213"/>
      <c r="DF151" s="213"/>
      <c r="DG151" s="213"/>
    </row>
    <row r="152" spans="1:111" ht="26.25" customHeight="1">
      <c r="A152" s="128"/>
      <c r="B152" s="128"/>
      <c r="C152" s="31" t="s">
        <v>78</v>
      </c>
      <c r="D152" s="32" t="s">
        <v>238</v>
      </c>
      <c r="E152" s="128"/>
      <c r="F152" s="129"/>
      <c r="G152" s="130"/>
      <c r="H152" s="130"/>
      <c r="I152" s="131"/>
      <c r="J152" s="130"/>
    </row>
    <row r="153" spans="1:111" s="214" customFormat="1" ht="29.25" customHeight="1">
      <c r="A153" s="13">
        <v>84191</v>
      </c>
      <c r="B153" s="13" t="s">
        <v>13</v>
      </c>
      <c r="C153" s="16" t="s">
        <v>240</v>
      </c>
      <c r="D153" s="115" t="s">
        <v>192</v>
      </c>
      <c r="E153" s="13" t="s">
        <v>109</v>
      </c>
      <c r="F153" s="218">
        <f>'Mem. Calculo Bloco Educacional'!C432</f>
        <v>2376.65</v>
      </c>
      <c r="G153" s="76">
        <f t="shared" si="74"/>
        <v>0.24940000000000001</v>
      </c>
      <c r="H153" s="114">
        <v>0</v>
      </c>
      <c r="I153" s="122">
        <f t="shared" ref="I153" si="75">H153*(1+G153)</f>
        <v>0</v>
      </c>
      <c r="J153" s="18">
        <f t="shared" ref="J153" si="76">F153*I153</f>
        <v>0</v>
      </c>
      <c r="K153" s="141"/>
      <c r="L153" s="141"/>
      <c r="M153" s="141"/>
      <c r="N153" s="141"/>
      <c r="O153" s="141"/>
      <c r="P153" s="141"/>
      <c r="Q153" s="141"/>
      <c r="R153" s="141"/>
      <c r="S153" s="141"/>
      <c r="T153" s="141"/>
      <c r="U153" s="141"/>
      <c r="V153" s="141"/>
      <c r="W153" s="141"/>
      <c r="X153" s="141"/>
      <c r="Y153" s="141"/>
      <c r="Z153" s="141"/>
      <c r="AA153" s="141"/>
      <c r="AB153" s="141"/>
      <c r="AC153" s="141"/>
      <c r="AD153" s="141"/>
      <c r="AE153" s="141"/>
      <c r="AF153" s="141"/>
      <c r="AG153" s="141"/>
      <c r="AH153" s="141"/>
      <c r="AI153" s="141"/>
      <c r="AJ153" s="141"/>
      <c r="AK153" s="141"/>
      <c r="AL153" s="141"/>
      <c r="AM153" s="141"/>
      <c r="AN153" s="141"/>
      <c r="AO153" s="141"/>
      <c r="AP153" s="141"/>
      <c r="AQ153" s="141"/>
      <c r="AR153" s="141"/>
      <c r="AS153" s="141"/>
      <c r="AT153" s="141"/>
      <c r="AU153" s="141"/>
      <c r="AV153" s="141"/>
      <c r="AW153" s="141"/>
      <c r="AX153" s="141"/>
      <c r="AY153" s="141"/>
      <c r="AZ153" s="141"/>
      <c r="BA153" s="141"/>
      <c r="BB153" s="141"/>
      <c r="BC153" s="141"/>
      <c r="BD153" s="141"/>
      <c r="BE153" s="141"/>
      <c r="BF153" s="141"/>
      <c r="BG153" s="141"/>
      <c r="BH153" s="141"/>
      <c r="BI153" s="141"/>
      <c r="BJ153" s="141"/>
      <c r="BK153" s="141"/>
      <c r="BL153" s="141"/>
      <c r="BM153" s="141"/>
      <c r="BN153" s="141"/>
      <c r="BO153" s="141"/>
      <c r="BP153" s="213"/>
      <c r="BQ153" s="213"/>
      <c r="BR153" s="213"/>
      <c r="BS153" s="213"/>
      <c r="BT153" s="213"/>
      <c r="BU153" s="213"/>
      <c r="BV153" s="213"/>
      <c r="BW153" s="213"/>
      <c r="BX153" s="213"/>
      <c r="BY153" s="213"/>
      <c r="BZ153" s="213"/>
      <c r="CA153" s="213"/>
      <c r="CB153" s="213"/>
      <c r="CC153" s="213"/>
      <c r="CD153" s="213"/>
      <c r="CE153" s="213"/>
      <c r="CF153" s="213"/>
      <c r="CG153" s="213"/>
      <c r="CH153" s="213"/>
      <c r="CI153" s="213"/>
      <c r="CJ153" s="213"/>
      <c r="CK153" s="213"/>
      <c r="CL153" s="213"/>
      <c r="CM153" s="213"/>
      <c r="CN153" s="213"/>
      <c r="CO153" s="213"/>
      <c r="CP153" s="213"/>
      <c r="CQ153" s="213"/>
      <c r="CR153" s="213"/>
      <c r="CS153" s="213"/>
      <c r="CT153" s="213"/>
      <c r="CU153" s="213"/>
      <c r="CV153" s="213"/>
      <c r="CW153" s="213"/>
      <c r="CX153" s="213"/>
      <c r="CY153" s="213"/>
      <c r="CZ153" s="213"/>
      <c r="DA153" s="213"/>
      <c r="DB153" s="213"/>
      <c r="DC153" s="213"/>
      <c r="DD153" s="213"/>
      <c r="DE153" s="213"/>
      <c r="DF153" s="213"/>
      <c r="DG153" s="213"/>
    </row>
    <row r="154" spans="1:111" s="214" customFormat="1" ht="27" customHeight="1">
      <c r="A154" s="128"/>
      <c r="B154" s="128"/>
      <c r="C154" s="31" t="s">
        <v>79</v>
      </c>
      <c r="D154" s="32" t="s">
        <v>239</v>
      </c>
      <c r="E154" s="128"/>
      <c r="F154" s="129"/>
      <c r="G154" s="130"/>
      <c r="H154" s="130"/>
      <c r="I154" s="131"/>
      <c r="J154" s="130"/>
      <c r="K154" s="141"/>
      <c r="L154" s="141"/>
      <c r="M154" s="141"/>
      <c r="N154" s="141"/>
      <c r="O154" s="141"/>
      <c r="P154" s="141"/>
      <c r="Q154" s="141"/>
      <c r="R154" s="141"/>
      <c r="S154" s="141"/>
      <c r="T154" s="141"/>
      <c r="U154" s="141"/>
      <c r="V154" s="141"/>
      <c r="W154" s="141"/>
      <c r="X154" s="141"/>
      <c r="Y154" s="141"/>
      <c r="Z154" s="141"/>
      <c r="AA154" s="141"/>
      <c r="AB154" s="141"/>
      <c r="AC154" s="141"/>
      <c r="AD154" s="141"/>
      <c r="AE154" s="141"/>
      <c r="AF154" s="141"/>
      <c r="AG154" s="141"/>
      <c r="AH154" s="141"/>
      <c r="AI154" s="141"/>
      <c r="AJ154" s="141"/>
      <c r="AK154" s="141"/>
      <c r="AL154" s="141"/>
      <c r="AM154" s="141"/>
      <c r="AN154" s="141"/>
      <c r="AO154" s="141"/>
      <c r="AP154" s="141"/>
      <c r="AQ154" s="141"/>
      <c r="AR154" s="141"/>
      <c r="AS154" s="141"/>
      <c r="AT154" s="141"/>
      <c r="AU154" s="141"/>
      <c r="AV154" s="141"/>
      <c r="AW154" s="141"/>
      <c r="AX154" s="141"/>
      <c r="AY154" s="141"/>
      <c r="AZ154" s="141"/>
      <c r="BA154" s="141"/>
      <c r="BB154" s="141"/>
      <c r="BC154" s="141"/>
      <c r="BD154" s="141"/>
      <c r="BE154" s="141"/>
      <c r="BF154" s="141"/>
      <c r="BG154" s="141"/>
      <c r="BH154" s="141"/>
      <c r="BI154" s="141"/>
      <c r="BJ154" s="141"/>
      <c r="BK154" s="141"/>
      <c r="BL154" s="141"/>
      <c r="BM154" s="141"/>
      <c r="BN154" s="141"/>
      <c r="BO154" s="141"/>
      <c r="BP154" s="213"/>
      <c r="BQ154" s="213"/>
      <c r="BR154" s="213"/>
      <c r="BS154" s="213"/>
      <c r="BT154" s="213"/>
      <c r="BU154" s="213"/>
      <c r="BV154" s="213"/>
      <c r="BW154" s="213"/>
      <c r="BX154" s="213"/>
      <c r="BY154" s="213"/>
      <c r="BZ154" s="213"/>
      <c r="CA154" s="213"/>
      <c r="CB154" s="213"/>
      <c r="CC154" s="213"/>
      <c r="CD154" s="213"/>
      <c r="CE154" s="213"/>
      <c r="CF154" s="213"/>
      <c r="CG154" s="213"/>
      <c r="CH154" s="213"/>
      <c r="CI154" s="213"/>
      <c r="CJ154" s="213"/>
      <c r="CK154" s="213"/>
      <c r="CL154" s="213"/>
      <c r="CM154" s="213"/>
      <c r="CN154" s="213"/>
      <c r="CO154" s="213"/>
      <c r="CP154" s="213"/>
      <c r="CQ154" s="213"/>
      <c r="CR154" s="213"/>
      <c r="CS154" s="213"/>
      <c r="CT154" s="213"/>
      <c r="CU154" s="213"/>
      <c r="CV154" s="213"/>
      <c r="CW154" s="213"/>
      <c r="CX154" s="213"/>
      <c r="CY154" s="213"/>
      <c r="CZ154" s="213"/>
      <c r="DA154" s="213"/>
      <c r="DB154" s="213"/>
      <c r="DC154" s="213"/>
      <c r="DD154" s="213"/>
      <c r="DE154" s="213"/>
      <c r="DF154" s="213"/>
      <c r="DG154" s="213"/>
    </row>
    <row r="155" spans="1:111">
      <c r="A155" s="112" t="s">
        <v>115</v>
      </c>
      <c r="B155" s="112" t="s">
        <v>13</v>
      </c>
      <c r="C155" s="16" t="s">
        <v>241</v>
      </c>
      <c r="D155" s="106" t="s">
        <v>193</v>
      </c>
      <c r="E155" s="112" t="s">
        <v>107</v>
      </c>
      <c r="F155" s="218">
        <f>'Mem. Calculo Bloco Educacional'!D432</f>
        <v>1473.8</v>
      </c>
      <c r="G155" s="117">
        <f t="shared" si="74"/>
        <v>0.24940000000000001</v>
      </c>
      <c r="H155" s="114">
        <v>0</v>
      </c>
      <c r="I155" s="122">
        <f>H155*(1+G155)</f>
        <v>0</v>
      </c>
      <c r="J155" s="18">
        <f>F155*I155</f>
        <v>0</v>
      </c>
      <c r="BP155" s="116"/>
      <c r="BQ155" s="116"/>
      <c r="BR155" s="116"/>
      <c r="BS155" s="116"/>
      <c r="BT155" s="116"/>
      <c r="BU155" s="116"/>
      <c r="BV155" s="116"/>
      <c r="BW155" s="116"/>
      <c r="BX155" s="116"/>
      <c r="BY155" s="116"/>
      <c r="BZ155" s="116"/>
      <c r="CA155" s="116"/>
      <c r="CB155" s="116"/>
      <c r="CC155" s="116"/>
      <c r="CD155" s="116"/>
      <c r="CE155" s="116"/>
      <c r="CF155" s="116"/>
      <c r="CG155" s="116"/>
      <c r="CH155" s="116"/>
      <c r="CI155" s="116"/>
      <c r="CJ155" s="116"/>
      <c r="CK155" s="116"/>
      <c r="CL155" s="116"/>
      <c r="CM155" s="116"/>
      <c r="CN155" s="116"/>
      <c r="CO155" s="116"/>
      <c r="CP155" s="116"/>
      <c r="CQ155" s="116"/>
      <c r="CR155" s="116"/>
      <c r="CS155" s="116"/>
      <c r="CT155" s="116"/>
      <c r="CU155" s="116"/>
      <c r="CV155" s="116"/>
      <c r="CW155" s="116"/>
      <c r="CX155" s="116"/>
      <c r="CY155" s="116"/>
      <c r="CZ155" s="116"/>
      <c r="DA155" s="116"/>
      <c r="DB155" s="116"/>
      <c r="DC155" s="116"/>
      <c r="DD155" s="116"/>
      <c r="DE155" s="116"/>
      <c r="DF155" s="116"/>
      <c r="DG155" s="116"/>
    </row>
    <row r="156" spans="1:111">
      <c r="A156" s="87">
        <v>98695</v>
      </c>
      <c r="B156" s="87" t="s">
        <v>13</v>
      </c>
      <c r="C156" s="16" t="s">
        <v>733</v>
      </c>
      <c r="D156" s="21" t="s">
        <v>732</v>
      </c>
      <c r="E156" s="87" t="s">
        <v>107</v>
      </c>
      <c r="F156" s="218">
        <f>'Mem. Calculo Bloco Educacional'!E432</f>
        <v>94.37</v>
      </c>
      <c r="G156" s="76">
        <f t="shared" si="74"/>
        <v>0.24940000000000001</v>
      </c>
      <c r="H156" s="114">
        <v>0</v>
      </c>
      <c r="I156" s="122">
        <f>H156*(1+G156)</f>
        <v>0</v>
      </c>
      <c r="J156" s="18">
        <f>F156*I156</f>
        <v>0</v>
      </c>
    </row>
    <row r="157" spans="1:111" ht="35.1" customHeight="1">
      <c r="A157" s="25"/>
      <c r="B157" s="25"/>
      <c r="C157" s="30"/>
      <c r="D157" s="27"/>
      <c r="E157" s="25"/>
      <c r="F157" s="26"/>
      <c r="G157" s="26"/>
      <c r="H157" s="559" t="s">
        <v>17</v>
      </c>
      <c r="I157" s="559"/>
      <c r="J157" s="35">
        <f>SUM(J150:J156)</f>
        <v>0</v>
      </c>
    </row>
    <row r="158" spans="1:111" ht="27.75" customHeight="1">
      <c r="A158" s="22"/>
      <c r="B158" s="22"/>
      <c r="C158" s="11" t="s">
        <v>149</v>
      </c>
      <c r="D158" s="12" t="s">
        <v>24</v>
      </c>
      <c r="E158" s="22"/>
      <c r="F158" s="23"/>
      <c r="G158" s="23"/>
      <c r="H158" s="23"/>
      <c r="I158" s="24"/>
      <c r="J158" s="23"/>
    </row>
    <row r="159" spans="1:111" ht="27.75" customHeight="1">
      <c r="A159" s="112"/>
      <c r="B159" s="112"/>
      <c r="C159" s="28" t="s">
        <v>158</v>
      </c>
      <c r="D159" s="29" t="s">
        <v>116</v>
      </c>
      <c r="E159" s="112"/>
      <c r="F159" s="114"/>
      <c r="G159" s="117"/>
      <c r="H159" s="114"/>
      <c r="I159" s="19"/>
      <c r="J159" s="18"/>
      <c r="BP159" s="116"/>
      <c r="BQ159" s="116"/>
      <c r="BR159" s="116"/>
      <c r="BS159" s="116"/>
      <c r="BT159" s="116"/>
      <c r="BU159" s="116"/>
      <c r="BV159" s="116"/>
      <c r="BW159" s="116"/>
      <c r="BX159" s="116"/>
      <c r="BY159" s="116"/>
      <c r="BZ159" s="116"/>
      <c r="CA159" s="116"/>
      <c r="CB159" s="116"/>
      <c r="CC159" s="116"/>
      <c r="CD159" s="116"/>
      <c r="CE159" s="116"/>
      <c r="CF159" s="116"/>
      <c r="CG159" s="116"/>
      <c r="CH159" s="116"/>
      <c r="CI159" s="116"/>
      <c r="CJ159" s="116"/>
      <c r="CK159" s="116"/>
      <c r="CL159" s="116"/>
      <c r="CM159" s="116"/>
      <c r="CN159" s="116"/>
      <c r="CO159" s="116"/>
      <c r="CP159" s="116"/>
      <c r="CQ159" s="116"/>
      <c r="CR159" s="116"/>
      <c r="CS159" s="116"/>
      <c r="CT159" s="116"/>
      <c r="CU159" s="116"/>
      <c r="CV159" s="116"/>
      <c r="CW159" s="116"/>
      <c r="CX159" s="116"/>
      <c r="CY159" s="116"/>
      <c r="CZ159" s="116"/>
      <c r="DA159" s="116"/>
      <c r="DB159" s="116"/>
      <c r="DC159" s="116"/>
      <c r="DD159" s="116"/>
      <c r="DE159" s="116"/>
      <c r="DF159" s="116"/>
      <c r="DG159" s="116"/>
    </row>
    <row r="160" spans="1:111">
      <c r="A160" s="112">
        <v>88484</v>
      </c>
      <c r="B160" s="112" t="s">
        <v>31</v>
      </c>
      <c r="C160" s="113" t="s">
        <v>172</v>
      </c>
      <c r="D160" s="106" t="s">
        <v>738</v>
      </c>
      <c r="E160" s="112" t="s">
        <v>14</v>
      </c>
      <c r="F160" s="218">
        <f>'Mem. Calculo Bloco Educacional'!B432</f>
        <v>2340.61</v>
      </c>
      <c r="G160" s="117">
        <f t="shared" ref="G160:G170" si="77">$J$4</f>
        <v>0.24940000000000001</v>
      </c>
      <c r="H160" s="114">
        <v>0</v>
      </c>
      <c r="I160" s="122">
        <f>H160*(1+G160)</f>
        <v>0</v>
      </c>
      <c r="J160" s="18">
        <f>F160*I160</f>
        <v>0</v>
      </c>
    </row>
    <row r="161" spans="1:111">
      <c r="A161" s="112">
        <v>88496</v>
      </c>
      <c r="B161" s="112" t="s">
        <v>31</v>
      </c>
      <c r="C161" s="113" t="s">
        <v>173</v>
      </c>
      <c r="D161" s="106" t="s">
        <v>190</v>
      </c>
      <c r="E161" s="112" t="s">
        <v>14</v>
      </c>
      <c r="F161" s="218">
        <f>F160</f>
        <v>2340.61</v>
      </c>
      <c r="G161" s="117">
        <f t="shared" si="77"/>
        <v>0.24940000000000001</v>
      </c>
      <c r="H161" s="114">
        <v>0</v>
      </c>
      <c r="I161" s="122">
        <f>H161*(1+G161)</f>
        <v>0</v>
      </c>
      <c r="J161" s="18">
        <f>F161*I161</f>
        <v>0</v>
      </c>
    </row>
    <row r="162" spans="1:111">
      <c r="A162" s="112">
        <v>88486</v>
      </c>
      <c r="B162" s="112" t="s">
        <v>31</v>
      </c>
      <c r="C162" s="113" t="s">
        <v>737</v>
      </c>
      <c r="D162" s="106" t="s">
        <v>739</v>
      </c>
      <c r="E162" s="112" t="s">
        <v>14</v>
      </c>
      <c r="F162" s="218">
        <f>F160</f>
        <v>2340.61</v>
      </c>
      <c r="G162" s="117">
        <f t="shared" si="77"/>
        <v>0.24940000000000001</v>
      </c>
      <c r="H162" s="114">
        <v>0</v>
      </c>
      <c r="I162" s="122">
        <f>H162*(1+G162)</f>
        <v>0</v>
      </c>
      <c r="J162" s="18">
        <f>F162*I162</f>
        <v>0</v>
      </c>
    </row>
    <row r="163" spans="1:111" ht="28.5" customHeight="1">
      <c r="A163" s="112"/>
      <c r="B163" s="112"/>
      <c r="C163" s="28" t="s">
        <v>174</v>
      </c>
      <c r="D163" s="29" t="s">
        <v>27</v>
      </c>
      <c r="E163" s="112"/>
      <c r="F163" s="94"/>
      <c r="G163" s="117"/>
      <c r="H163" s="114"/>
      <c r="I163" s="122"/>
      <c r="J163" s="18"/>
      <c r="BP163" s="116"/>
      <c r="BQ163" s="116"/>
      <c r="BR163" s="116"/>
      <c r="BS163" s="116"/>
      <c r="BT163" s="116"/>
      <c r="BU163" s="116"/>
      <c r="BV163" s="116"/>
      <c r="BW163" s="116"/>
      <c r="BX163" s="116"/>
      <c r="BY163" s="116"/>
      <c r="BZ163" s="116"/>
      <c r="CA163" s="116"/>
      <c r="CB163" s="116"/>
      <c r="CC163" s="116"/>
      <c r="CD163" s="116"/>
      <c r="CE163" s="116"/>
      <c r="CF163" s="116"/>
      <c r="CG163" s="116"/>
      <c r="CH163" s="116"/>
      <c r="CI163" s="116"/>
      <c r="CJ163" s="116"/>
      <c r="CK163" s="116"/>
      <c r="CL163" s="116"/>
      <c r="CM163" s="116"/>
      <c r="CN163" s="116"/>
      <c r="CO163" s="116"/>
      <c r="CP163" s="116"/>
      <c r="CQ163" s="116"/>
      <c r="CR163" s="116"/>
      <c r="CS163" s="116"/>
      <c r="CT163" s="116"/>
      <c r="CU163" s="116"/>
      <c r="CV163" s="116"/>
      <c r="CW163" s="116"/>
      <c r="CX163" s="116"/>
      <c r="CY163" s="116"/>
      <c r="CZ163" s="116"/>
      <c r="DA163" s="116"/>
      <c r="DB163" s="116"/>
      <c r="DC163" s="116"/>
      <c r="DD163" s="116"/>
      <c r="DE163" s="116"/>
      <c r="DF163" s="116"/>
      <c r="DG163" s="116"/>
    </row>
    <row r="164" spans="1:111">
      <c r="A164" s="112">
        <v>88485</v>
      </c>
      <c r="B164" s="112" t="s">
        <v>31</v>
      </c>
      <c r="C164" s="113" t="s">
        <v>175</v>
      </c>
      <c r="D164" s="106" t="s">
        <v>744</v>
      </c>
      <c r="E164" s="112" t="s">
        <v>14</v>
      </c>
      <c r="F164" s="218">
        <f>'Mem. Calculo Bloco Educacional'!D335</f>
        <v>2164.0700000000002</v>
      </c>
      <c r="G164" s="117">
        <f t="shared" si="77"/>
        <v>0.24940000000000001</v>
      </c>
      <c r="H164" s="114">
        <v>0</v>
      </c>
      <c r="I164" s="122">
        <f>H164*(1+G164)</f>
        <v>0</v>
      </c>
      <c r="J164" s="18">
        <f>F164*I164</f>
        <v>0</v>
      </c>
    </row>
    <row r="165" spans="1:111">
      <c r="A165" s="112">
        <v>88497</v>
      </c>
      <c r="B165" s="112" t="s">
        <v>31</v>
      </c>
      <c r="C165" s="113" t="s">
        <v>176</v>
      </c>
      <c r="D165" s="106" t="s">
        <v>378</v>
      </c>
      <c r="E165" s="112" t="s">
        <v>14</v>
      </c>
      <c r="F165" s="218">
        <f>F164</f>
        <v>2164.0700000000002</v>
      </c>
      <c r="G165" s="117">
        <f t="shared" si="77"/>
        <v>0.24940000000000001</v>
      </c>
      <c r="H165" s="114">
        <v>0</v>
      </c>
      <c r="I165" s="122">
        <f>H165*(1+G165)</f>
        <v>0</v>
      </c>
      <c r="J165" s="18">
        <f>F165*I165</f>
        <v>0</v>
      </c>
    </row>
    <row r="166" spans="1:111">
      <c r="A166" s="112">
        <v>88489</v>
      </c>
      <c r="B166" s="112" t="s">
        <v>31</v>
      </c>
      <c r="C166" s="113" t="s">
        <v>743</v>
      </c>
      <c r="D166" s="106" t="s">
        <v>194</v>
      </c>
      <c r="E166" s="112" t="s">
        <v>14</v>
      </c>
      <c r="F166" s="218">
        <f>F164</f>
        <v>2164.0700000000002</v>
      </c>
      <c r="G166" s="117">
        <f t="shared" si="77"/>
        <v>0.24940000000000001</v>
      </c>
      <c r="H166" s="114">
        <v>0</v>
      </c>
      <c r="I166" s="122">
        <f>H166*(1+G166)</f>
        <v>0</v>
      </c>
      <c r="J166" s="18">
        <f>F166*I166</f>
        <v>0</v>
      </c>
    </row>
    <row r="167" spans="1:111" ht="29.25" customHeight="1">
      <c r="A167" s="112"/>
      <c r="B167" s="112"/>
      <c r="C167" s="28" t="s">
        <v>177</v>
      </c>
      <c r="D167" s="29" t="s">
        <v>30</v>
      </c>
      <c r="E167" s="112"/>
      <c r="F167" s="94"/>
      <c r="G167" s="117"/>
      <c r="H167" s="114"/>
      <c r="I167" s="19"/>
      <c r="J167" s="18"/>
      <c r="BP167" s="116"/>
      <c r="BQ167" s="116"/>
      <c r="BR167" s="116"/>
      <c r="BS167" s="116"/>
      <c r="BT167" s="116"/>
      <c r="BU167" s="116"/>
      <c r="BV167" s="116"/>
      <c r="BW167" s="116"/>
      <c r="BX167" s="116"/>
      <c r="BY167" s="116"/>
      <c r="BZ167" s="116"/>
      <c r="CA167" s="116"/>
      <c r="CB167" s="116"/>
      <c r="CC167" s="116"/>
      <c r="CD167" s="116"/>
      <c r="CE167" s="116"/>
      <c r="CF167" s="116"/>
      <c r="CG167" s="116"/>
      <c r="CH167" s="116"/>
      <c r="CI167" s="116"/>
      <c r="CJ167" s="116"/>
      <c r="CK167" s="116"/>
      <c r="CL167" s="116"/>
      <c r="CM167" s="116"/>
      <c r="CN167" s="116"/>
      <c r="CO167" s="116"/>
      <c r="CP167" s="116"/>
      <c r="CQ167" s="116"/>
      <c r="CR167" s="116"/>
      <c r="CS167" s="116"/>
      <c r="CT167" s="116"/>
      <c r="CU167" s="116"/>
      <c r="CV167" s="116"/>
      <c r="CW167" s="116"/>
      <c r="CX167" s="116"/>
      <c r="CY167" s="116"/>
      <c r="CZ167" s="116"/>
      <c r="DA167" s="116"/>
      <c r="DB167" s="116"/>
      <c r="DC167" s="116"/>
      <c r="DD167" s="116"/>
      <c r="DE167" s="116"/>
      <c r="DF167" s="116"/>
      <c r="DG167" s="116"/>
    </row>
    <row r="168" spans="1:111" ht="30" customHeight="1">
      <c r="A168" s="112">
        <v>88411</v>
      </c>
      <c r="B168" s="112" t="s">
        <v>13</v>
      </c>
      <c r="C168" s="113" t="s">
        <v>178</v>
      </c>
      <c r="D168" s="106" t="s">
        <v>195</v>
      </c>
      <c r="E168" s="112" t="s">
        <v>14</v>
      </c>
      <c r="F168" s="218">
        <f>'Mem. Calculo Bloco Educacional'!D370</f>
        <v>799.81</v>
      </c>
      <c r="G168" s="117">
        <f t="shared" si="77"/>
        <v>0.24940000000000001</v>
      </c>
      <c r="H168" s="114">
        <v>0</v>
      </c>
      <c r="I168" s="122">
        <f>H168*(1+G168)</f>
        <v>0</v>
      </c>
      <c r="J168" s="18">
        <f>F168*I168</f>
        <v>0</v>
      </c>
    </row>
    <row r="169" spans="1:111">
      <c r="A169" s="105">
        <v>95305</v>
      </c>
      <c r="B169" s="112" t="s">
        <v>31</v>
      </c>
      <c r="C169" s="113" t="s">
        <v>179</v>
      </c>
      <c r="D169" s="121" t="s">
        <v>741</v>
      </c>
      <c r="E169" s="112" t="s">
        <v>14</v>
      </c>
      <c r="F169" s="218">
        <f>F168</f>
        <v>799.81</v>
      </c>
      <c r="G169" s="117">
        <f t="shared" si="77"/>
        <v>0.24940000000000001</v>
      </c>
      <c r="H169" s="114">
        <v>0</v>
      </c>
      <c r="I169" s="122">
        <f>H169*(1+G169)</f>
        <v>0</v>
      </c>
      <c r="J169" s="18">
        <f>F169*I169</f>
        <v>0</v>
      </c>
      <c r="BP169" s="116"/>
      <c r="BQ169" s="116"/>
      <c r="BR169" s="116"/>
      <c r="BS169" s="116"/>
      <c r="BT169" s="116"/>
      <c r="BU169" s="116"/>
      <c r="BV169" s="116"/>
      <c r="BW169" s="116"/>
      <c r="BX169" s="116"/>
      <c r="BY169" s="116"/>
      <c r="BZ169" s="116"/>
      <c r="CA169" s="116"/>
      <c r="CB169" s="116"/>
      <c r="CC169" s="116"/>
      <c r="CD169" s="116"/>
      <c r="CE169" s="116"/>
      <c r="CF169" s="116"/>
      <c r="CG169" s="116"/>
      <c r="CH169" s="116"/>
      <c r="CI169" s="116"/>
      <c r="CJ169" s="116"/>
      <c r="CK169" s="116"/>
      <c r="CL169" s="116"/>
      <c r="CM169" s="116"/>
      <c r="CN169" s="116"/>
      <c r="CO169" s="116"/>
      <c r="CP169" s="116"/>
      <c r="CQ169" s="116"/>
      <c r="CR169" s="116"/>
      <c r="CS169" s="116"/>
      <c r="CT169" s="116"/>
      <c r="CU169" s="116"/>
      <c r="CV169" s="116"/>
      <c r="CW169" s="116"/>
      <c r="CX169" s="116"/>
      <c r="CY169" s="116"/>
      <c r="CZ169" s="116"/>
      <c r="DA169" s="116"/>
      <c r="DB169" s="116"/>
      <c r="DC169" s="116"/>
      <c r="DD169" s="116"/>
      <c r="DE169" s="116"/>
      <c r="DF169" s="116"/>
      <c r="DG169" s="116"/>
    </row>
    <row r="170" spans="1:111">
      <c r="A170" s="105">
        <v>88487</v>
      </c>
      <c r="B170" s="112" t="s">
        <v>31</v>
      </c>
      <c r="C170" s="113" t="s">
        <v>740</v>
      </c>
      <c r="D170" s="121" t="s">
        <v>742</v>
      </c>
      <c r="E170" s="112" t="s">
        <v>14</v>
      </c>
      <c r="F170" s="218">
        <f>F168</f>
        <v>799.81</v>
      </c>
      <c r="G170" s="117">
        <f t="shared" si="77"/>
        <v>0.24940000000000001</v>
      </c>
      <c r="H170" s="114">
        <v>0</v>
      </c>
      <c r="I170" s="122">
        <f>H170*(1+G170)</f>
        <v>0</v>
      </c>
      <c r="J170" s="18">
        <f>F170*I170</f>
        <v>0</v>
      </c>
    </row>
    <row r="171" spans="1:111" ht="35.1" customHeight="1">
      <c r="A171" s="88"/>
      <c r="B171" s="88"/>
      <c r="C171" s="30"/>
      <c r="D171" s="106"/>
      <c r="E171" s="88"/>
      <c r="F171" s="26"/>
      <c r="G171" s="26"/>
      <c r="H171" s="559" t="s">
        <v>17</v>
      </c>
      <c r="I171" s="559"/>
      <c r="J171" s="35">
        <f>SUM(J160:J170)</f>
        <v>0</v>
      </c>
    </row>
    <row r="172" spans="1:111" ht="30" customHeight="1">
      <c r="A172" s="22"/>
      <c r="B172" s="22"/>
      <c r="C172" s="11" t="s">
        <v>272</v>
      </c>
      <c r="D172" s="12" t="s">
        <v>147</v>
      </c>
      <c r="E172" s="22"/>
      <c r="F172" s="23"/>
      <c r="G172" s="23"/>
      <c r="H172" s="23"/>
      <c r="I172" s="24"/>
      <c r="J172" s="23"/>
      <c r="BP172" s="116"/>
      <c r="BQ172" s="116"/>
      <c r="BR172" s="116"/>
      <c r="BS172" s="116"/>
      <c r="BT172" s="116"/>
      <c r="BU172" s="116"/>
      <c r="BV172" s="116"/>
      <c r="BW172" s="116"/>
      <c r="BX172" s="116"/>
      <c r="BY172" s="116"/>
      <c r="BZ172" s="116"/>
      <c r="CA172" s="116"/>
      <c r="CB172" s="116"/>
      <c r="CC172" s="116"/>
      <c r="CD172" s="116"/>
      <c r="CE172" s="116"/>
      <c r="CF172" s="116"/>
      <c r="CG172" s="116"/>
      <c r="CH172" s="116"/>
      <c r="CI172" s="116"/>
      <c r="CJ172" s="116"/>
      <c r="CK172" s="116"/>
      <c r="CL172" s="116"/>
      <c r="CM172" s="116"/>
      <c r="CN172" s="116"/>
      <c r="CO172" s="116"/>
      <c r="CP172" s="116"/>
      <c r="CQ172" s="116"/>
      <c r="CR172" s="116"/>
      <c r="CS172" s="116"/>
      <c r="CT172" s="116"/>
      <c r="CU172" s="116"/>
      <c r="CV172" s="116"/>
      <c r="CW172" s="116"/>
      <c r="CX172" s="116"/>
      <c r="CY172" s="116"/>
      <c r="CZ172" s="116"/>
      <c r="DA172" s="116"/>
      <c r="DB172" s="116"/>
      <c r="DC172" s="116"/>
      <c r="DD172" s="116"/>
      <c r="DE172" s="116"/>
      <c r="DF172" s="116"/>
      <c r="DG172" s="116"/>
    </row>
    <row r="173" spans="1:111" ht="27" customHeight="1">
      <c r="A173" s="112"/>
      <c r="B173" s="112"/>
      <c r="C173" s="28" t="s">
        <v>159</v>
      </c>
      <c r="D173" s="32" t="s">
        <v>144</v>
      </c>
      <c r="E173" s="112"/>
      <c r="F173" s="114"/>
      <c r="G173" s="114"/>
      <c r="H173" s="114"/>
      <c r="I173" s="122"/>
      <c r="J173" s="114"/>
      <c r="BP173" s="116"/>
      <c r="BQ173" s="116"/>
      <c r="BR173" s="116"/>
      <c r="BS173" s="116"/>
      <c r="BT173" s="116"/>
      <c r="BU173" s="116"/>
      <c r="BV173" s="116"/>
      <c r="BW173" s="116"/>
      <c r="BX173" s="116"/>
      <c r="BY173" s="116"/>
      <c r="BZ173" s="116"/>
      <c r="CA173" s="116"/>
      <c r="CB173" s="116"/>
      <c r="CC173" s="116"/>
      <c r="CD173" s="116"/>
      <c r="CE173" s="116"/>
      <c r="CF173" s="116"/>
      <c r="CG173" s="116"/>
      <c r="CH173" s="116"/>
      <c r="CI173" s="116"/>
      <c r="CJ173" s="116"/>
      <c r="CK173" s="116"/>
      <c r="CL173" s="116"/>
      <c r="CM173" s="116"/>
      <c r="CN173" s="116"/>
      <c r="CO173" s="116"/>
      <c r="CP173" s="116"/>
      <c r="CQ173" s="116"/>
      <c r="CR173" s="116"/>
      <c r="CS173" s="116"/>
      <c r="CT173" s="116"/>
      <c r="CU173" s="116"/>
      <c r="CV173" s="116"/>
      <c r="CW173" s="116"/>
      <c r="CX173" s="116"/>
      <c r="CY173" s="116"/>
      <c r="CZ173" s="116"/>
      <c r="DA173" s="116"/>
      <c r="DB173" s="116"/>
      <c r="DC173" s="116"/>
      <c r="DD173" s="116"/>
      <c r="DE173" s="116"/>
      <c r="DF173" s="116"/>
      <c r="DG173" s="116"/>
    </row>
    <row r="174" spans="1:111" ht="33.75" customHeight="1">
      <c r="A174" s="92" t="s">
        <v>2121</v>
      </c>
      <c r="B174" s="112" t="s">
        <v>103</v>
      </c>
      <c r="C174" s="113" t="s">
        <v>180</v>
      </c>
      <c r="D174" s="115" t="s">
        <v>2114</v>
      </c>
      <c r="E174" s="112" t="s">
        <v>104</v>
      </c>
      <c r="F174" s="483">
        <v>1</v>
      </c>
      <c r="G174" s="117">
        <f t="shared" ref="G174:G180" si="78">$J$4</f>
        <v>0.24940000000000001</v>
      </c>
      <c r="H174" s="114">
        <v>0</v>
      </c>
      <c r="I174" s="122">
        <f>H174*(1+G174)</f>
        <v>0</v>
      </c>
      <c r="J174" s="114">
        <f>F174*I174</f>
        <v>0</v>
      </c>
      <c r="BP174" s="116"/>
      <c r="BQ174" s="116"/>
      <c r="BR174" s="116"/>
      <c r="BS174" s="116"/>
      <c r="BT174" s="116"/>
      <c r="BU174" s="116"/>
      <c r="BV174" s="116"/>
      <c r="BW174" s="116"/>
      <c r="BX174" s="116"/>
      <c r="BY174" s="116"/>
      <c r="BZ174" s="116"/>
      <c r="CA174" s="116"/>
      <c r="CB174" s="116"/>
      <c r="CC174" s="116"/>
      <c r="CD174" s="116"/>
      <c r="CE174" s="116"/>
      <c r="CF174" s="116"/>
      <c r="CG174" s="116"/>
      <c r="CH174" s="116"/>
      <c r="CI174" s="116"/>
      <c r="CJ174" s="116"/>
      <c r="CK174" s="116"/>
      <c r="CL174" s="116"/>
      <c r="CM174" s="116"/>
      <c r="CN174" s="116"/>
      <c r="CO174" s="116"/>
      <c r="CP174" s="116"/>
      <c r="CQ174" s="116"/>
      <c r="CR174" s="116"/>
      <c r="CS174" s="116"/>
      <c r="CT174" s="116"/>
      <c r="CU174" s="116"/>
      <c r="CV174" s="116"/>
      <c r="CW174" s="116"/>
      <c r="CX174" s="116"/>
      <c r="CY174" s="116"/>
      <c r="CZ174" s="116"/>
      <c r="DA174" s="116"/>
      <c r="DB174" s="116"/>
      <c r="DC174" s="116"/>
      <c r="DD174" s="116"/>
      <c r="DE174" s="116"/>
      <c r="DF174" s="116"/>
      <c r="DG174" s="116"/>
    </row>
    <row r="175" spans="1:111" ht="31.5">
      <c r="A175" s="112">
        <v>94794</v>
      </c>
      <c r="B175" s="112" t="s">
        <v>13</v>
      </c>
      <c r="C175" s="113" t="s">
        <v>181</v>
      </c>
      <c r="D175" s="115" t="s">
        <v>196</v>
      </c>
      <c r="E175" s="112" t="s">
        <v>104</v>
      </c>
      <c r="F175" s="483">
        <v>8</v>
      </c>
      <c r="G175" s="117">
        <f t="shared" si="78"/>
        <v>0.24940000000000001</v>
      </c>
      <c r="H175" s="114">
        <v>0</v>
      </c>
      <c r="I175" s="122">
        <f t="shared" ref="I175:I180" si="79">H175*(1+G175)</f>
        <v>0</v>
      </c>
      <c r="J175" s="114">
        <f>F175*I175</f>
        <v>0</v>
      </c>
      <c r="BP175" s="116"/>
      <c r="BQ175" s="116"/>
      <c r="BR175" s="116"/>
      <c r="BS175" s="116"/>
      <c r="BT175" s="116"/>
      <c r="BU175" s="116"/>
      <c r="BV175" s="116"/>
      <c r="BW175" s="116"/>
      <c r="BX175" s="116"/>
      <c r="BY175" s="116"/>
      <c r="BZ175" s="116"/>
      <c r="CA175" s="116"/>
      <c r="CB175" s="116"/>
      <c r="CC175" s="116"/>
      <c r="CD175" s="116"/>
      <c r="CE175" s="116"/>
      <c r="CF175" s="116"/>
      <c r="CG175" s="116"/>
      <c r="CH175" s="116"/>
      <c r="CI175" s="116"/>
      <c r="CJ175" s="116"/>
      <c r="CK175" s="116"/>
      <c r="CL175" s="116"/>
      <c r="CM175" s="116"/>
      <c r="CN175" s="116"/>
      <c r="CO175" s="116"/>
      <c r="CP175" s="116"/>
      <c r="CQ175" s="116"/>
      <c r="CR175" s="116"/>
      <c r="CS175" s="116"/>
      <c r="CT175" s="116"/>
      <c r="CU175" s="116"/>
      <c r="CV175" s="116"/>
      <c r="CW175" s="116"/>
      <c r="CX175" s="116"/>
      <c r="CY175" s="116"/>
      <c r="CZ175" s="116"/>
      <c r="DA175" s="116"/>
      <c r="DB175" s="116"/>
      <c r="DC175" s="116"/>
      <c r="DD175" s="116"/>
      <c r="DE175" s="116"/>
      <c r="DF175" s="116"/>
      <c r="DG175" s="116"/>
    </row>
    <row r="176" spans="1:111" ht="23.25" customHeight="1">
      <c r="A176" s="112">
        <v>94792</v>
      </c>
      <c r="B176" s="112" t="s">
        <v>13</v>
      </c>
      <c r="C176" s="113" t="s">
        <v>235</v>
      </c>
      <c r="D176" s="115" t="s">
        <v>2115</v>
      </c>
      <c r="E176" s="112" t="s">
        <v>104</v>
      </c>
      <c r="F176" s="483">
        <v>16</v>
      </c>
      <c r="G176" s="117">
        <f t="shared" si="78"/>
        <v>0.24940000000000001</v>
      </c>
      <c r="H176" s="114">
        <v>0</v>
      </c>
      <c r="I176" s="122">
        <f t="shared" si="79"/>
        <v>0</v>
      </c>
      <c r="J176" s="114">
        <f>F176*I176</f>
        <v>0</v>
      </c>
      <c r="BP176" s="116"/>
      <c r="BQ176" s="116"/>
      <c r="BR176" s="116"/>
      <c r="BS176" s="116"/>
      <c r="BT176" s="116"/>
      <c r="BU176" s="116"/>
      <c r="BV176" s="116"/>
      <c r="BW176" s="116"/>
      <c r="BX176" s="116"/>
      <c r="BY176" s="116"/>
      <c r="BZ176" s="116"/>
      <c r="CA176" s="116"/>
      <c r="CB176" s="116"/>
      <c r="CC176" s="116"/>
      <c r="CD176" s="116"/>
      <c r="CE176" s="116"/>
      <c r="CF176" s="116"/>
      <c r="CG176" s="116"/>
      <c r="CH176" s="116"/>
      <c r="CI176" s="116"/>
      <c r="CJ176" s="116"/>
      <c r="CK176" s="116"/>
      <c r="CL176" s="116"/>
      <c r="CM176" s="116"/>
      <c r="CN176" s="116"/>
      <c r="CO176" s="116"/>
      <c r="CP176" s="116"/>
      <c r="CQ176" s="116"/>
      <c r="CR176" s="116"/>
      <c r="CS176" s="116"/>
      <c r="CT176" s="116"/>
      <c r="CU176" s="116"/>
      <c r="CV176" s="116"/>
      <c r="CW176" s="116"/>
      <c r="CX176" s="116"/>
      <c r="CY176" s="116"/>
      <c r="CZ176" s="116"/>
      <c r="DA176" s="116"/>
      <c r="DB176" s="116"/>
      <c r="DC176" s="116"/>
      <c r="DD176" s="116"/>
      <c r="DE176" s="116"/>
      <c r="DF176" s="116"/>
      <c r="DG176" s="116"/>
    </row>
    <row r="177" spans="1:111" ht="45" customHeight="1">
      <c r="A177" s="112">
        <v>89987</v>
      </c>
      <c r="B177" s="112" t="s">
        <v>13</v>
      </c>
      <c r="C177" s="113" t="s">
        <v>236</v>
      </c>
      <c r="D177" s="115" t="s">
        <v>2116</v>
      </c>
      <c r="E177" s="112" t="s">
        <v>104</v>
      </c>
      <c r="F177" s="483">
        <v>10</v>
      </c>
      <c r="G177" s="117">
        <f t="shared" si="78"/>
        <v>0.24940000000000001</v>
      </c>
      <c r="H177" s="114">
        <v>0</v>
      </c>
      <c r="I177" s="122">
        <f t="shared" si="79"/>
        <v>0</v>
      </c>
      <c r="J177" s="114">
        <f>F177*I177</f>
        <v>0</v>
      </c>
      <c r="BP177" s="116"/>
      <c r="BQ177" s="116"/>
      <c r="BR177" s="116"/>
      <c r="BS177" s="116"/>
      <c r="BT177" s="116"/>
      <c r="BU177" s="116"/>
      <c r="BV177" s="116"/>
      <c r="BW177" s="116"/>
      <c r="BX177" s="116"/>
      <c r="BY177" s="116"/>
      <c r="BZ177" s="116"/>
      <c r="CA177" s="116"/>
      <c r="CB177" s="116"/>
      <c r="CC177" s="116"/>
      <c r="CD177" s="116"/>
      <c r="CE177" s="116"/>
      <c r="CF177" s="116"/>
      <c r="CG177" s="116"/>
      <c r="CH177" s="116"/>
      <c r="CI177" s="116"/>
      <c r="CJ177" s="116"/>
      <c r="CK177" s="116"/>
      <c r="CL177" s="116"/>
      <c r="CM177" s="116"/>
      <c r="CN177" s="116"/>
      <c r="CO177" s="116"/>
      <c r="CP177" s="116"/>
      <c r="CQ177" s="116"/>
      <c r="CR177" s="116"/>
      <c r="CS177" s="116"/>
      <c r="CT177" s="116"/>
      <c r="CU177" s="116"/>
      <c r="CV177" s="116"/>
      <c r="CW177" s="116"/>
      <c r="CX177" s="116"/>
      <c r="CY177" s="116"/>
      <c r="CZ177" s="116"/>
      <c r="DA177" s="116"/>
      <c r="DB177" s="116"/>
      <c r="DC177" s="116"/>
      <c r="DD177" s="116"/>
      <c r="DE177" s="116"/>
      <c r="DF177" s="116"/>
      <c r="DG177" s="116"/>
    </row>
    <row r="178" spans="1:111" ht="31.5">
      <c r="A178" s="112">
        <v>89351</v>
      </c>
      <c r="B178" s="112" t="s">
        <v>13</v>
      </c>
      <c r="C178" s="113" t="s">
        <v>242</v>
      </c>
      <c r="D178" s="115" t="s">
        <v>2117</v>
      </c>
      <c r="E178" s="112" t="s">
        <v>104</v>
      </c>
      <c r="F178" s="483">
        <v>20</v>
      </c>
      <c r="G178" s="117">
        <f t="shared" si="78"/>
        <v>0.24940000000000001</v>
      </c>
      <c r="H178" s="114">
        <v>0</v>
      </c>
      <c r="I178" s="122">
        <f t="shared" si="79"/>
        <v>0</v>
      </c>
      <c r="J178" s="114">
        <f t="shared" ref="J178:J180" si="80">F178*I178</f>
        <v>0</v>
      </c>
      <c r="BP178" s="116"/>
      <c r="BQ178" s="116"/>
      <c r="BR178" s="116"/>
      <c r="BS178" s="116"/>
      <c r="BT178" s="116"/>
      <c r="BU178" s="116"/>
      <c r="BV178" s="116"/>
      <c r="BW178" s="116"/>
      <c r="BX178" s="116"/>
      <c r="BY178" s="116"/>
      <c r="BZ178" s="116"/>
      <c r="CA178" s="116"/>
      <c r="CB178" s="116"/>
      <c r="CC178" s="116"/>
      <c r="CD178" s="116"/>
      <c r="CE178" s="116"/>
      <c r="CF178" s="116"/>
      <c r="CG178" s="116"/>
      <c r="CH178" s="116"/>
      <c r="CI178" s="116"/>
      <c r="CJ178" s="116"/>
      <c r="CK178" s="116"/>
      <c r="CL178" s="116"/>
      <c r="CM178" s="116"/>
      <c r="CN178" s="116"/>
      <c r="CO178" s="116"/>
      <c r="CP178" s="116"/>
      <c r="CQ178" s="116"/>
      <c r="CR178" s="116"/>
      <c r="CS178" s="116"/>
      <c r="CT178" s="116"/>
      <c r="CU178" s="116"/>
      <c r="CV178" s="116"/>
      <c r="CW178" s="116"/>
      <c r="CX178" s="116"/>
      <c r="CY178" s="116"/>
      <c r="CZ178" s="116"/>
      <c r="DA178" s="116"/>
      <c r="DB178" s="116"/>
      <c r="DC178" s="116"/>
      <c r="DD178" s="116"/>
      <c r="DE178" s="116"/>
      <c r="DF178" s="116"/>
      <c r="DG178" s="116"/>
    </row>
    <row r="179" spans="1:111" ht="38.25" customHeight="1">
      <c r="A179" s="112">
        <v>90371</v>
      </c>
      <c r="B179" s="112" t="s">
        <v>13</v>
      </c>
      <c r="C179" s="113" t="s">
        <v>243</v>
      </c>
      <c r="D179" s="115" t="s">
        <v>2118</v>
      </c>
      <c r="E179" s="112" t="s">
        <v>104</v>
      </c>
      <c r="F179" s="483">
        <v>4</v>
      </c>
      <c r="G179" s="117">
        <f t="shared" si="78"/>
        <v>0.24940000000000001</v>
      </c>
      <c r="H179" s="114">
        <v>0</v>
      </c>
      <c r="I179" s="122">
        <f t="shared" si="79"/>
        <v>0</v>
      </c>
      <c r="J179" s="114">
        <f t="shared" si="80"/>
        <v>0</v>
      </c>
      <c r="BP179" s="116"/>
      <c r="BQ179" s="116"/>
      <c r="BR179" s="116"/>
      <c r="BS179" s="116"/>
      <c r="BT179" s="116"/>
      <c r="BU179" s="116"/>
      <c r="BV179" s="116"/>
      <c r="BW179" s="116"/>
      <c r="BX179" s="116"/>
      <c r="BY179" s="116"/>
      <c r="BZ179" s="116"/>
      <c r="CA179" s="116"/>
      <c r="CB179" s="116"/>
      <c r="CC179" s="116"/>
      <c r="CD179" s="116"/>
      <c r="CE179" s="116"/>
      <c r="CF179" s="116"/>
      <c r="CG179" s="116"/>
      <c r="CH179" s="116"/>
      <c r="CI179" s="116"/>
      <c r="CJ179" s="116"/>
      <c r="CK179" s="116"/>
      <c r="CL179" s="116"/>
      <c r="CM179" s="116"/>
      <c r="CN179" s="116"/>
      <c r="CO179" s="116"/>
      <c r="CP179" s="116"/>
      <c r="CQ179" s="116"/>
      <c r="CR179" s="116"/>
      <c r="CS179" s="116"/>
      <c r="CT179" s="116"/>
      <c r="CU179" s="116"/>
      <c r="CV179" s="116"/>
      <c r="CW179" s="116"/>
      <c r="CX179" s="116"/>
      <c r="CY179" s="116"/>
      <c r="CZ179" s="116"/>
      <c r="DA179" s="116"/>
      <c r="DB179" s="116"/>
      <c r="DC179" s="116"/>
      <c r="DD179" s="116"/>
      <c r="DE179" s="116"/>
      <c r="DF179" s="116"/>
      <c r="DG179" s="116"/>
    </row>
    <row r="180" spans="1:111" ht="31.5">
      <c r="A180" s="112">
        <v>94499</v>
      </c>
      <c r="B180" s="112" t="s">
        <v>13</v>
      </c>
      <c r="C180" s="113" t="s">
        <v>2119</v>
      </c>
      <c r="D180" s="100" t="s">
        <v>2120</v>
      </c>
      <c r="E180" s="112" t="s">
        <v>104</v>
      </c>
      <c r="F180" s="483">
        <v>24</v>
      </c>
      <c r="G180" s="117">
        <f t="shared" si="78"/>
        <v>0.24940000000000001</v>
      </c>
      <c r="H180" s="114">
        <v>0</v>
      </c>
      <c r="I180" s="122">
        <f t="shared" si="79"/>
        <v>0</v>
      </c>
      <c r="J180" s="114">
        <f t="shared" si="80"/>
        <v>0</v>
      </c>
      <c r="BP180" s="116"/>
      <c r="BQ180" s="116"/>
      <c r="BR180" s="116"/>
      <c r="BS180" s="116"/>
      <c r="BT180" s="116"/>
      <c r="BU180" s="116"/>
      <c r="BV180" s="116"/>
      <c r="BW180" s="116"/>
      <c r="BX180" s="116"/>
      <c r="BY180" s="116"/>
      <c r="BZ180" s="116"/>
      <c r="CA180" s="116"/>
      <c r="CB180" s="116"/>
      <c r="CC180" s="116"/>
      <c r="CD180" s="116"/>
      <c r="CE180" s="116"/>
      <c r="CF180" s="116"/>
      <c r="CG180" s="116"/>
      <c r="CH180" s="116"/>
      <c r="CI180" s="116"/>
      <c r="CJ180" s="116"/>
      <c r="CK180" s="116"/>
      <c r="CL180" s="116"/>
      <c r="CM180" s="116"/>
      <c r="CN180" s="116"/>
      <c r="CO180" s="116"/>
      <c r="CP180" s="116"/>
      <c r="CQ180" s="116"/>
      <c r="CR180" s="116"/>
      <c r="CS180" s="116"/>
      <c r="CT180" s="116"/>
      <c r="CU180" s="116"/>
      <c r="CV180" s="116"/>
      <c r="CW180" s="116"/>
      <c r="CX180" s="116"/>
      <c r="CY180" s="116"/>
      <c r="CZ180" s="116"/>
      <c r="DA180" s="116"/>
      <c r="DB180" s="116"/>
      <c r="DC180" s="116"/>
      <c r="DD180" s="116"/>
      <c r="DE180" s="116"/>
      <c r="DF180" s="116"/>
      <c r="DG180" s="116"/>
    </row>
    <row r="181" spans="1:111">
      <c r="A181" s="112"/>
      <c r="B181" s="112"/>
      <c r="C181" s="28" t="s">
        <v>160</v>
      </c>
      <c r="D181" s="32" t="s">
        <v>145</v>
      </c>
      <c r="E181" s="112"/>
      <c r="F181" s="140"/>
      <c r="G181" s="114"/>
      <c r="H181" s="114"/>
      <c r="I181" s="122"/>
      <c r="J181" s="114"/>
    </row>
    <row r="182" spans="1:111" ht="31.5">
      <c r="A182" s="112">
        <v>95470</v>
      </c>
      <c r="B182" s="112" t="s">
        <v>13</v>
      </c>
      <c r="C182" s="113" t="s">
        <v>182</v>
      </c>
      <c r="D182" s="100" t="s">
        <v>261</v>
      </c>
      <c r="E182" s="112" t="s">
        <v>104</v>
      </c>
      <c r="F182" s="483">
        <v>20</v>
      </c>
      <c r="G182" s="117">
        <f t="shared" ref="G182:G184" si="81">$J$4</f>
        <v>0.24940000000000001</v>
      </c>
      <c r="H182" s="114">
        <v>0</v>
      </c>
      <c r="I182" s="122">
        <f t="shared" ref="I182:I184" si="82">H182*(1+G182)</f>
        <v>0</v>
      </c>
      <c r="J182" s="114">
        <f t="shared" ref="J182:J184" si="83">F182*I182</f>
        <v>0</v>
      </c>
    </row>
    <row r="183" spans="1:111" ht="31.5">
      <c r="A183" s="99" t="s">
        <v>2531</v>
      </c>
      <c r="B183" s="99" t="s">
        <v>103</v>
      </c>
      <c r="C183" s="113" t="s">
        <v>183</v>
      </c>
      <c r="D183" s="100" t="s">
        <v>163</v>
      </c>
      <c r="E183" s="99" t="s">
        <v>15</v>
      </c>
      <c r="F183" s="514">
        <v>4</v>
      </c>
      <c r="G183" s="101">
        <f t="shared" si="81"/>
        <v>0.24940000000000001</v>
      </c>
      <c r="H183" s="114">
        <v>0</v>
      </c>
      <c r="I183" s="220">
        <f t="shared" si="82"/>
        <v>0</v>
      </c>
      <c r="J183" s="140">
        <f t="shared" si="83"/>
        <v>0</v>
      </c>
      <c r="BP183" s="116"/>
      <c r="BQ183" s="116"/>
      <c r="BR183" s="116"/>
      <c r="BS183" s="116"/>
      <c r="BT183" s="116"/>
      <c r="BU183" s="116"/>
      <c r="BV183" s="116"/>
      <c r="BW183" s="116"/>
      <c r="BX183" s="116"/>
      <c r="BY183" s="116"/>
      <c r="BZ183" s="116"/>
      <c r="CA183" s="116"/>
      <c r="CB183" s="116"/>
      <c r="CC183" s="116"/>
      <c r="CD183" s="116"/>
      <c r="CE183" s="116"/>
      <c r="CF183" s="116"/>
      <c r="CG183" s="116"/>
      <c r="CH183" s="116"/>
      <c r="CI183" s="116"/>
      <c r="CJ183" s="116"/>
      <c r="CK183" s="116"/>
      <c r="CL183" s="116"/>
      <c r="CM183" s="116"/>
      <c r="CN183" s="116"/>
      <c r="CO183" s="116"/>
      <c r="CP183" s="116"/>
      <c r="CQ183" s="116"/>
      <c r="CR183" s="116"/>
      <c r="CS183" s="116"/>
      <c r="CT183" s="116"/>
      <c r="CU183" s="116"/>
      <c r="CV183" s="116"/>
      <c r="CW183" s="116"/>
      <c r="CX183" s="116"/>
      <c r="CY183" s="116"/>
      <c r="CZ183" s="116"/>
      <c r="DA183" s="116"/>
      <c r="DB183" s="116"/>
      <c r="DC183" s="116"/>
      <c r="DD183" s="116"/>
      <c r="DE183" s="116"/>
      <c r="DF183" s="116"/>
      <c r="DG183" s="116"/>
    </row>
    <row r="184" spans="1:111" ht="31.5">
      <c r="A184" s="112" t="s">
        <v>2138</v>
      </c>
      <c r="B184" s="112" t="s">
        <v>13</v>
      </c>
      <c r="C184" s="113" t="s">
        <v>184</v>
      </c>
      <c r="D184" s="100" t="s">
        <v>2137</v>
      </c>
      <c r="E184" s="112" t="s">
        <v>104</v>
      </c>
      <c r="F184" s="483">
        <v>6</v>
      </c>
      <c r="G184" s="117">
        <f t="shared" si="81"/>
        <v>0.24940000000000001</v>
      </c>
      <c r="H184" s="114">
        <v>0</v>
      </c>
      <c r="I184" s="122">
        <f t="shared" si="82"/>
        <v>0</v>
      </c>
      <c r="J184" s="114">
        <f t="shared" si="83"/>
        <v>0</v>
      </c>
    </row>
    <row r="185" spans="1:111">
      <c r="A185" s="112"/>
      <c r="B185" s="112"/>
      <c r="C185" s="28" t="s">
        <v>816</v>
      </c>
      <c r="D185" s="32" t="s">
        <v>146</v>
      </c>
      <c r="E185" s="112"/>
      <c r="F185" s="140"/>
      <c r="G185" s="114"/>
      <c r="H185" s="114"/>
      <c r="I185" s="122"/>
      <c r="J185" s="114"/>
      <c r="BP185" s="116"/>
      <c r="BQ185" s="116"/>
      <c r="BR185" s="116"/>
      <c r="BS185" s="116"/>
      <c r="BT185" s="116"/>
      <c r="BU185" s="116"/>
      <c r="BV185" s="116"/>
      <c r="BW185" s="116"/>
      <c r="BX185" s="116"/>
      <c r="BY185" s="116"/>
      <c r="BZ185" s="116"/>
      <c r="CA185" s="116"/>
      <c r="CB185" s="116"/>
      <c r="CC185" s="116"/>
      <c r="CD185" s="116"/>
      <c r="CE185" s="116"/>
      <c r="CF185" s="116"/>
      <c r="CG185" s="116"/>
      <c r="CH185" s="116"/>
      <c r="CI185" s="116"/>
      <c r="CJ185" s="116"/>
      <c r="CK185" s="116"/>
      <c r="CL185" s="116"/>
      <c r="CM185" s="116"/>
      <c r="CN185" s="116"/>
      <c r="CO185" s="116"/>
      <c r="CP185" s="116"/>
      <c r="CQ185" s="116"/>
      <c r="CR185" s="116"/>
      <c r="CS185" s="116"/>
      <c r="CT185" s="116"/>
      <c r="CU185" s="116"/>
      <c r="CV185" s="116"/>
      <c r="CW185" s="116"/>
      <c r="CX185" s="116"/>
      <c r="CY185" s="116"/>
      <c r="CZ185" s="116"/>
      <c r="DA185" s="116"/>
      <c r="DB185" s="116"/>
      <c r="DC185" s="116"/>
      <c r="DD185" s="116"/>
      <c r="DE185" s="116"/>
      <c r="DF185" s="116"/>
      <c r="DG185" s="116"/>
    </row>
    <row r="186" spans="1:111">
      <c r="A186" s="112">
        <v>9535</v>
      </c>
      <c r="B186" s="112" t="s">
        <v>13</v>
      </c>
      <c r="C186" s="113" t="s">
        <v>817</v>
      </c>
      <c r="D186" s="100" t="s">
        <v>274</v>
      </c>
      <c r="E186" s="112" t="s">
        <v>100</v>
      </c>
      <c r="F186" s="483">
        <v>4</v>
      </c>
      <c r="G186" s="117">
        <f t="shared" ref="G186:G191" si="84">$J$4</f>
        <v>0.24940000000000001</v>
      </c>
      <c r="H186" s="114">
        <v>0</v>
      </c>
      <c r="I186" s="122">
        <f t="shared" ref="I186:I191" si="85">H186*(1+G186)</f>
        <v>0</v>
      </c>
      <c r="J186" s="114">
        <f t="shared" ref="J186:J191" si="86">F186*I186</f>
        <v>0</v>
      </c>
    </row>
    <row r="187" spans="1:111">
      <c r="A187" s="112">
        <v>95546</v>
      </c>
      <c r="B187" s="112" t="s">
        <v>13</v>
      </c>
      <c r="C187" s="113" t="s">
        <v>818</v>
      </c>
      <c r="D187" s="100" t="s">
        <v>2139</v>
      </c>
      <c r="E187" s="112" t="s">
        <v>100</v>
      </c>
      <c r="F187" s="483">
        <v>4</v>
      </c>
      <c r="G187" s="117">
        <f t="shared" si="84"/>
        <v>0.24940000000000001</v>
      </c>
      <c r="H187" s="114">
        <v>0</v>
      </c>
      <c r="I187" s="122">
        <f t="shared" si="85"/>
        <v>0</v>
      </c>
      <c r="J187" s="114">
        <f t="shared" si="86"/>
        <v>0</v>
      </c>
      <c r="BP187" s="116"/>
      <c r="BQ187" s="116"/>
      <c r="BR187" s="116"/>
      <c r="BS187" s="116"/>
      <c r="BT187" s="116"/>
      <c r="BU187" s="116"/>
      <c r="BV187" s="116"/>
      <c r="BW187" s="116"/>
      <c r="BX187" s="116"/>
      <c r="BY187" s="116"/>
      <c r="BZ187" s="116"/>
      <c r="CA187" s="116"/>
      <c r="CB187" s="116"/>
      <c r="CC187" s="116"/>
      <c r="CD187" s="116"/>
      <c r="CE187" s="116"/>
      <c r="CF187" s="116"/>
      <c r="CG187" s="116"/>
      <c r="CH187" s="116"/>
      <c r="CI187" s="116"/>
      <c r="CJ187" s="116"/>
      <c r="CK187" s="116"/>
      <c r="CL187" s="116"/>
      <c r="CM187" s="116"/>
      <c r="CN187" s="116"/>
      <c r="CO187" s="116"/>
      <c r="CP187" s="116"/>
      <c r="CQ187" s="116"/>
      <c r="CR187" s="116"/>
      <c r="CS187" s="116"/>
      <c r="CT187" s="116"/>
      <c r="CU187" s="116"/>
      <c r="CV187" s="116"/>
      <c r="CW187" s="116"/>
      <c r="CX187" s="116"/>
      <c r="CY187" s="116"/>
      <c r="CZ187" s="116"/>
      <c r="DA187" s="116"/>
      <c r="DB187" s="116"/>
      <c r="DC187" s="116"/>
      <c r="DD187" s="116"/>
      <c r="DE187" s="116"/>
      <c r="DF187" s="116"/>
      <c r="DG187" s="116"/>
    </row>
    <row r="188" spans="1:111" ht="31.5">
      <c r="A188" s="112">
        <v>95547</v>
      </c>
      <c r="B188" s="112" t="s">
        <v>13</v>
      </c>
      <c r="C188" s="113" t="s">
        <v>819</v>
      </c>
      <c r="D188" s="100" t="s">
        <v>2143</v>
      </c>
      <c r="E188" s="112" t="s">
        <v>100</v>
      </c>
      <c r="F188" s="483">
        <v>12</v>
      </c>
      <c r="G188" s="117">
        <f t="shared" si="84"/>
        <v>0.24940000000000001</v>
      </c>
      <c r="H188" s="114">
        <v>0</v>
      </c>
      <c r="I188" s="122">
        <f t="shared" si="85"/>
        <v>0</v>
      </c>
      <c r="J188" s="114">
        <f t="shared" si="86"/>
        <v>0</v>
      </c>
      <c r="BP188" s="116"/>
      <c r="BQ188" s="116"/>
      <c r="BR188" s="116"/>
      <c r="BS188" s="116"/>
      <c r="BT188" s="116"/>
      <c r="BU188" s="116"/>
      <c r="BV188" s="116"/>
      <c r="BW188" s="116"/>
      <c r="BX188" s="116"/>
      <c r="BY188" s="116"/>
      <c r="BZ188" s="116"/>
      <c r="CA188" s="116"/>
      <c r="CB188" s="116"/>
      <c r="CC188" s="116"/>
      <c r="CD188" s="116"/>
      <c r="CE188" s="116"/>
      <c r="CF188" s="116"/>
      <c r="CG188" s="116"/>
      <c r="CH188" s="116"/>
      <c r="CI188" s="116"/>
      <c r="CJ188" s="116"/>
      <c r="CK188" s="116"/>
      <c r="CL188" s="116"/>
      <c r="CM188" s="116"/>
      <c r="CN188" s="116"/>
      <c r="CO188" s="116"/>
      <c r="CP188" s="116"/>
      <c r="CQ188" s="116"/>
      <c r="CR188" s="116"/>
      <c r="CS188" s="116"/>
      <c r="CT188" s="116"/>
      <c r="CU188" s="116"/>
      <c r="CV188" s="116"/>
      <c r="CW188" s="116"/>
      <c r="CX188" s="116"/>
      <c r="CY188" s="116"/>
      <c r="CZ188" s="116"/>
      <c r="DA188" s="116"/>
      <c r="DB188" s="116"/>
      <c r="DC188" s="116"/>
      <c r="DD188" s="116"/>
      <c r="DE188" s="116"/>
      <c r="DF188" s="116"/>
      <c r="DG188" s="116"/>
    </row>
    <row r="189" spans="1:111">
      <c r="A189" s="99" t="s">
        <v>2533</v>
      </c>
      <c r="B189" s="112" t="s">
        <v>103</v>
      </c>
      <c r="C189" s="113" t="s">
        <v>820</v>
      </c>
      <c r="D189" s="100" t="s">
        <v>264</v>
      </c>
      <c r="E189" s="112" t="s">
        <v>100</v>
      </c>
      <c r="F189" s="514">
        <v>20</v>
      </c>
      <c r="G189" s="117">
        <f t="shared" si="84"/>
        <v>0.24940000000000001</v>
      </c>
      <c r="H189" s="114">
        <v>0</v>
      </c>
      <c r="I189" s="122">
        <f t="shared" si="85"/>
        <v>0</v>
      </c>
      <c r="J189" s="114">
        <f t="shared" si="86"/>
        <v>0</v>
      </c>
      <c r="BP189" s="116"/>
      <c r="BQ189" s="116"/>
      <c r="BR189" s="116"/>
      <c r="BS189" s="116"/>
      <c r="BT189" s="116"/>
      <c r="BU189" s="116"/>
      <c r="BV189" s="116"/>
      <c r="BW189" s="116"/>
      <c r="BX189" s="116"/>
      <c r="BY189" s="116"/>
      <c r="BZ189" s="116"/>
      <c r="CA189" s="116"/>
      <c r="CB189" s="116"/>
      <c r="CC189" s="116"/>
      <c r="CD189" s="116"/>
      <c r="CE189" s="116"/>
      <c r="CF189" s="116"/>
      <c r="CG189" s="116"/>
      <c r="CH189" s="116"/>
      <c r="CI189" s="116"/>
      <c r="CJ189" s="116"/>
      <c r="CK189" s="116"/>
      <c r="CL189" s="116"/>
      <c r="CM189" s="116"/>
      <c r="CN189" s="116"/>
      <c r="CO189" s="116"/>
      <c r="CP189" s="116"/>
      <c r="CQ189" s="116"/>
      <c r="CR189" s="116"/>
      <c r="CS189" s="116"/>
      <c r="CT189" s="116"/>
      <c r="CU189" s="116"/>
      <c r="CV189" s="116"/>
      <c r="CW189" s="116"/>
      <c r="CX189" s="116"/>
      <c r="CY189" s="116"/>
      <c r="CZ189" s="116"/>
      <c r="DA189" s="116"/>
      <c r="DB189" s="116"/>
      <c r="DC189" s="116"/>
      <c r="DD189" s="116"/>
      <c r="DE189" s="116"/>
      <c r="DF189" s="116"/>
      <c r="DG189" s="116"/>
    </row>
    <row r="190" spans="1:111">
      <c r="A190" s="99" t="s">
        <v>2534</v>
      </c>
      <c r="B190" s="112" t="s">
        <v>103</v>
      </c>
      <c r="C190" s="113" t="s">
        <v>821</v>
      </c>
      <c r="D190" s="100" t="s">
        <v>2142</v>
      </c>
      <c r="E190" s="112" t="s">
        <v>100</v>
      </c>
      <c r="F190" s="514">
        <v>9</v>
      </c>
      <c r="G190" s="117">
        <f t="shared" si="84"/>
        <v>0.24940000000000001</v>
      </c>
      <c r="H190" s="114">
        <v>0</v>
      </c>
      <c r="I190" s="122">
        <f t="shared" si="85"/>
        <v>0</v>
      </c>
      <c r="J190" s="114">
        <f t="shared" si="86"/>
        <v>0</v>
      </c>
      <c r="BP190" s="116"/>
      <c r="BQ190" s="116"/>
      <c r="BR190" s="116"/>
      <c r="BS190" s="116"/>
      <c r="BT190" s="116"/>
      <c r="BU190" s="116"/>
      <c r="BV190" s="116"/>
      <c r="BW190" s="116"/>
      <c r="BX190" s="116"/>
      <c r="BY190" s="116"/>
      <c r="BZ190" s="116"/>
      <c r="CA190" s="116"/>
      <c r="CB190" s="116"/>
      <c r="CC190" s="116"/>
      <c r="CD190" s="116"/>
      <c r="CE190" s="116"/>
      <c r="CF190" s="116"/>
      <c r="CG190" s="116"/>
      <c r="CH190" s="116"/>
      <c r="CI190" s="116"/>
      <c r="CJ190" s="116"/>
      <c r="CK190" s="116"/>
      <c r="CL190" s="116"/>
      <c r="CM190" s="116"/>
      <c r="CN190" s="116"/>
      <c r="CO190" s="116"/>
      <c r="CP190" s="116"/>
      <c r="CQ190" s="116"/>
      <c r="CR190" s="116"/>
      <c r="CS190" s="116"/>
      <c r="CT190" s="116"/>
      <c r="CU190" s="116"/>
      <c r="CV190" s="116"/>
      <c r="CW190" s="116"/>
      <c r="CX190" s="116"/>
      <c r="CY190" s="116"/>
      <c r="CZ190" s="116"/>
      <c r="DA190" s="116"/>
      <c r="DB190" s="116"/>
      <c r="DC190" s="116"/>
      <c r="DD190" s="116"/>
      <c r="DE190" s="116"/>
      <c r="DF190" s="116"/>
      <c r="DG190" s="116"/>
    </row>
    <row r="191" spans="1:111">
      <c r="A191" s="99">
        <v>85005</v>
      </c>
      <c r="B191" s="99" t="s">
        <v>13</v>
      </c>
      <c r="C191" s="139" t="s">
        <v>822</v>
      </c>
      <c r="D191" s="100" t="s">
        <v>2144</v>
      </c>
      <c r="E191" s="99" t="s">
        <v>109</v>
      </c>
      <c r="F191" s="483">
        <v>6.93</v>
      </c>
      <c r="G191" s="101">
        <f t="shared" si="84"/>
        <v>0.24940000000000001</v>
      </c>
      <c r="H191" s="114">
        <v>0</v>
      </c>
      <c r="I191" s="220">
        <f t="shared" si="85"/>
        <v>0</v>
      </c>
      <c r="J191" s="140">
        <f t="shared" si="86"/>
        <v>0</v>
      </c>
      <c r="BP191" s="116"/>
      <c r="BQ191" s="116"/>
      <c r="BR191" s="116"/>
      <c r="BS191" s="116"/>
      <c r="BT191" s="116"/>
      <c r="BU191" s="116"/>
      <c r="BV191" s="116"/>
      <c r="BW191" s="116"/>
      <c r="BX191" s="116"/>
      <c r="BY191" s="116"/>
      <c r="BZ191" s="116"/>
      <c r="CA191" s="116"/>
      <c r="CB191" s="116"/>
      <c r="CC191" s="116"/>
      <c r="CD191" s="116"/>
      <c r="CE191" s="116"/>
      <c r="CF191" s="116"/>
      <c r="CG191" s="116"/>
      <c r="CH191" s="116"/>
      <c r="CI191" s="116"/>
      <c r="CJ191" s="116"/>
      <c r="CK191" s="116"/>
      <c r="CL191" s="116"/>
      <c r="CM191" s="116"/>
      <c r="CN191" s="116"/>
      <c r="CO191" s="116"/>
      <c r="CP191" s="116"/>
      <c r="CQ191" s="116"/>
      <c r="CR191" s="116"/>
      <c r="CS191" s="116"/>
      <c r="CT191" s="116"/>
      <c r="CU191" s="116"/>
      <c r="CV191" s="116"/>
      <c r="CW191" s="116"/>
      <c r="CX191" s="116"/>
      <c r="CY191" s="116"/>
      <c r="CZ191" s="116"/>
      <c r="DA191" s="116"/>
      <c r="DB191" s="116"/>
      <c r="DC191" s="116"/>
      <c r="DD191" s="116"/>
      <c r="DE191" s="116"/>
      <c r="DF191" s="116"/>
      <c r="DG191" s="116"/>
    </row>
    <row r="192" spans="1:111">
      <c r="A192" s="112"/>
      <c r="B192" s="112"/>
      <c r="C192" s="28" t="s">
        <v>823</v>
      </c>
      <c r="D192" s="32" t="s">
        <v>226</v>
      </c>
      <c r="E192" s="112"/>
      <c r="F192" s="140"/>
      <c r="G192" s="114"/>
      <c r="H192" s="114"/>
      <c r="I192" s="122"/>
      <c r="J192" s="114"/>
    </row>
    <row r="193" spans="1:111" ht="66" customHeight="1">
      <c r="A193" s="99" t="s">
        <v>748</v>
      </c>
      <c r="B193" s="112" t="s">
        <v>103</v>
      </c>
      <c r="C193" s="113" t="s">
        <v>824</v>
      </c>
      <c r="D193" s="115" t="s">
        <v>1099</v>
      </c>
      <c r="E193" s="112" t="s">
        <v>363</v>
      </c>
      <c r="F193" s="314">
        <f>'Mem. Calculo Bloco Educacional'!D446</f>
        <v>1</v>
      </c>
      <c r="G193" s="117">
        <f t="shared" ref="G193:G198" si="87">$J$4</f>
        <v>0.24940000000000001</v>
      </c>
      <c r="H193" s="114">
        <v>0</v>
      </c>
      <c r="I193" s="122">
        <f t="shared" ref="I193:I198" si="88">H193*(1+G193)</f>
        <v>0</v>
      </c>
      <c r="J193" s="114">
        <f t="shared" ref="J193:J198" si="89">F193*I193</f>
        <v>0</v>
      </c>
      <c r="BP193" s="116"/>
      <c r="BQ193" s="116"/>
      <c r="BR193" s="116"/>
      <c r="BS193" s="116"/>
      <c r="BT193" s="116"/>
      <c r="BU193" s="116"/>
      <c r="BV193" s="116"/>
      <c r="BW193" s="116"/>
      <c r="BX193" s="116"/>
      <c r="BY193" s="116"/>
      <c r="BZ193" s="116"/>
      <c r="CA193" s="116"/>
      <c r="CB193" s="116"/>
      <c r="CC193" s="116"/>
      <c r="CD193" s="116"/>
      <c r="CE193" s="116"/>
      <c r="CF193" s="116"/>
      <c r="CG193" s="116"/>
      <c r="CH193" s="116"/>
      <c r="CI193" s="116"/>
      <c r="CJ193" s="116"/>
      <c r="CK193" s="116"/>
      <c r="CL193" s="116"/>
      <c r="CM193" s="116"/>
      <c r="CN193" s="116"/>
      <c r="CO193" s="116"/>
      <c r="CP193" s="116"/>
      <c r="CQ193" s="116"/>
      <c r="CR193" s="116"/>
      <c r="CS193" s="116"/>
      <c r="CT193" s="116"/>
      <c r="CU193" s="116"/>
      <c r="CV193" s="116"/>
      <c r="CW193" s="116"/>
      <c r="CX193" s="116"/>
      <c r="CY193" s="116"/>
      <c r="CZ193" s="116"/>
      <c r="DA193" s="116"/>
      <c r="DB193" s="116"/>
      <c r="DC193" s="116"/>
      <c r="DD193" s="116"/>
      <c r="DE193" s="116"/>
      <c r="DF193" s="116"/>
      <c r="DG193" s="116"/>
    </row>
    <row r="194" spans="1:111" ht="65.25" customHeight="1">
      <c r="A194" s="99" t="s">
        <v>1104</v>
      </c>
      <c r="B194" s="112" t="s">
        <v>103</v>
      </c>
      <c r="C194" s="113" t="s">
        <v>825</v>
      </c>
      <c r="D194" s="115" t="s">
        <v>1107</v>
      </c>
      <c r="E194" s="112" t="s">
        <v>363</v>
      </c>
      <c r="F194" s="345">
        <f>'Mem. Calculo Bloco Educacional'!D447+'Mem. Calculo Bloco Educacional'!D448</f>
        <v>2</v>
      </c>
      <c r="G194" s="117">
        <f t="shared" si="87"/>
        <v>0.24940000000000001</v>
      </c>
      <c r="H194" s="114">
        <v>0</v>
      </c>
      <c r="I194" s="122">
        <f t="shared" si="88"/>
        <v>0</v>
      </c>
      <c r="J194" s="114">
        <f t="shared" si="89"/>
        <v>0</v>
      </c>
      <c r="BP194" s="116"/>
      <c r="BQ194" s="116"/>
      <c r="BR194" s="116"/>
      <c r="BS194" s="116"/>
      <c r="BT194" s="116"/>
      <c r="BU194" s="116"/>
      <c r="BV194" s="116"/>
      <c r="BW194" s="116"/>
      <c r="BX194" s="116"/>
      <c r="BY194" s="116"/>
      <c r="BZ194" s="116"/>
      <c r="CA194" s="116"/>
      <c r="CB194" s="116"/>
      <c r="CC194" s="116"/>
      <c r="CD194" s="116"/>
      <c r="CE194" s="116"/>
      <c r="CF194" s="116"/>
      <c r="CG194" s="116"/>
      <c r="CH194" s="116"/>
      <c r="CI194" s="116"/>
      <c r="CJ194" s="116"/>
      <c r="CK194" s="116"/>
      <c r="CL194" s="116"/>
      <c r="CM194" s="116"/>
      <c r="CN194" s="116"/>
      <c r="CO194" s="116"/>
      <c r="CP194" s="116"/>
      <c r="CQ194" s="116"/>
      <c r="CR194" s="116"/>
      <c r="CS194" s="116"/>
      <c r="CT194" s="116"/>
      <c r="CU194" s="116"/>
      <c r="CV194" s="116"/>
      <c r="CW194" s="116"/>
      <c r="CX194" s="116"/>
      <c r="CY194" s="116"/>
      <c r="CZ194" s="116"/>
      <c r="DA194" s="116"/>
      <c r="DB194" s="116"/>
      <c r="DC194" s="116"/>
      <c r="DD194" s="116"/>
      <c r="DE194" s="116"/>
      <c r="DF194" s="116"/>
      <c r="DG194" s="116"/>
    </row>
    <row r="195" spans="1:111" ht="61.5" customHeight="1">
      <c r="A195" s="99" t="s">
        <v>1108</v>
      </c>
      <c r="B195" s="112" t="s">
        <v>103</v>
      </c>
      <c r="C195" s="113" t="s">
        <v>826</v>
      </c>
      <c r="D195" s="115" t="s">
        <v>1111</v>
      </c>
      <c r="E195" s="112" t="s">
        <v>363</v>
      </c>
      <c r="F195" s="345">
        <f>'Mem. Calculo Bloco Educacional'!D449+'Mem. Calculo Bloco Educacional'!D450+'Mem. Calculo Bloco Educacional'!D451+'Mem. Calculo Bloco Educacional'!D452</f>
        <v>4</v>
      </c>
      <c r="G195" s="117">
        <f t="shared" si="87"/>
        <v>0.24940000000000001</v>
      </c>
      <c r="H195" s="114">
        <v>0</v>
      </c>
      <c r="I195" s="122">
        <f t="shared" si="88"/>
        <v>0</v>
      </c>
      <c r="J195" s="114">
        <f t="shared" si="89"/>
        <v>0</v>
      </c>
      <c r="BP195" s="116"/>
      <c r="BQ195" s="116"/>
      <c r="BR195" s="116"/>
      <c r="BS195" s="116"/>
      <c r="BT195" s="116"/>
      <c r="BU195" s="116"/>
      <c r="BV195" s="116"/>
      <c r="BW195" s="116"/>
      <c r="BX195" s="116"/>
      <c r="BY195" s="116"/>
      <c r="BZ195" s="116"/>
      <c r="CA195" s="116"/>
      <c r="CB195" s="116"/>
      <c r="CC195" s="116"/>
      <c r="CD195" s="116"/>
      <c r="CE195" s="116"/>
      <c r="CF195" s="116"/>
      <c r="CG195" s="116"/>
      <c r="CH195" s="116"/>
      <c r="CI195" s="116"/>
      <c r="CJ195" s="116"/>
      <c r="CK195" s="116"/>
      <c r="CL195" s="116"/>
      <c r="CM195" s="116"/>
      <c r="CN195" s="116"/>
      <c r="CO195" s="116"/>
      <c r="CP195" s="116"/>
      <c r="CQ195" s="116"/>
      <c r="CR195" s="116"/>
      <c r="CS195" s="116"/>
      <c r="CT195" s="116"/>
      <c r="CU195" s="116"/>
      <c r="CV195" s="116"/>
      <c r="CW195" s="116"/>
      <c r="CX195" s="116"/>
      <c r="CY195" s="116"/>
      <c r="CZ195" s="116"/>
      <c r="DA195" s="116"/>
      <c r="DB195" s="116"/>
      <c r="DC195" s="116"/>
      <c r="DD195" s="116"/>
      <c r="DE195" s="116"/>
      <c r="DF195" s="116"/>
      <c r="DG195" s="116"/>
    </row>
    <row r="196" spans="1:111" ht="76.5" customHeight="1">
      <c r="A196" s="99" t="s">
        <v>1131</v>
      </c>
      <c r="B196" s="112" t="s">
        <v>103</v>
      </c>
      <c r="C196" s="113" t="s">
        <v>1105</v>
      </c>
      <c r="D196" s="115" t="s">
        <v>1133</v>
      </c>
      <c r="E196" s="112" t="s">
        <v>363</v>
      </c>
      <c r="F196" s="345">
        <v>1</v>
      </c>
      <c r="G196" s="117">
        <f t="shared" si="87"/>
        <v>0.24940000000000001</v>
      </c>
      <c r="H196" s="114">
        <v>0</v>
      </c>
      <c r="I196" s="122">
        <f>H196*(1+G196)</f>
        <v>0</v>
      </c>
      <c r="J196" s="114">
        <f t="shared" si="89"/>
        <v>0</v>
      </c>
      <c r="BP196" s="116"/>
      <c r="BQ196" s="116"/>
      <c r="BR196" s="116"/>
      <c r="BS196" s="116"/>
      <c r="BT196" s="116"/>
      <c r="BU196" s="116"/>
      <c r="BV196" s="116"/>
      <c r="BW196" s="116"/>
      <c r="BX196" s="116"/>
      <c r="BY196" s="116"/>
      <c r="BZ196" s="116"/>
      <c r="CA196" s="116"/>
      <c r="CB196" s="116"/>
      <c r="CC196" s="116"/>
      <c r="CD196" s="116"/>
      <c r="CE196" s="116"/>
      <c r="CF196" s="116"/>
      <c r="CG196" s="116"/>
      <c r="CH196" s="116"/>
      <c r="CI196" s="116"/>
      <c r="CJ196" s="116"/>
      <c r="CK196" s="116"/>
      <c r="CL196" s="116"/>
      <c r="CM196" s="116"/>
      <c r="CN196" s="116"/>
      <c r="CO196" s="116"/>
      <c r="CP196" s="116"/>
      <c r="CQ196" s="116"/>
      <c r="CR196" s="116"/>
      <c r="CS196" s="116"/>
      <c r="CT196" s="116"/>
      <c r="CU196" s="116"/>
      <c r="CV196" s="116"/>
      <c r="CW196" s="116"/>
      <c r="CX196" s="116"/>
      <c r="CY196" s="116"/>
      <c r="CZ196" s="116"/>
      <c r="DA196" s="116"/>
      <c r="DB196" s="116"/>
      <c r="DC196" s="116"/>
      <c r="DD196" s="116"/>
      <c r="DE196" s="116"/>
      <c r="DF196" s="116"/>
      <c r="DG196" s="116"/>
    </row>
    <row r="197" spans="1:111" ht="48.75" customHeight="1">
      <c r="A197" s="99" t="s">
        <v>1136</v>
      </c>
      <c r="B197" s="112" t="s">
        <v>103</v>
      </c>
      <c r="C197" s="113" t="s">
        <v>1129</v>
      </c>
      <c r="D197" s="115" t="s">
        <v>1146</v>
      </c>
      <c r="E197" s="112" t="s">
        <v>363</v>
      </c>
      <c r="F197" s="345">
        <v>3</v>
      </c>
      <c r="G197" s="117">
        <f t="shared" si="87"/>
        <v>0.24940000000000001</v>
      </c>
      <c r="H197" s="114">
        <v>0</v>
      </c>
      <c r="I197" s="122">
        <f t="shared" si="88"/>
        <v>0</v>
      </c>
      <c r="J197" s="114">
        <f t="shared" si="89"/>
        <v>0</v>
      </c>
      <c r="BP197" s="116"/>
      <c r="BQ197" s="116"/>
      <c r="BR197" s="116"/>
      <c r="BS197" s="116"/>
      <c r="BT197" s="116"/>
      <c r="BU197" s="116"/>
      <c r="BV197" s="116"/>
      <c r="BW197" s="116"/>
      <c r="BX197" s="116"/>
      <c r="BY197" s="116"/>
      <c r="BZ197" s="116"/>
      <c r="CA197" s="116"/>
      <c r="CB197" s="116"/>
      <c r="CC197" s="116"/>
      <c r="CD197" s="116"/>
      <c r="CE197" s="116"/>
      <c r="CF197" s="116"/>
      <c r="CG197" s="116"/>
      <c r="CH197" s="116"/>
      <c r="CI197" s="116"/>
      <c r="CJ197" s="116"/>
      <c r="CK197" s="116"/>
      <c r="CL197" s="116"/>
      <c r="CM197" s="116"/>
      <c r="CN197" s="116"/>
      <c r="CO197" s="116"/>
      <c r="CP197" s="116"/>
      <c r="CQ197" s="116"/>
      <c r="CR197" s="116"/>
      <c r="CS197" s="116"/>
      <c r="CT197" s="116"/>
      <c r="CU197" s="116"/>
      <c r="CV197" s="116"/>
      <c r="CW197" s="116"/>
      <c r="CX197" s="116"/>
      <c r="CY197" s="116"/>
      <c r="CZ197" s="116"/>
      <c r="DA197" s="116"/>
      <c r="DB197" s="116"/>
      <c r="DC197" s="116"/>
      <c r="DD197" s="116"/>
      <c r="DE197" s="116"/>
      <c r="DF197" s="116"/>
      <c r="DG197" s="116"/>
    </row>
    <row r="198" spans="1:111" ht="35.1" customHeight="1">
      <c r="A198" s="112">
        <v>79627</v>
      </c>
      <c r="B198" s="112" t="s">
        <v>13</v>
      </c>
      <c r="C198" s="113" t="s">
        <v>1130</v>
      </c>
      <c r="D198" s="100" t="s">
        <v>763</v>
      </c>
      <c r="E198" s="112" t="s">
        <v>109</v>
      </c>
      <c r="F198" s="314">
        <f>'Mem. Calculo Bloco Educacional'!E463</f>
        <v>78.2</v>
      </c>
      <c r="G198" s="117">
        <f t="shared" si="87"/>
        <v>0.24940000000000001</v>
      </c>
      <c r="H198" s="114">
        <v>0</v>
      </c>
      <c r="I198" s="122">
        <f t="shared" si="88"/>
        <v>0</v>
      </c>
      <c r="J198" s="114">
        <f t="shared" si="89"/>
        <v>0</v>
      </c>
    </row>
    <row r="199" spans="1:111" ht="28.5" customHeight="1">
      <c r="A199" s="25"/>
      <c r="B199" s="25"/>
      <c r="C199" s="30"/>
      <c r="D199" s="27"/>
      <c r="E199" s="25"/>
      <c r="F199" s="26"/>
      <c r="G199" s="26"/>
      <c r="H199" s="559" t="s">
        <v>17</v>
      </c>
      <c r="I199" s="559"/>
      <c r="J199" s="35">
        <f>SUM(J174:J198)</f>
        <v>0</v>
      </c>
      <c r="BP199" s="15"/>
      <c r="BQ199" s="15"/>
      <c r="BR199" s="86"/>
      <c r="BS199" s="85"/>
      <c r="BT199" s="85"/>
      <c r="BU199" s="28"/>
      <c r="BV199" s="32"/>
      <c r="BW199" s="85"/>
      <c r="BX199" s="86"/>
      <c r="BY199" s="86"/>
      <c r="BZ199" s="15"/>
      <c r="CA199" s="15"/>
      <c r="CB199" s="86"/>
      <c r="CC199" s="85"/>
      <c r="CD199" s="85"/>
      <c r="CE199" s="28"/>
      <c r="CF199" s="32"/>
      <c r="CG199" s="85"/>
      <c r="CH199" s="86"/>
      <c r="CI199" s="86"/>
      <c r="CJ199" s="15"/>
      <c r="CK199" s="15"/>
      <c r="CL199" s="86"/>
      <c r="CM199" s="85"/>
      <c r="CN199" s="85"/>
      <c r="CO199" s="28"/>
      <c r="CP199" s="32"/>
      <c r="CQ199" s="85"/>
      <c r="CR199" s="86"/>
      <c r="CS199" s="86"/>
      <c r="CT199" s="15"/>
      <c r="CU199" s="15"/>
      <c r="CV199" s="86"/>
      <c r="CW199" s="85"/>
      <c r="CX199" s="85"/>
      <c r="CY199" s="28"/>
      <c r="CZ199" s="32"/>
      <c r="DA199" s="85"/>
      <c r="DB199" s="86"/>
      <c r="DC199" s="86"/>
      <c r="DD199" s="15"/>
      <c r="DE199" s="15"/>
      <c r="DF199" s="86"/>
      <c r="DG199" s="150"/>
    </row>
    <row r="200" spans="1:111" customFormat="1" ht="16.5">
      <c r="A200" s="22"/>
      <c r="B200" s="22"/>
      <c r="C200" s="414" t="s">
        <v>80</v>
      </c>
      <c r="D200" s="415" t="s">
        <v>1498</v>
      </c>
      <c r="E200" s="22"/>
      <c r="F200" s="22"/>
      <c r="G200" s="22"/>
      <c r="H200" s="22"/>
      <c r="I200" s="22"/>
      <c r="J200" s="22"/>
    </row>
    <row r="201" spans="1:111" customFormat="1" ht="16.5">
      <c r="A201" s="89"/>
      <c r="B201" s="89"/>
      <c r="C201" s="90" t="s">
        <v>81</v>
      </c>
      <c r="D201" s="91" t="s">
        <v>141</v>
      </c>
      <c r="E201" s="108"/>
      <c r="F201" s="109"/>
      <c r="G201" s="109"/>
      <c r="H201" s="111"/>
      <c r="I201" s="110"/>
      <c r="J201" s="109"/>
    </row>
    <row r="202" spans="1:111" customFormat="1" ht="32.25" customHeight="1">
      <c r="A202" s="92" t="s">
        <v>1192</v>
      </c>
      <c r="B202" s="92" t="s">
        <v>13</v>
      </c>
      <c r="C202" s="83" t="s">
        <v>142</v>
      </c>
      <c r="D202" s="84" t="s">
        <v>268</v>
      </c>
      <c r="E202" s="92" t="s">
        <v>104</v>
      </c>
      <c r="F202" s="218">
        <v>6</v>
      </c>
      <c r="G202" s="95">
        <f>$J$4</f>
        <v>0.24940000000000001</v>
      </c>
      <c r="H202" s="114">
        <v>0</v>
      </c>
      <c r="I202" s="220">
        <f>H202*(1+G202)</f>
        <v>0</v>
      </c>
      <c r="J202" s="114">
        <f t="shared" ref="J202:J203" si="90">F202*I202</f>
        <v>0</v>
      </c>
    </row>
    <row r="203" spans="1:111" customFormat="1" ht="32.25" customHeight="1">
      <c r="A203" s="92" t="s">
        <v>1193</v>
      </c>
      <c r="B203" s="92" t="s">
        <v>13</v>
      </c>
      <c r="C203" s="83" t="s">
        <v>1221</v>
      </c>
      <c r="D203" s="84" t="s">
        <v>311</v>
      </c>
      <c r="E203" s="92" t="s">
        <v>104</v>
      </c>
      <c r="F203" s="218">
        <v>2</v>
      </c>
      <c r="G203" s="95">
        <f>$J$4</f>
        <v>0.24940000000000001</v>
      </c>
      <c r="H203" s="114">
        <v>0</v>
      </c>
      <c r="I203" s="220">
        <f>H203*(1+G203)</f>
        <v>0</v>
      </c>
      <c r="J203" s="114">
        <f t="shared" si="90"/>
        <v>0</v>
      </c>
    </row>
    <row r="204" spans="1:111" customFormat="1" ht="32.25" customHeight="1">
      <c r="A204" s="96"/>
      <c r="B204" s="96"/>
      <c r="C204" s="97" t="s">
        <v>82</v>
      </c>
      <c r="D204" s="98" t="s">
        <v>102</v>
      </c>
      <c r="E204" s="133"/>
      <c r="F204" s="134"/>
      <c r="G204" s="134"/>
      <c r="H204" s="135"/>
      <c r="I204" s="136"/>
      <c r="J204" s="134"/>
    </row>
    <row r="205" spans="1:111" customFormat="1" ht="32.25" customHeight="1">
      <c r="A205" s="92">
        <v>91926</v>
      </c>
      <c r="B205" s="92" t="s">
        <v>13</v>
      </c>
      <c r="C205" s="83" t="s">
        <v>346</v>
      </c>
      <c r="D205" s="84" t="s">
        <v>1194</v>
      </c>
      <c r="E205" s="92" t="s">
        <v>107</v>
      </c>
      <c r="F205" s="218">
        <v>13132.37</v>
      </c>
      <c r="G205" s="95">
        <f t="shared" ref="G205:G210" si="91">$J$4</f>
        <v>0.24940000000000001</v>
      </c>
      <c r="H205" s="114">
        <v>0</v>
      </c>
      <c r="I205" s="220">
        <f t="shared" ref="I205:I210" si="92">H205*(1+G205)</f>
        <v>0</v>
      </c>
      <c r="J205" s="114">
        <f t="shared" ref="J205:J210" si="93">F205*I205</f>
        <v>0</v>
      </c>
    </row>
    <row r="206" spans="1:111" customFormat="1" ht="32.25" customHeight="1">
      <c r="A206" s="92">
        <v>91928</v>
      </c>
      <c r="B206" s="92" t="s">
        <v>13</v>
      </c>
      <c r="C206" s="83" t="s">
        <v>185</v>
      </c>
      <c r="D206" s="84" t="s">
        <v>1195</v>
      </c>
      <c r="E206" s="92" t="s">
        <v>107</v>
      </c>
      <c r="F206" s="218">
        <v>394.98</v>
      </c>
      <c r="G206" s="95">
        <f t="shared" si="91"/>
        <v>0.24940000000000001</v>
      </c>
      <c r="H206" s="114">
        <v>0</v>
      </c>
      <c r="I206" s="220">
        <f t="shared" si="92"/>
        <v>0</v>
      </c>
      <c r="J206" s="114">
        <f t="shared" si="93"/>
        <v>0</v>
      </c>
    </row>
    <row r="207" spans="1:111" customFormat="1" ht="32.25" customHeight="1">
      <c r="A207" s="92">
        <v>91930</v>
      </c>
      <c r="B207" s="92" t="s">
        <v>13</v>
      </c>
      <c r="C207" s="83" t="s">
        <v>162</v>
      </c>
      <c r="D207" s="84" t="s">
        <v>1196</v>
      </c>
      <c r="E207" s="92" t="s">
        <v>107</v>
      </c>
      <c r="F207" s="218">
        <v>1675.19</v>
      </c>
      <c r="G207" s="95">
        <f t="shared" si="91"/>
        <v>0.24940000000000001</v>
      </c>
      <c r="H207" s="114">
        <v>0</v>
      </c>
      <c r="I207" s="220">
        <f t="shared" si="92"/>
        <v>0</v>
      </c>
      <c r="J207" s="114">
        <f t="shared" si="93"/>
        <v>0</v>
      </c>
    </row>
    <row r="208" spans="1:111" customFormat="1" ht="32.25" customHeight="1">
      <c r="A208" s="92">
        <v>92980</v>
      </c>
      <c r="B208" s="92" t="s">
        <v>13</v>
      </c>
      <c r="C208" s="83" t="s">
        <v>222</v>
      </c>
      <c r="D208" s="84" t="s">
        <v>1197</v>
      </c>
      <c r="E208" s="92" t="s">
        <v>107</v>
      </c>
      <c r="F208" s="218">
        <v>424.93</v>
      </c>
      <c r="G208" s="95">
        <f t="shared" si="91"/>
        <v>0.24940000000000001</v>
      </c>
      <c r="H208" s="114">
        <v>0</v>
      </c>
      <c r="I208" s="220">
        <f t="shared" si="92"/>
        <v>0</v>
      </c>
      <c r="J208" s="114">
        <f t="shared" si="93"/>
        <v>0</v>
      </c>
    </row>
    <row r="209" spans="1:10" customFormat="1" ht="32.25" customHeight="1">
      <c r="A209" s="92">
        <v>92982</v>
      </c>
      <c r="B209" s="92" t="s">
        <v>13</v>
      </c>
      <c r="C209" s="83" t="s">
        <v>1222</v>
      </c>
      <c r="D209" s="84" t="s">
        <v>1198</v>
      </c>
      <c r="E209" s="92" t="s">
        <v>107</v>
      </c>
      <c r="F209" s="218">
        <v>825.66</v>
      </c>
      <c r="G209" s="95">
        <f t="shared" si="91"/>
        <v>0.24940000000000001</v>
      </c>
      <c r="H209" s="114">
        <v>0</v>
      </c>
      <c r="I209" s="220">
        <f t="shared" si="92"/>
        <v>0</v>
      </c>
      <c r="J209" s="114">
        <f t="shared" si="93"/>
        <v>0</v>
      </c>
    </row>
    <row r="210" spans="1:10" customFormat="1" ht="32.25" customHeight="1">
      <c r="A210" s="92">
        <v>92984</v>
      </c>
      <c r="B210" s="92" t="s">
        <v>13</v>
      </c>
      <c r="C210" s="83" t="s">
        <v>1223</v>
      </c>
      <c r="D210" s="84" t="s">
        <v>1199</v>
      </c>
      <c r="E210" s="92" t="s">
        <v>107</v>
      </c>
      <c r="F210" s="218">
        <v>424.71</v>
      </c>
      <c r="G210" s="95">
        <f t="shared" si="91"/>
        <v>0.24940000000000001</v>
      </c>
      <c r="H210" s="114">
        <v>0</v>
      </c>
      <c r="I210" s="220">
        <f t="shared" si="92"/>
        <v>0</v>
      </c>
      <c r="J210" s="114">
        <f t="shared" si="93"/>
        <v>0</v>
      </c>
    </row>
    <row r="211" spans="1:10" customFormat="1" ht="32.25" customHeight="1">
      <c r="A211" s="96"/>
      <c r="B211" s="96"/>
      <c r="C211" s="97" t="s">
        <v>83</v>
      </c>
      <c r="D211" s="98" t="s">
        <v>156</v>
      </c>
      <c r="E211" s="133"/>
      <c r="F211" s="134"/>
      <c r="G211" s="134"/>
      <c r="H211" s="135"/>
      <c r="I211" s="136"/>
      <c r="J211" s="134"/>
    </row>
    <row r="212" spans="1:10" customFormat="1" ht="32.25" customHeight="1">
      <c r="A212" s="92">
        <v>93653</v>
      </c>
      <c r="B212" s="92" t="s">
        <v>13</v>
      </c>
      <c r="C212" s="83" t="s">
        <v>143</v>
      </c>
      <c r="D212" s="84" t="s">
        <v>1200</v>
      </c>
      <c r="E212" s="92" t="s">
        <v>104</v>
      </c>
      <c r="F212" s="218">
        <v>51</v>
      </c>
      <c r="G212" s="95">
        <f t="shared" ref="G212:G219" si="94">$J$4</f>
        <v>0.24940000000000001</v>
      </c>
      <c r="H212" s="114">
        <v>0</v>
      </c>
      <c r="I212" s="220">
        <f t="shared" ref="I212:I219" si="95">H212*(1+G212)</f>
        <v>0</v>
      </c>
      <c r="J212" s="140">
        <f t="shared" ref="J212:J219" si="96">F212*I212</f>
        <v>0</v>
      </c>
    </row>
    <row r="213" spans="1:10" customFormat="1" ht="32.25" customHeight="1">
      <c r="A213" s="92">
        <v>93662</v>
      </c>
      <c r="B213" s="92" t="s">
        <v>13</v>
      </c>
      <c r="C213" s="83" t="s">
        <v>186</v>
      </c>
      <c r="D213" s="84" t="s">
        <v>1202</v>
      </c>
      <c r="E213" s="92" t="s">
        <v>104</v>
      </c>
      <c r="F213" s="218">
        <v>9</v>
      </c>
      <c r="G213" s="95">
        <f t="shared" si="94"/>
        <v>0.24940000000000001</v>
      </c>
      <c r="H213" s="114">
        <v>0</v>
      </c>
      <c r="I213" s="220">
        <f t="shared" si="95"/>
        <v>0</v>
      </c>
      <c r="J213" s="140">
        <f t="shared" si="96"/>
        <v>0</v>
      </c>
    </row>
    <row r="214" spans="1:10" customFormat="1" ht="32.25" customHeight="1">
      <c r="A214" s="92">
        <v>93664</v>
      </c>
      <c r="B214" s="92" t="s">
        <v>13</v>
      </c>
      <c r="C214" s="83" t="s">
        <v>347</v>
      </c>
      <c r="D214" s="84" t="s">
        <v>1204</v>
      </c>
      <c r="E214" s="92" t="s">
        <v>104</v>
      </c>
      <c r="F214" s="218">
        <v>35</v>
      </c>
      <c r="G214" s="95">
        <f t="shared" si="94"/>
        <v>0.24940000000000001</v>
      </c>
      <c r="H214" s="114">
        <v>0</v>
      </c>
      <c r="I214" s="220">
        <f t="shared" si="95"/>
        <v>0</v>
      </c>
      <c r="J214" s="140">
        <f t="shared" si="96"/>
        <v>0</v>
      </c>
    </row>
    <row r="215" spans="1:10" customFormat="1" ht="32.25" customHeight="1">
      <c r="A215" s="92">
        <v>93672</v>
      </c>
      <c r="B215" s="92" t="s">
        <v>13</v>
      </c>
      <c r="C215" s="83" t="s">
        <v>348</v>
      </c>
      <c r="D215" s="84" t="s">
        <v>1205</v>
      </c>
      <c r="E215" s="92" t="s">
        <v>104</v>
      </c>
      <c r="F215" s="218">
        <v>3</v>
      </c>
      <c r="G215" s="95">
        <f t="shared" si="94"/>
        <v>0.24940000000000001</v>
      </c>
      <c r="H215" s="114">
        <v>0</v>
      </c>
      <c r="I215" s="220">
        <f t="shared" si="95"/>
        <v>0</v>
      </c>
      <c r="J215" s="140">
        <f t="shared" si="96"/>
        <v>0</v>
      </c>
    </row>
    <row r="216" spans="1:10" customFormat="1" ht="32.25" customHeight="1">
      <c r="A216" s="92">
        <v>93673</v>
      </c>
      <c r="B216" s="92" t="s">
        <v>13</v>
      </c>
      <c r="C216" s="83" t="s">
        <v>223</v>
      </c>
      <c r="D216" s="84" t="s">
        <v>1206</v>
      </c>
      <c r="E216" s="92" t="s">
        <v>104</v>
      </c>
      <c r="F216" s="218">
        <v>2</v>
      </c>
      <c r="G216" s="95">
        <f t="shared" si="94"/>
        <v>0.24940000000000001</v>
      </c>
      <c r="H216" s="114">
        <v>0</v>
      </c>
      <c r="I216" s="220">
        <f t="shared" si="95"/>
        <v>0</v>
      </c>
      <c r="J216" s="140">
        <f t="shared" si="96"/>
        <v>0</v>
      </c>
    </row>
    <row r="217" spans="1:10" customFormat="1" ht="32.25" customHeight="1">
      <c r="A217" s="222" t="s">
        <v>96</v>
      </c>
      <c r="B217" s="92" t="s">
        <v>103</v>
      </c>
      <c r="C217" s="83" t="s">
        <v>228</v>
      </c>
      <c r="D217" s="121" t="s">
        <v>1207</v>
      </c>
      <c r="E217" s="92" t="s">
        <v>104</v>
      </c>
      <c r="F217" s="218">
        <v>1</v>
      </c>
      <c r="G217" s="95">
        <f t="shared" si="94"/>
        <v>0.24940000000000001</v>
      </c>
      <c r="H217" s="114">
        <v>0</v>
      </c>
      <c r="I217" s="132">
        <f t="shared" si="95"/>
        <v>0</v>
      </c>
      <c r="J217" s="18">
        <f t="shared" si="96"/>
        <v>0</v>
      </c>
    </row>
    <row r="218" spans="1:10" customFormat="1" ht="32.25" customHeight="1">
      <c r="A218" s="222" t="s">
        <v>96</v>
      </c>
      <c r="B218" s="92" t="s">
        <v>103</v>
      </c>
      <c r="C218" s="83" t="s">
        <v>229</v>
      </c>
      <c r="D218" s="121" t="s">
        <v>1208</v>
      </c>
      <c r="E218" s="92" t="s">
        <v>104</v>
      </c>
      <c r="F218" s="218">
        <v>2</v>
      </c>
      <c r="G218" s="95">
        <f t="shared" si="94"/>
        <v>0.24940000000000001</v>
      </c>
      <c r="H218" s="114">
        <v>0</v>
      </c>
      <c r="I218" s="132">
        <f t="shared" si="95"/>
        <v>0</v>
      </c>
      <c r="J218" s="18">
        <f t="shared" si="96"/>
        <v>0</v>
      </c>
    </row>
    <row r="219" spans="1:10" customFormat="1" ht="32.25" customHeight="1">
      <c r="A219" s="92" t="s">
        <v>2212</v>
      </c>
      <c r="B219" s="92" t="s">
        <v>103</v>
      </c>
      <c r="C219" s="83" t="s">
        <v>1224</v>
      </c>
      <c r="D219" s="121" t="s">
        <v>1209</v>
      </c>
      <c r="E219" s="92" t="s">
        <v>104</v>
      </c>
      <c r="F219" s="218">
        <v>4</v>
      </c>
      <c r="G219" s="95">
        <f t="shared" si="94"/>
        <v>0.24940000000000001</v>
      </c>
      <c r="H219" s="114">
        <v>0</v>
      </c>
      <c r="I219" s="132">
        <f t="shared" si="95"/>
        <v>0</v>
      </c>
      <c r="J219" s="18">
        <f t="shared" si="96"/>
        <v>0</v>
      </c>
    </row>
    <row r="220" spans="1:10" customFormat="1" ht="32.25" customHeight="1">
      <c r="A220" s="96"/>
      <c r="B220" s="96"/>
      <c r="C220" s="97" t="s">
        <v>84</v>
      </c>
      <c r="D220" s="98" t="s">
        <v>207</v>
      </c>
      <c r="E220" s="133"/>
      <c r="F220" s="134"/>
      <c r="G220" s="134"/>
      <c r="H220" s="135"/>
      <c r="I220" s="136"/>
      <c r="J220" s="134"/>
    </row>
    <row r="221" spans="1:10" customFormat="1" ht="32.25" customHeight="1">
      <c r="A221" s="92">
        <v>91836</v>
      </c>
      <c r="B221" s="92" t="s">
        <v>13</v>
      </c>
      <c r="C221" s="92" t="s">
        <v>187</v>
      </c>
      <c r="D221" s="121" t="s">
        <v>208</v>
      </c>
      <c r="E221" s="92" t="s">
        <v>25</v>
      </c>
      <c r="F221" s="218">
        <v>1868.82</v>
      </c>
      <c r="G221" s="95">
        <f>$J$4</f>
        <v>0.24940000000000001</v>
      </c>
      <c r="H221" s="114">
        <v>0</v>
      </c>
      <c r="I221" s="220">
        <f t="shared" ref="I221:I230" si="97">H221*(1+G221)</f>
        <v>0</v>
      </c>
      <c r="J221" s="114">
        <f t="shared" ref="J221:J230" si="98">F221*I221</f>
        <v>0</v>
      </c>
    </row>
    <row r="222" spans="1:10" customFormat="1" ht="32.25" customHeight="1">
      <c r="A222" s="92">
        <v>91834</v>
      </c>
      <c r="B222" s="92" t="s">
        <v>13</v>
      </c>
      <c r="C222" s="92" t="s">
        <v>349</v>
      </c>
      <c r="D222" s="121" t="s">
        <v>209</v>
      </c>
      <c r="E222" s="92" t="s">
        <v>25</v>
      </c>
      <c r="F222" s="218">
        <v>2713.07</v>
      </c>
      <c r="G222" s="95">
        <f t="shared" ref="G222:G230" si="99">$J$4</f>
        <v>0.24940000000000001</v>
      </c>
      <c r="H222" s="114">
        <v>0</v>
      </c>
      <c r="I222" s="220">
        <f t="shared" si="97"/>
        <v>0</v>
      </c>
      <c r="J222" s="114">
        <f t="shared" si="98"/>
        <v>0</v>
      </c>
    </row>
    <row r="223" spans="1:10" customFormat="1" ht="32.25" customHeight="1">
      <c r="A223" s="92" t="s">
        <v>1210</v>
      </c>
      <c r="B223" s="92" t="s">
        <v>13</v>
      </c>
      <c r="C223" s="92" t="s">
        <v>782</v>
      </c>
      <c r="D223" s="121" t="s">
        <v>312</v>
      </c>
      <c r="E223" s="92" t="s">
        <v>25</v>
      </c>
      <c r="F223" s="218">
        <v>351.79</v>
      </c>
      <c r="G223" s="95">
        <f t="shared" si="99"/>
        <v>0.24940000000000001</v>
      </c>
      <c r="H223" s="114">
        <v>0</v>
      </c>
      <c r="I223" s="220">
        <f t="shared" si="97"/>
        <v>0</v>
      </c>
      <c r="J223" s="114">
        <f t="shared" si="98"/>
        <v>0</v>
      </c>
    </row>
    <row r="224" spans="1:10" customFormat="1" ht="32.25" customHeight="1">
      <c r="A224" s="92">
        <v>95782</v>
      </c>
      <c r="B224" s="92" t="s">
        <v>13</v>
      </c>
      <c r="C224" s="92" t="s">
        <v>827</v>
      </c>
      <c r="D224" s="121" t="s">
        <v>1211</v>
      </c>
      <c r="E224" s="92" t="s">
        <v>15</v>
      </c>
      <c r="F224" s="218">
        <v>12</v>
      </c>
      <c r="G224" s="95">
        <f t="shared" si="99"/>
        <v>0.24940000000000001</v>
      </c>
      <c r="H224" s="114">
        <v>0</v>
      </c>
      <c r="I224" s="132">
        <f t="shared" si="97"/>
        <v>0</v>
      </c>
      <c r="J224" s="94">
        <f t="shared" si="98"/>
        <v>0</v>
      </c>
    </row>
    <row r="225" spans="1:10" customFormat="1" ht="32.25" customHeight="1">
      <c r="A225" s="92">
        <v>95746</v>
      </c>
      <c r="B225" s="92" t="s">
        <v>13</v>
      </c>
      <c r="C225" s="92" t="s">
        <v>828</v>
      </c>
      <c r="D225" s="121" t="s">
        <v>1212</v>
      </c>
      <c r="E225" s="92" t="s">
        <v>25</v>
      </c>
      <c r="F225" s="218">
        <v>49.33</v>
      </c>
      <c r="G225" s="95">
        <f t="shared" si="99"/>
        <v>0.24940000000000001</v>
      </c>
      <c r="H225" s="114">
        <v>0</v>
      </c>
      <c r="I225" s="132">
        <f t="shared" si="97"/>
        <v>0</v>
      </c>
      <c r="J225" s="94">
        <f t="shared" si="98"/>
        <v>0</v>
      </c>
    </row>
    <row r="226" spans="1:10" customFormat="1" ht="32.25" customHeight="1">
      <c r="A226" s="92">
        <v>91940</v>
      </c>
      <c r="B226" s="92" t="s">
        <v>13</v>
      </c>
      <c r="C226" s="92" t="s">
        <v>829</v>
      </c>
      <c r="D226" s="121" t="s">
        <v>313</v>
      </c>
      <c r="E226" s="92" t="s">
        <v>15</v>
      </c>
      <c r="F226" s="218">
        <v>540</v>
      </c>
      <c r="G226" s="95">
        <f t="shared" si="99"/>
        <v>0.24940000000000001</v>
      </c>
      <c r="H226" s="114">
        <v>0</v>
      </c>
      <c r="I226" s="220">
        <f t="shared" si="97"/>
        <v>0</v>
      </c>
      <c r="J226" s="114">
        <f t="shared" si="98"/>
        <v>0</v>
      </c>
    </row>
    <row r="227" spans="1:10" customFormat="1" ht="32.25" customHeight="1">
      <c r="A227" s="92">
        <v>91937</v>
      </c>
      <c r="B227" s="92" t="s">
        <v>13</v>
      </c>
      <c r="C227" s="92" t="s">
        <v>830</v>
      </c>
      <c r="D227" s="121" t="s">
        <v>210</v>
      </c>
      <c r="E227" s="92" t="s">
        <v>15</v>
      </c>
      <c r="F227" s="218">
        <v>257</v>
      </c>
      <c r="G227" s="95">
        <f t="shared" si="99"/>
        <v>0.24940000000000001</v>
      </c>
      <c r="H227" s="114">
        <v>0</v>
      </c>
      <c r="I227" s="220">
        <f t="shared" si="97"/>
        <v>0</v>
      </c>
      <c r="J227" s="114">
        <f t="shared" si="98"/>
        <v>0</v>
      </c>
    </row>
    <row r="228" spans="1:10" customFormat="1" ht="32.25" customHeight="1">
      <c r="A228" s="222" t="s">
        <v>96</v>
      </c>
      <c r="B228" s="92" t="s">
        <v>13</v>
      </c>
      <c r="C228" s="92" t="s">
        <v>831</v>
      </c>
      <c r="D228" s="121" t="s">
        <v>1213</v>
      </c>
      <c r="E228" s="92" t="s">
        <v>15</v>
      </c>
      <c r="F228" s="218">
        <v>20</v>
      </c>
      <c r="G228" s="95">
        <f t="shared" si="99"/>
        <v>0.24940000000000001</v>
      </c>
      <c r="H228" s="114">
        <v>0</v>
      </c>
      <c r="I228" s="132">
        <f t="shared" si="97"/>
        <v>0</v>
      </c>
      <c r="J228" s="18">
        <f t="shared" si="98"/>
        <v>0</v>
      </c>
    </row>
    <row r="229" spans="1:10" customFormat="1" ht="32.25" customHeight="1">
      <c r="A229" s="222" t="s">
        <v>96</v>
      </c>
      <c r="B229" s="92" t="s">
        <v>13</v>
      </c>
      <c r="C229" s="92" t="s">
        <v>832</v>
      </c>
      <c r="D229" s="121" t="s">
        <v>315</v>
      </c>
      <c r="E229" s="92" t="s">
        <v>15</v>
      </c>
      <c r="F229" s="218">
        <v>40</v>
      </c>
      <c r="G229" s="95">
        <f t="shared" si="99"/>
        <v>0.24940000000000001</v>
      </c>
      <c r="H229" s="114">
        <v>0</v>
      </c>
      <c r="I229" s="132">
        <f t="shared" si="97"/>
        <v>0</v>
      </c>
      <c r="J229" s="18">
        <f t="shared" si="98"/>
        <v>0</v>
      </c>
    </row>
    <row r="230" spans="1:10" customFormat="1" ht="32.25" customHeight="1">
      <c r="A230" s="222" t="s">
        <v>96</v>
      </c>
      <c r="B230" s="92" t="s">
        <v>13</v>
      </c>
      <c r="C230" s="92" t="s">
        <v>1225</v>
      </c>
      <c r="D230" s="121" t="s">
        <v>314</v>
      </c>
      <c r="E230" s="92" t="s">
        <v>15</v>
      </c>
      <c r="F230" s="218">
        <v>20</v>
      </c>
      <c r="G230" s="95">
        <f t="shared" si="99"/>
        <v>0.24940000000000001</v>
      </c>
      <c r="H230" s="114">
        <v>0</v>
      </c>
      <c r="I230" s="132">
        <f t="shared" si="97"/>
        <v>0</v>
      </c>
      <c r="J230" s="18">
        <f t="shared" si="98"/>
        <v>0</v>
      </c>
    </row>
    <row r="231" spans="1:10" customFormat="1" ht="32.25" customHeight="1">
      <c r="A231" s="96"/>
      <c r="B231" s="96"/>
      <c r="C231" s="97" t="s">
        <v>833</v>
      </c>
      <c r="D231" s="98" t="s">
        <v>113</v>
      </c>
      <c r="E231" s="133"/>
      <c r="F231" s="94"/>
      <c r="G231" s="134"/>
      <c r="H231" s="135"/>
      <c r="I231" s="136"/>
      <c r="J231" s="134"/>
    </row>
    <row r="232" spans="1:10" customFormat="1" ht="32.25" customHeight="1">
      <c r="A232" s="92">
        <v>97592</v>
      </c>
      <c r="B232" s="92" t="s">
        <v>13</v>
      </c>
      <c r="C232" s="83" t="s">
        <v>834</v>
      </c>
      <c r="D232" s="121" t="s">
        <v>211</v>
      </c>
      <c r="E232" s="92" t="s">
        <v>104</v>
      </c>
      <c r="F232" s="218">
        <v>233</v>
      </c>
      <c r="G232" s="95">
        <f>$J$4</f>
        <v>0.24940000000000001</v>
      </c>
      <c r="H232" s="114">
        <v>0</v>
      </c>
      <c r="I232" s="132">
        <f t="shared" ref="I232:I233" si="100">H232*(1+G232)</f>
        <v>0</v>
      </c>
      <c r="J232" s="18">
        <f t="shared" ref="J232:J233" si="101">F232*I232</f>
        <v>0</v>
      </c>
    </row>
    <row r="233" spans="1:10" customFormat="1" ht="32.25" customHeight="1">
      <c r="A233" s="92">
        <v>97592</v>
      </c>
      <c r="B233" s="92" t="s">
        <v>13</v>
      </c>
      <c r="C233" s="83" t="s">
        <v>835</v>
      </c>
      <c r="D233" s="121" t="s">
        <v>316</v>
      </c>
      <c r="E233" s="92" t="s">
        <v>104</v>
      </c>
      <c r="F233" s="218">
        <v>24</v>
      </c>
      <c r="G233" s="95">
        <f>$J$4</f>
        <v>0.24940000000000001</v>
      </c>
      <c r="H233" s="114">
        <v>0</v>
      </c>
      <c r="I233" s="132">
        <f t="shared" si="100"/>
        <v>0</v>
      </c>
      <c r="J233" s="18">
        <f t="shared" si="101"/>
        <v>0</v>
      </c>
    </row>
    <row r="234" spans="1:10" customFormat="1" ht="32.25" customHeight="1">
      <c r="A234" s="96"/>
      <c r="B234" s="96"/>
      <c r="C234" s="97" t="s">
        <v>836</v>
      </c>
      <c r="D234" s="98" t="s">
        <v>114</v>
      </c>
      <c r="E234" s="133"/>
      <c r="F234" s="94"/>
      <c r="G234" s="134"/>
      <c r="H234" s="135"/>
      <c r="I234" s="136"/>
      <c r="J234" s="134"/>
    </row>
    <row r="235" spans="1:10" customFormat="1" ht="32.25" customHeight="1">
      <c r="A235" s="92">
        <v>91953</v>
      </c>
      <c r="B235" s="92" t="s">
        <v>13</v>
      </c>
      <c r="C235" s="83" t="s">
        <v>837</v>
      </c>
      <c r="D235" s="121" t="s">
        <v>188</v>
      </c>
      <c r="E235" s="92" t="s">
        <v>104</v>
      </c>
      <c r="F235" s="218">
        <v>18</v>
      </c>
      <c r="G235" s="95">
        <f t="shared" ref="G235:G239" si="102">$J$4</f>
        <v>0.24940000000000001</v>
      </c>
      <c r="H235" s="114">
        <v>0</v>
      </c>
      <c r="I235" s="220">
        <f t="shared" ref="I235:I239" si="103">H235*(1+G235)</f>
        <v>0</v>
      </c>
      <c r="J235" s="114">
        <f t="shared" ref="J235:J239" si="104">F235*I235</f>
        <v>0</v>
      </c>
    </row>
    <row r="236" spans="1:10" customFormat="1" ht="32.25" customHeight="1">
      <c r="A236" s="92">
        <v>91959</v>
      </c>
      <c r="B236" s="92" t="s">
        <v>13</v>
      </c>
      <c r="C236" s="83" t="s">
        <v>838</v>
      </c>
      <c r="D236" s="121" t="s">
        <v>189</v>
      </c>
      <c r="E236" s="92" t="s">
        <v>104</v>
      </c>
      <c r="F236" s="218">
        <v>4</v>
      </c>
      <c r="G236" s="95">
        <f t="shared" si="102"/>
        <v>0.24940000000000001</v>
      </c>
      <c r="H236" s="114">
        <v>0</v>
      </c>
      <c r="I236" s="220">
        <f t="shared" si="103"/>
        <v>0</v>
      </c>
      <c r="J236" s="114">
        <f t="shared" si="104"/>
        <v>0</v>
      </c>
    </row>
    <row r="237" spans="1:10" customFormat="1" ht="32.25" customHeight="1">
      <c r="A237" s="92">
        <v>91967</v>
      </c>
      <c r="B237" s="92" t="s">
        <v>13</v>
      </c>
      <c r="C237" s="83" t="s">
        <v>839</v>
      </c>
      <c r="D237" s="121" t="s">
        <v>212</v>
      </c>
      <c r="E237" s="92" t="s">
        <v>104</v>
      </c>
      <c r="F237" s="218">
        <v>39</v>
      </c>
      <c r="G237" s="95">
        <f t="shared" si="102"/>
        <v>0.24940000000000001</v>
      </c>
      <c r="H237" s="114">
        <v>0</v>
      </c>
      <c r="I237" s="220">
        <f t="shared" si="103"/>
        <v>0</v>
      </c>
      <c r="J237" s="114">
        <f t="shared" si="104"/>
        <v>0</v>
      </c>
    </row>
    <row r="238" spans="1:10" customFormat="1" ht="32.25" customHeight="1">
      <c r="A238" s="92">
        <v>91996</v>
      </c>
      <c r="B238" s="92" t="s">
        <v>13</v>
      </c>
      <c r="C238" s="83" t="s">
        <v>1226</v>
      </c>
      <c r="D238" s="102" t="s">
        <v>191</v>
      </c>
      <c r="E238" s="92" t="s">
        <v>104</v>
      </c>
      <c r="F238" s="218">
        <v>477</v>
      </c>
      <c r="G238" s="95">
        <f t="shared" si="102"/>
        <v>0.24940000000000001</v>
      </c>
      <c r="H238" s="114">
        <v>0</v>
      </c>
      <c r="I238" s="220">
        <f t="shared" si="103"/>
        <v>0</v>
      </c>
      <c r="J238" s="114">
        <f t="shared" si="104"/>
        <v>0</v>
      </c>
    </row>
    <row r="239" spans="1:10" customFormat="1" ht="32.25" customHeight="1">
      <c r="A239" s="92">
        <v>92005</v>
      </c>
      <c r="B239" s="92" t="s">
        <v>13</v>
      </c>
      <c r="C239" s="83" t="s">
        <v>1227</v>
      </c>
      <c r="D239" s="102" t="s">
        <v>317</v>
      </c>
      <c r="E239" s="92" t="s">
        <v>104</v>
      </c>
      <c r="F239" s="218">
        <v>42</v>
      </c>
      <c r="G239" s="95">
        <f t="shared" si="102"/>
        <v>0.24940000000000001</v>
      </c>
      <c r="H239" s="114">
        <v>0</v>
      </c>
      <c r="I239" s="220">
        <f t="shared" si="103"/>
        <v>0</v>
      </c>
      <c r="J239" s="114">
        <f t="shared" si="104"/>
        <v>0</v>
      </c>
    </row>
    <row r="240" spans="1:10" customFormat="1" ht="32.25" customHeight="1">
      <c r="A240" s="92"/>
      <c r="B240" s="236"/>
      <c r="C240" s="236"/>
      <c r="D240" s="236"/>
      <c r="E240" s="236"/>
      <c r="F240" s="236"/>
      <c r="G240" s="236"/>
      <c r="H240" s="560" t="s">
        <v>17</v>
      </c>
      <c r="I240" s="561"/>
      <c r="J240" s="137">
        <f>SUM(J202:J239)</f>
        <v>0</v>
      </c>
    </row>
    <row r="241" spans="1:10" customFormat="1" ht="32.25" customHeight="1">
      <c r="A241" s="22"/>
      <c r="B241" s="22"/>
      <c r="C241" s="11" t="s">
        <v>224</v>
      </c>
      <c r="D241" s="12" t="s">
        <v>318</v>
      </c>
      <c r="E241" s="22"/>
      <c r="F241" s="23"/>
      <c r="G241" s="23"/>
      <c r="H241" s="23"/>
      <c r="I241" s="24"/>
      <c r="J241" s="23"/>
    </row>
    <row r="242" spans="1:10" customFormat="1" ht="95.25" customHeight="1">
      <c r="A242" s="512" t="s">
        <v>2219</v>
      </c>
      <c r="B242" s="512" t="s">
        <v>2218</v>
      </c>
      <c r="C242" s="223" t="s">
        <v>225</v>
      </c>
      <c r="D242" s="224" t="s">
        <v>320</v>
      </c>
      <c r="E242" s="222" t="s">
        <v>15</v>
      </c>
      <c r="F242" s="363">
        <v>5</v>
      </c>
      <c r="G242" s="234">
        <f t="shared" ref="G242:G248" si="105">$J$4</f>
        <v>0.24940000000000001</v>
      </c>
      <c r="H242" s="114">
        <v>0</v>
      </c>
      <c r="I242" s="132">
        <f t="shared" ref="I242:I248" si="106">H242*(1+G242)</f>
        <v>0</v>
      </c>
      <c r="J242" s="304">
        <f t="shared" ref="J242:J248" si="107">F242*I242</f>
        <v>0</v>
      </c>
    </row>
    <row r="243" spans="1:10" customFormat="1" ht="32.25" customHeight="1">
      <c r="A243" s="222" t="s">
        <v>96</v>
      </c>
      <c r="B243" s="222" t="s">
        <v>319</v>
      </c>
      <c r="C243" s="223" t="s">
        <v>244</v>
      </c>
      <c r="D243" s="225" t="s">
        <v>322</v>
      </c>
      <c r="E243" s="222" t="s">
        <v>15</v>
      </c>
      <c r="F243" s="363">
        <v>80</v>
      </c>
      <c r="G243" s="234">
        <f t="shared" si="105"/>
        <v>0.24940000000000001</v>
      </c>
      <c r="H243" s="114">
        <v>0</v>
      </c>
      <c r="I243" s="132">
        <f t="shared" si="106"/>
        <v>0</v>
      </c>
      <c r="J243" s="304">
        <f t="shared" si="107"/>
        <v>0</v>
      </c>
    </row>
    <row r="244" spans="1:10" customFormat="1" ht="32.25" customHeight="1">
      <c r="A244" s="222" t="s">
        <v>96</v>
      </c>
      <c r="B244" s="222" t="s">
        <v>319</v>
      </c>
      <c r="C244" s="223" t="s">
        <v>245</v>
      </c>
      <c r="D244" s="225" t="s">
        <v>331</v>
      </c>
      <c r="E244" s="222" t="s">
        <v>15</v>
      </c>
      <c r="F244" s="363">
        <v>101</v>
      </c>
      <c r="G244" s="234">
        <f t="shared" si="105"/>
        <v>0.24940000000000001</v>
      </c>
      <c r="H244" s="114">
        <v>0</v>
      </c>
      <c r="I244" s="132">
        <f t="shared" si="106"/>
        <v>0</v>
      </c>
      <c r="J244" s="304">
        <f t="shared" si="107"/>
        <v>0</v>
      </c>
    </row>
    <row r="245" spans="1:10" customFormat="1" ht="32.25" customHeight="1">
      <c r="A245" s="222" t="s">
        <v>96</v>
      </c>
      <c r="B245" s="222" t="s">
        <v>319</v>
      </c>
      <c r="C245" s="223" t="s">
        <v>246</v>
      </c>
      <c r="D245" s="225" t="s">
        <v>332</v>
      </c>
      <c r="E245" s="222" t="s">
        <v>15</v>
      </c>
      <c r="F245" s="363">
        <v>101</v>
      </c>
      <c r="G245" s="234">
        <f t="shared" si="105"/>
        <v>0.24940000000000001</v>
      </c>
      <c r="H245" s="114">
        <v>0</v>
      </c>
      <c r="I245" s="132">
        <f t="shared" si="106"/>
        <v>0</v>
      </c>
      <c r="J245" s="304">
        <f t="shared" si="107"/>
        <v>0</v>
      </c>
    </row>
    <row r="246" spans="1:10" customFormat="1" ht="32.25" customHeight="1">
      <c r="A246" s="222" t="s">
        <v>2213</v>
      </c>
      <c r="B246" s="222" t="s">
        <v>319</v>
      </c>
      <c r="C246" s="223" t="s">
        <v>247</v>
      </c>
      <c r="D246" s="225" t="s">
        <v>325</v>
      </c>
      <c r="E246" s="222" t="s">
        <v>15</v>
      </c>
      <c r="F246" s="363">
        <v>4</v>
      </c>
      <c r="G246" s="234">
        <f t="shared" si="105"/>
        <v>0.24940000000000001</v>
      </c>
      <c r="H246" s="114">
        <v>0</v>
      </c>
      <c r="I246" s="132">
        <f t="shared" si="106"/>
        <v>0</v>
      </c>
      <c r="J246" s="304">
        <f t="shared" si="107"/>
        <v>0</v>
      </c>
    </row>
    <row r="247" spans="1:10" customFormat="1" ht="32.25" customHeight="1">
      <c r="A247" s="222" t="s">
        <v>2214</v>
      </c>
      <c r="B247" s="222" t="s">
        <v>319</v>
      </c>
      <c r="C247" s="223" t="s">
        <v>248</v>
      </c>
      <c r="D247" s="225" t="s">
        <v>1214</v>
      </c>
      <c r="E247" s="222" t="s">
        <v>15</v>
      </c>
      <c r="F247" s="363">
        <v>1</v>
      </c>
      <c r="G247" s="234">
        <f t="shared" si="105"/>
        <v>0.24940000000000001</v>
      </c>
      <c r="H247" s="114">
        <v>0</v>
      </c>
      <c r="I247" s="132">
        <f t="shared" si="106"/>
        <v>0</v>
      </c>
      <c r="J247" s="304">
        <f t="shared" si="107"/>
        <v>0</v>
      </c>
    </row>
    <row r="248" spans="1:10" customFormat="1" ht="32.25" customHeight="1">
      <c r="A248" s="222" t="s">
        <v>96</v>
      </c>
      <c r="B248" s="222" t="s">
        <v>319</v>
      </c>
      <c r="C248" s="223" t="s">
        <v>249</v>
      </c>
      <c r="D248" s="225" t="s">
        <v>326</v>
      </c>
      <c r="E248" s="222" t="s">
        <v>15</v>
      </c>
      <c r="F248" s="363">
        <v>4</v>
      </c>
      <c r="G248" s="234">
        <f t="shared" si="105"/>
        <v>0.24940000000000001</v>
      </c>
      <c r="H248" s="114">
        <v>0</v>
      </c>
      <c r="I248" s="132">
        <f t="shared" si="106"/>
        <v>0</v>
      </c>
      <c r="J248" s="304">
        <f t="shared" si="107"/>
        <v>0</v>
      </c>
    </row>
    <row r="249" spans="1:10" customFormat="1" ht="32.25" customHeight="1">
      <c r="A249" s="226"/>
      <c r="B249" s="227"/>
      <c r="C249" s="228" t="s">
        <v>2955</v>
      </c>
      <c r="D249" s="98" t="s">
        <v>327</v>
      </c>
      <c r="E249" s="229"/>
      <c r="F249" s="230"/>
      <c r="G249" s="230"/>
      <c r="H249" s="230"/>
      <c r="I249" s="231"/>
      <c r="J249" s="230"/>
    </row>
    <row r="250" spans="1:10" customFormat="1" ht="32.25" customHeight="1">
      <c r="A250" s="92" t="s">
        <v>2215</v>
      </c>
      <c r="B250" s="92" t="s">
        <v>103</v>
      </c>
      <c r="C250" s="232" t="s">
        <v>2956</v>
      </c>
      <c r="D250" s="84" t="s">
        <v>334</v>
      </c>
      <c r="E250" s="233" t="s">
        <v>15</v>
      </c>
      <c r="F250" s="218">
        <v>202</v>
      </c>
      <c r="G250" s="95">
        <f t="shared" ref="G250:G252" si="108">$J$4</f>
        <v>0.24940000000000001</v>
      </c>
      <c r="H250" s="114">
        <v>0</v>
      </c>
      <c r="I250" s="132">
        <f t="shared" ref="I250:I252" si="109">H250*(1+G250)</f>
        <v>0</v>
      </c>
      <c r="J250" s="94">
        <f t="shared" ref="J250:J252" si="110">F250*I250</f>
        <v>0</v>
      </c>
    </row>
    <row r="251" spans="1:10" customFormat="1" ht="32.25" customHeight="1">
      <c r="A251" s="92" t="s">
        <v>2216</v>
      </c>
      <c r="B251" s="92" t="s">
        <v>103</v>
      </c>
      <c r="C251" s="232" t="s">
        <v>2957</v>
      </c>
      <c r="D251" s="84" t="s">
        <v>335</v>
      </c>
      <c r="E251" s="233" t="s">
        <v>15</v>
      </c>
      <c r="F251" s="218">
        <v>202</v>
      </c>
      <c r="G251" s="95">
        <f t="shared" si="108"/>
        <v>0.24940000000000001</v>
      </c>
      <c r="H251" s="114">
        <v>0</v>
      </c>
      <c r="I251" s="132">
        <f t="shared" si="109"/>
        <v>0</v>
      </c>
      <c r="J251" s="94">
        <f t="shared" si="110"/>
        <v>0</v>
      </c>
    </row>
    <row r="252" spans="1:10" customFormat="1" ht="32.25" customHeight="1">
      <c r="A252" s="92">
        <v>98307</v>
      </c>
      <c r="B252" s="92" t="s">
        <v>13</v>
      </c>
      <c r="C252" s="232" t="s">
        <v>2958</v>
      </c>
      <c r="D252" s="121" t="s">
        <v>333</v>
      </c>
      <c r="E252" s="92" t="s">
        <v>15</v>
      </c>
      <c r="F252" s="218">
        <v>100</v>
      </c>
      <c r="G252" s="95">
        <f t="shared" si="108"/>
        <v>0.24940000000000001</v>
      </c>
      <c r="H252" s="114">
        <v>0</v>
      </c>
      <c r="I252" s="220">
        <f t="shared" si="109"/>
        <v>0</v>
      </c>
      <c r="J252" s="94">
        <f t="shared" si="110"/>
        <v>0</v>
      </c>
    </row>
    <row r="253" spans="1:10" customFormat="1" ht="32.25" customHeight="1">
      <c r="A253" s="92"/>
      <c r="B253" s="92"/>
      <c r="C253" s="97" t="s">
        <v>2959</v>
      </c>
      <c r="D253" s="98" t="s">
        <v>328</v>
      </c>
      <c r="E253" s="92"/>
      <c r="F253" s="94"/>
      <c r="G253" s="95"/>
      <c r="H253" s="92"/>
      <c r="I253" s="132"/>
      <c r="J253" s="94"/>
    </row>
    <row r="254" spans="1:10" customFormat="1" ht="32.25" customHeight="1">
      <c r="A254" s="92">
        <v>91940</v>
      </c>
      <c r="B254" s="92" t="s">
        <v>13</v>
      </c>
      <c r="C254" s="83" t="s">
        <v>2960</v>
      </c>
      <c r="D254" s="121" t="s">
        <v>329</v>
      </c>
      <c r="E254" s="92" t="s">
        <v>15</v>
      </c>
      <c r="F254" s="218">
        <v>100</v>
      </c>
      <c r="G254" s="95">
        <f t="shared" ref="G254:G261" si="111">$J$4</f>
        <v>0.24940000000000001</v>
      </c>
      <c r="H254" s="114">
        <v>0</v>
      </c>
      <c r="I254" s="220">
        <f t="shared" ref="I254:I261" si="112">H254*(1+G254)</f>
        <v>0</v>
      </c>
      <c r="J254" s="94">
        <f t="shared" ref="J254:J261" si="113">F254*I254</f>
        <v>0</v>
      </c>
    </row>
    <row r="255" spans="1:10" customFormat="1" ht="32.25" customHeight="1">
      <c r="A255" s="92">
        <v>91836</v>
      </c>
      <c r="B255" s="92" t="s">
        <v>13</v>
      </c>
      <c r="C255" s="83" t="s">
        <v>2961</v>
      </c>
      <c r="D255" s="121" t="s">
        <v>208</v>
      </c>
      <c r="E255" s="92" t="s">
        <v>330</v>
      </c>
      <c r="F255" s="218">
        <v>256.13</v>
      </c>
      <c r="G255" s="95">
        <f t="shared" si="111"/>
        <v>0.24940000000000001</v>
      </c>
      <c r="H255" s="114">
        <v>0</v>
      </c>
      <c r="I255" s="220">
        <f t="shared" si="112"/>
        <v>0</v>
      </c>
      <c r="J255" s="94">
        <f t="shared" si="113"/>
        <v>0</v>
      </c>
    </row>
    <row r="256" spans="1:10" customFormat="1" ht="32.25" customHeight="1">
      <c r="A256" s="222" t="s">
        <v>96</v>
      </c>
      <c r="B256" s="222" t="s">
        <v>319</v>
      </c>
      <c r="C256" s="83" t="s">
        <v>2962</v>
      </c>
      <c r="D256" s="102" t="s">
        <v>1215</v>
      </c>
      <c r="E256" s="92" t="s">
        <v>330</v>
      </c>
      <c r="F256" s="218">
        <v>150.68</v>
      </c>
      <c r="G256" s="95">
        <f t="shared" si="111"/>
        <v>0.24940000000000001</v>
      </c>
      <c r="H256" s="114">
        <v>0</v>
      </c>
      <c r="I256" s="132">
        <f t="shared" si="112"/>
        <v>0</v>
      </c>
      <c r="J256" s="94">
        <f t="shared" si="113"/>
        <v>0</v>
      </c>
    </row>
    <row r="257" spans="1:10" customFormat="1" ht="32.25" customHeight="1">
      <c r="A257" s="222" t="s">
        <v>96</v>
      </c>
      <c r="B257" s="222" t="s">
        <v>319</v>
      </c>
      <c r="C257" s="83" t="s">
        <v>2963</v>
      </c>
      <c r="D257" s="102" t="s">
        <v>1216</v>
      </c>
      <c r="E257" s="92" t="s">
        <v>15</v>
      </c>
      <c r="F257" s="218">
        <v>416</v>
      </c>
      <c r="G257" s="95">
        <f t="shared" si="111"/>
        <v>0.24940000000000001</v>
      </c>
      <c r="H257" s="114">
        <v>0</v>
      </c>
      <c r="I257" s="132">
        <f t="shared" si="112"/>
        <v>0</v>
      </c>
      <c r="J257" s="94">
        <f t="shared" si="113"/>
        <v>0</v>
      </c>
    </row>
    <row r="258" spans="1:10" customFormat="1" ht="32.25" customHeight="1">
      <c r="A258" s="222" t="s">
        <v>96</v>
      </c>
      <c r="B258" s="222" t="s">
        <v>319</v>
      </c>
      <c r="C258" s="83" t="s">
        <v>2964</v>
      </c>
      <c r="D258" s="102" t="s">
        <v>1217</v>
      </c>
      <c r="E258" s="92" t="s">
        <v>15</v>
      </c>
      <c r="F258" s="218">
        <v>416</v>
      </c>
      <c r="G258" s="95">
        <f t="shared" si="111"/>
        <v>0.24940000000000001</v>
      </c>
      <c r="H258" s="114">
        <v>0</v>
      </c>
      <c r="I258" s="132">
        <f t="shared" si="112"/>
        <v>0</v>
      </c>
      <c r="J258" s="94">
        <f t="shared" si="113"/>
        <v>0</v>
      </c>
    </row>
    <row r="259" spans="1:10" customFormat="1" ht="32.25" customHeight="1">
      <c r="A259" s="222" t="s">
        <v>96</v>
      </c>
      <c r="B259" s="222" t="s">
        <v>319</v>
      </c>
      <c r="C259" s="83" t="s">
        <v>2965</v>
      </c>
      <c r="D259" s="102" t="s">
        <v>1218</v>
      </c>
      <c r="E259" s="92" t="s">
        <v>15</v>
      </c>
      <c r="F259" s="218">
        <v>416</v>
      </c>
      <c r="G259" s="95">
        <f t="shared" si="111"/>
        <v>0.24940000000000001</v>
      </c>
      <c r="H259" s="114">
        <v>0</v>
      </c>
      <c r="I259" s="132">
        <f t="shared" si="112"/>
        <v>0</v>
      </c>
      <c r="J259" s="94">
        <f t="shared" si="113"/>
        <v>0</v>
      </c>
    </row>
    <row r="260" spans="1:10" customFormat="1" ht="32.25" customHeight="1">
      <c r="A260" s="222" t="s">
        <v>96</v>
      </c>
      <c r="B260" s="222" t="s">
        <v>319</v>
      </c>
      <c r="C260" s="83" t="s">
        <v>2966</v>
      </c>
      <c r="D260" s="102" t="s">
        <v>1219</v>
      </c>
      <c r="E260" s="92" t="s">
        <v>15</v>
      </c>
      <c r="F260" s="218">
        <v>416</v>
      </c>
      <c r="G260" s="95">
        <f t="shared" si="111"/>
        <v>0.24940000000000001</v>
      </c>
      <c r="H260" s="114">
        <v>0</v>
      </c>
      <c r="I260" s="132">
        <f t="shared" si="112"/>
        <v>0</v>
      </c>
      <c r="J260" s="94">
        <f t="shared" si="113"/>
        <v>0</v>
      </c>
    </row>
    <row r="261" spans="1:10" customFormat="1" ht="32.25" customHeight="1">
      <c r="A261" s="222">
        <v>98297</v>
      </c>
      <c r="B261" s="92" t="s">
        <v>319</v>
      </c>
      <c r="C261" s="83" t="s">
        <v>2967</v>
      </c>
      <c r="D261" s="102" t="s">
        <v>336</v>
      </c>
      <c r="E261" s="92" t="s">
        <v>330</v>
      </c>
      <c r="F261" s="218">
        <v>2606.5500000000002</v>
      </c>
      <c r="G261" s="95">
        <f t="shared" si="111"/>
        <v>0.24940000000000001</v>
      </c>
      <c r="H261" s="114">
        <v>0</v>
      </c>
      <c r="I261" s="220">
        <f t="shared" si="112"/>
        <v>0</v>
      </c>
      <c r="J261" s="94">
        <f t="shared" si="113"/>
        <v>0</v>
      </c>
    </row>
    <row r="262" spans="1:10" customFormat="1" ht="32.25" customHeight="1">
      <c r="A262" s="92"/>
      <c r="B262" s="92"/>
      <c r="C262" s="92"/>
      <c r="D262" s="98"/>
      <c r="E262" s="92"/>
      <c r="F262" s="94"/>
      <c r="G262" s="95"/>
      <c r="H262" s="560" t="s">
        <v>17</v>
      </c>
      <c r="I262" s="561"/>
      <c r="J262" s="137">
        <f>SUM(J242:J261)</f>
        <v>0</v>
      </c>
    </row>
    <row r="263" spans="1:10" customFormat="1" ht="28.5" customHeight="1">
      <c r="A263" s="22"/>
      <c r="B263" s="22"/>
      <c r="C263" s="11" t="s">
        <v>250</v>
      </c>
      <c r="D263" s="12" t="s">
        <v>386</v>
      </c>
      <c r="E263" s="22"/>
      <c r="F263" s="23"/>
      <c r="G263" s="23"/>
      <c r="H263" s="23"/>
      <c r="I263" s="24"/>
      <c r="J263" s="23"/>
    </row>
    <row r="264" spans="1:10" customFormat="1" ht="26.25" customHeight="1">
      <c r="A264" s="235">
        <v>39846</v>
      </c>
      <c r="B264" s="235" t="s">
        <v>13</v>
      </c>
      <c r="C264" s="112" t="s">
        <v>350</v>
      </c>
      <c r="D264" s="240" t="s">
        <v>764</v>
      </c>
      <c r="E264" s="99" t="s">
        <v>15</v>
      </c>
      <c r="F264" s="347">
        <v>5</v>
      </c>
      <c r="G264" s="77">
        <f t="shared" ref="G264:G271" si="114">$J$4</f>
        <v>0.24940000000000001</v>
      </c>
      <c r="H264" s="114">
        <v>0</v>
      </c>
      <c r="I264" s="132">
        <f t="shared" ref="I264" si="115">H264*(1+G264)</f>
        <v>0</v>
      </c>
      <c r="J264" s="114">
        <f t="shared" ref="J264" si="116">F264*I264</f>
        <v>0</v>
      </c>
    </row>
    <row r="265" spans="1:10" customFormat="1" ht="26.25" customHeight="1">
      <c r="A265" s="235">
        <v>39844</v>
      </c>
      <c r="B265" s="235" t="s">
        <v>13</v>
      </c>
      <c r="C265" s="112" t="s">
        <v>2235</v>
      </c>
      <c r="D265" s="240" t="s">
        <v>765</v>
      </c>
      <c r="E265" s="99" t="s">
        <v>15</v>
      </c>
      <c r="F265" s="347">
        <v>1</v>
      </c>
      <c r="G265" s="77">
        <f t="shared" si="114"/>
        <v>0.24940000000000001</v>
      </c>
      <c r="H265" s="114">
        <v>0</v>
      </c>
      <c r="I265" s="132">
        <f t="shared" ref="I265:I267" si="117">H265*(1+G265)</f>
        <v>0</v>
      </c>
      <c r="J265" s="114">
        <f t="shared" ref="J265:J267" si="118">F265*I265</f>
        <v>0</v>
      </c>
    </row>
    <row r="266" spans="1:10" customFormat="1" ht="27" customHeight="1">
      <c r="A266" s="235">
        <v>39839</v>
      </c>
      <c r="B266" s="235" t="s">
        <v>13</v>
      </c>
      <c r="C266" s="112" t="s">
        <v>2236</v>
      </c>
      <c r="D266" s="240" t="s">
        <v>766</v>
      </c>
      <c r="E266" s="99" t="s">
        <v>15</v>
      </c>
      <c r="F266" s="347">
        <v>1</v>
      </c>
      <c r="G266" s="77">
        <f t="shared" si="114"/>
        <v>0.24940000000000001</v>
      </c>
      <c r="H266" s="114">
        <v>0</v>
      </c>
      <c r="I266" s="132">
        <f t="shared" si="117"/>
        <v>0</v>
      </c>
      <c r="J266" s="114">
        <f t="shared" si="118"/>
        <v>0</v>
      </c>
    </row>
    <row r="267" spans="1:10" customFormat="1" ht="23.25" customHeight="1">
      <c r="A267" s="235">
        <v>39841</v>
      </c>
      <c r="B267" s="235" t="s">
        <v>13</v>
      </c>
      <c r="C267" s="112" t="s">
        <v>2237</v>
      </c>
      <c r="D267" s="240" t="s">
        <v>767</v>
      </c>
      <c r="E267" s="99" t="s">
        <v>15</v>
      </c>
      <c r="F267" s="347">
        <v>31</v>
      </c>
      <c r="G267" s="77">
        <f t="shared" si="114"/>
        <v>0.24940000000000001</v>
      </c>
      <c r="H267" s="114">
        <v>0</v>
      </c>
      <c r="I267" s="132">
        <f t="shared" si="117"/>
        <v>0</v>
      </c>
      <c r="J267" s="114">
        <f t="shared" si="118"/>
        <v>0</v>
      </c>
    </row>
    <row r="268" spans="1:10" customFormat="1" ht="26.25" customHeight="1">
      <c r="A268" s="99" t="s">
        <v>96</v>
      </c>
      <c r="B268" s="99" t="s">
        <v>103</v>
      </c>
      <c r="C268" s="112" t="s">
        <v>2238</v>
      </c>
      <c r="D268" s="240" t="s">
        <v>1089</v>
      </c>
      <c r="E268" s="99" t="s">
        <v>15</v>
      </c>
      <c r="F268" s="347">
        <f>F264</f>
        <v>5</v>
      </c>
      <c r="G268" s="77">
        <f t="shared" si="114"/>
        <v>0.24940000000000001</v>
      </c>
      <c r="H268" s="114">
        <v>0</v>
      </c>
      <c r="I268" s="132">
        <f t="shared" ref="I268:I271" si="119">H268*(1+G268)</f>
        <v>0</v>
      </c>
      <c r="J268" s="114">
        <f t="shared" ref="J268:J271" si="120">F268*I268</f>
        <v>0</v>
      </c>
    </row>
    <row r="269" spans="1:10" customFormat="1" ht="24" customHeight="1">
      <c r="A269" s="99" t="s">
        <v>96</v>
      </c>
      <c r="B269" s="99" t="s">
        <v>103</v>
      </c>
      <c r="C269" s="112" t="s">
        <v>2239</v>
      </c>
      <c r="D269" s="240" t="s">
        <v>1090</v>
      </c>
      <c r="E269" s="99" t="s">
        <v>15</v>
      </c>
      <c r="F269" s="347">
        <f>F265</f>
        <v>1</v>
      </c>
      <c r="G269" s="77">
        <f t="shared" si="114"/>
        <v>0.24940000000000001</v>
      </c>
      <c r="H269" s="114">
        <v>0</v>
      </c>
      <c r="I269" s="132">
        <f t="shared" si="119"/>
        <v>0</v>
      </c>
      <c r="J269" s="114">
        <f t="shared" si="120"/>
        <v>0</v>
      </c>
    </row>
    <row r="270" spans="1:10" customFormat="1" ht="25.5" customHeight="1">
      <c r="A270" s="99" t="s">
        <v>96</v>
      </c>
      <c r="B270" s="99" t="s">
        <v>103</v>
      </c>
      <c r="C270" s="112" t="s">
        <v>2240</v>
      </c>
      <c r="D270" s="240" t="s">
        <v>1091</v>
      </c>
      <c r="E270" s="99" t="s">
        <v>15</v>
      </c>
      <c r="F270" s="347">
        <f>F266</f>
        <v>1</v>
      </c>
      <c r="G270" s="77">
        <f t="shared" si="114"/>
        <v>0.24940000000000001</v>
      </c>
      <c r="H270" s="114">
        <v>0</v>
      </c>
      <c r="I270" s="132">
        <f t="shared" si="119"/>
        <v>0</v>
      </c>
      <c r="J270" s="114">
        <f t="shared" si="120"/>
        <v>0</v>
      </c>
    </row>
    <row r="271" spans="1:10" customFormat="1" ht="26.25" customHeight="1">
      <c r="A271" s="99" t="s">
        <v>96</v>
      </c>
      <c r="B271" s="99" t="s">
        <v>103</v>
      </c>
      <c r="C271" s="112" t="s">
        <v>2241</v>
      </c>
      <c r="D271" s="240" t="s">
        <v>1092</v>
      </c>
      <c r="E271" s="99" t="s">
        <v>15</v>
      </c>
      <c r="F271" s="347">
        <f>F267</f>
        <v>31</v>
      </c>
      <c r="G271" s="77">
        <f t="shared" si="114"/>
        <v>0.24940000000000001</v>
      </c>
      <c r="H271" s="114">
        <v>0</v>
      </c>
      <c r="I271" s="132">
        <f t="shared" si="119"/>
        <v>0</v>
      </c>
      <c r="J271" s="114">
        <f t="shared" si="120"/>
        <v>0</v>
      </c>
    </row>
    <row r="272" spans="1:10" customFormat="1" ht="35.1" customHeight="1">
      <c r="A272" s="236"/>
      <c r="B272" s="236"/>
      <c r="C272" s="237"/>
      <c r="D272" s="238"/>
      <c r="E272" s="236"/>
      <c r="F272" s="239"/>
      <c r="G272" s="239"/>
      <c r="H272" s="566" t="s">
        <v>17</v>
      </c>
      <c r="I272" s="567"/>
      <c r="J272" s="35">
        <f>SUM(J264:J271)</f>
        <v>0</v>
      </c>
    </row>
    <row r="273" spans="1:111" customFormat="1" ht="33.75" customHeight="1">
      <c r="A273" s="22"/>
      <c r="B273" s="22"/>
      <c r="C273" s="11" t="s">
        <v>251</v>
      </c>
      <c r="D273" s="12" t="s">
        <v>769</v>
      </c>
      <c r="E273" s="22"/>
      <c r="F273" s="23"/>
      <c r="G273" s="23"/>
      <c r="H273" s="23"/>
      <c r="I273" s="24"/>
      <c r="J273" s="23"/>
    </row>
    <row r="274" spans="1:111" customFormat="1" ht="35.1" customHeight="1">
      <c r="A274" s="156">
        <v>10851</v>
      </c>
      <c r="B274" s="92" t="s">
        <v>13</v>
      </c>
      <c r="C274" s="83" t="s">
        <v>252</v>
      </c>
      <c r="D274" s="121" t="s">
        <v>771</v>
      </c>
      <c r="E274" s="112" t="s">
        <v>15</v>
      </c>
      <c r="F274" s="218">
        <v>50</v>
      </c>
      <c r="G274" s="95">
        <f>$J$5</f>
        <v>0.1278</v>
      </c>
      <c r="H274" s="114">
        <v>0</v>
      </c>
      <c r="I274" s="132">
        <f t="shared" ref="I274:I277" si="121">H274*(1+G274)</f>
        <v>0</v>
      </c>
      <c r="J274" s="94">
        <f t="shared" ref="J274:J277" si="122">F274*I274</f>
        <v>0</v>
      </c>
    </row>
    <row r="275" spans="1:111" customFormat="1" ht="35.1" customHeight="1">
      <c r="A275" s="156" t="s">
        <v>365</v>
      </c>
      <c r="B275" s="92" t="s">
        <v>103</v>
      </c>
      <c r="C275" s="83" t="s">
        <v>321</v>
      </c>
      <c r="D275" s="121" t="s">
        <v>2250</v>
      </c>
      <c r="E275" s="112" t="s">
        <v>15</v>
      </c>
      <c r="F275" s="218">
        <v>48</v>
      </c>
      <c r="G275" s="95">
        <f t="shared" ref="G275:G277" si="123">$J$4</f>
        <v>0.24940000000000001</v>
      </c>
      <c r="H275" s="114">
        <v>0</v>
      </c>
      <c r="I275" s="132">
        <f t="shared" si="121"/>
        <v>0</v>
      </c>
      <c r="J275" s="94">
        <f t="shared" si="122"/>
        <v>0</v>
      </c>
    </row>
    <row r="276" spans="1:111" customFormat="1" ht="25.5" customHeight="1">
      <c r="A276" s="156" t="s">
        <v>365</v>
      </c>
      <c r="B276" s="92" t="s">
        <v>103</v>
      </c>
      <c r="C276" s="83" t="s">
        <v>323</v>
      </c>
      <c r="D276" s="121" t="s">
        <v>2244</v>
      </c>
      <c r="E276" s="112" t="s">
        <v>15</v>
      </c>
      <c r="F276" s="218">
        <v>1</v>
      </c>
      <c r="G276" s="95">
        <f t="shared" si="123"/>
        <v>0.24940000000000001</v>
      </c>
      <c r="H276" s="114">
        <v>0</v>
      </c>
      <c r="I276" s="132">
        <f t="shared" ref="I276" si="124">H276*(1+G276)</f>
        <v>0</v>
      </c>
      <c r="J276" s="94">
        <f t="shared" ref="J276" si="125">F276*I276</f>
        <v>0</v>
      </c>
    </row>
    <row r="277" spans="1:111" customFormat="1" ht="35.1" customHeight="1">
      <c r="A277" s="222" t="s">
        <v>266</v>
      </c>
      <c r="B277" s="99" t="s">
        <v>103</v>
      </c>
      <c r="C277" s="83" t="s">
        <v>324</v>
      </c>
      <c r="D277" s="121" t="s">
        <v>772</v>
      </c>
      <c r="E277" s="112" t="s">
        <v>109</v>
      </c>
      <c r="F277" s="218">
        <v>86.1</v>
      </c>
      <c r="G277" s="95">
        <f t="shared" si="123"/>
        <v>0.24940000000000001</v>
      </c>
      <c r="H277" s="114">
        <v>0</v>
      </c>
      <c r="I277" s="132">
        <f t="shared" si="121"/>
        <v>0</v>
      </c>
      <c r="J277" s="94">
        <f t="shared" si="122"/>
        <v>0</v>
      </c>
    </row>
    <row r="278" spans="1:111" customFormat="1" ht="35.1" customHeight="1">
      <c r="A278" s="156"/>
      <c r="B278" s="152"/>
      <c r="C278" s="153"/>
      <c r="D278" s="154"/>
      <c r="E278" s="152"/>
      <c r="F278" s="155"/>
      <c r="G278" s="155"/>
      <c r="H278" s="566" t="s">
        <v>17</v>
      </c>
      <c r="I278" s="567"/>
      <c r="J278" s="35">
        <f>SUM(J274:J277)</f>
        <v>0</v>
      </c>
    </row>
    <row r="279" spans="1:111" customFormat="1" ht="43.5" customHeight="1">
      <c r="A279" s="22"/>
      <c r="B279" s="22"/>
      <c r="C279" s="11" t="s">
        <v>253</v>
      </c>
      <c r="D279" s="12" t="s">
        <v>768</v>
      </c>
      <c r="E279" s="22"/>
      <c r="F279" s="23"/>
      <c r="G279" s="23"/>
      <c r="H279" s="23"/>
      <c r="I279" s="24"/>
      <c r="J279" s="23"/>
    </row>
    <row r="280" spans="1:111" customFormat="1" ht="26.25" customHeight="1">
      <c r="A280" s="222" t="s">
        <v>1127</v>
      </c>
      <c r="B280" s="99" t="s">
        <v>103</v>
      </c>
      <c r="C280" s="113" t="s">
        <v>254</v>
      </c>
      <c r="D280" s="106" t="s">
        <v>1122</v>
      </c>
      <c r="E280" s="112" t="s">
        <v>363</v>
      </c>
      <c r="F280" s="347">
        <v>1</v>
      </c>
      <c r="G280" s="117">
        <f>$J$4</f>
        <v>0.24940000000000001</v>
      </c>
      <c r="H280" s="114">
        <v>0</v>
      </c>
      <c r="I280" s="122">
        <f>H280*(1+G280)</f>
        <v>0</v>
      </c>
      <c r="J280" s="114">
        <f>F280*I280</f>
        <v>0</v>
      </c>
    </row>
    <row r="281" spans="1:111" customFormat="1" ht="30" customHeight="1">
      <c r="A281" s="222" t="s">
        <v>1152</v>
      </c>
      <c r="B281" s="99" t="s">
        <v>103</v>
      </c>
      <c r="C281" s="113" t="s">
        <v>840</v>
      </c>
      <c r="D281" s="106" t="s">
        <v>1153</v>
      </c>
      <c r="E281" s="112" t="s">
        <v>363</v>
      </c>
      <c r="F281" s="347">
        <v>1</v>
      </c>
      <c r="G281" s="117">
        <f>$J$4</f>
        <v>0.24940000000000001</v>
      </c>
      <c r="H281" s="114">
        <v>0</v>
      </c>
      <c r="I281" s="122">
        <f>H281*(1+G281)</f>
        <v>0</v>
      </c>
      <c r="J281" s="114">
        <f>F281*I281</f>
        <v>0</v>
      </c>
    </row>
    <row r="282" spans="1:111" customFormat="1" ht="51" customHeight="1">
      <c r="A282" s="222" t="s">
        <v>791</v>
      </c>
      <c r="B282" s="99" t="s">
        <v>103</v>
      </c>
      <c r="C282" s="113" t="s">
        <v>841</v>
      </c>
      <c r="D282" s="106" t="s">
        <v>793</v>
      </c>
      <c r="E282" s="112" t="s">
        <v>107</v>
      </c>
      <c r="F282" s="347">
        <v>57.82</v>
      </c>
      <c r="G282" s="117">
        <f>$J$4</f>
        <v>0.24940000000000001</v>
      </c>
      <c r="H282" s="114">
        <v>0</v>
      </c>
      <c r="I282" s="122">
        <f>H282*(1+G282)</f>
        <v>0</v>
      </c>
      <c r="J282" s="114">
        <f>F282*I282</f>
        <v>0</v>
      </c>
    </row>
    <row r="283" spans="1:111" customFormat="1" ht="24" customHeight="1">
      <c r="A283" s="156">
        <v>99855</v>
      </c>
      <c r="B283" s="92" t="s">
        <v>13</v>
      </c>
      <c r="C283" s="113" t="s">
        <v>2251</v>
      </c>
      <c r="D283" s="106" t="s">
        <v>794</v>
      </c>
      <c r="E283" s="112" t="s">
        <v>107</v>
      </c>
      <c r="F283" s="324">
        <v>66.319999999999993</v>
      </c>
      <c r="G283" s="117">
        <f>$J$4</f>
        <v>0.24940000000000001</v>
      </c>
      <c r="H283" s="114">
        <v>0</v>
      </c>
      <c r="I283" s="122">
        <f>H283*(1+G283)</f>
        <v>0</v>
      </c>
      <c r="J283" s="114">
        <f>F283*I283</f>
        <v>0</v>
      </c>
    </row>
    <row r="284" spans="1:111" s="4" customFormat="1" ht="16.5">
      <c r="A284" s="88"/>
      <c r="B284" s="88"/>
      <c r="C284" s="30"/>
      <c r="D284" s="27"/>
      <c r="E284" s="88"/>
      <c r="F284" s="26"/>
      <c r="G284" s="26"/>
      <c r="H284" s="566" t="s">
        <v>17</v>
      </c>
      <c r="I284" s="567"/>
      <c r="J284" s="35">
        <f>SUM(J280:J283)</f>
        <v>0</v>
      </c>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row>
    <row r="285" spans="1:111" s="4" customFormat="1" ht="20.25" customHeight="1">
      <c r="A285" s="22"/>
      <c r="B285" s="22"/>
      <c r="C285" s="11" t="s">
        <v>255</v>
      </c>
      <c r="D285" s="12" t="s">
        <v>796</v>
      </c>
      <c r="E285" s="22"/>
      <c r="F285" s="23"/>
      <c r="G285" s="23"/>
      <c r="H285" s="23"/>
      <c r="I285" s="24"/>
      <c r="J285" s="23"/>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row>
    <row r="286" spans="1:111" s="4" customFormat="1" ht="24.75" customHeight="1">
      <c r="A286" s="222" t="s">
        <v>798</v>
      </c>
      <c r="B286" s="99" t="s">
        <v>103</v>
      </c>
      <c r="C286" s="113" t="s">
        <v>256</v>
      </c>
      <c r="D286" s="106" t="s">
        <v>799</v>
      </c>
      <c r="E286" s="112" t="s">
        <v>109</v>
      </c>
      <c r="F286" s="324">
        <f>'Quadro de Áreas'!H4</f>
        <v>2890.75</v>
      </c>
      <c r="G286" s="117">
        <f>$J$4</f>
        <v>0.24940000000000001</v>
      </c>
      <c r="H286" s="114">
        <v>0</v>
      </c>
      <c r="I286" s="122">
        <f>H286*(1+G286)</f>
        <v>0</v>
      </c>
      <c r="J286" s="114">
        <f>F286*I286</f>
        <v>0</v>
      </c>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row>
    <row r="287" spans="1:111" s="4" customFormat="1" ht="20.25" customHeight="1">
      <c r="A287" s="222" t="s">
        <v>805</v>
      </c>
      <c r="B287" s="99" t="s">
        <v>103</v>
      </c>
      <c r="C287" s="113" t="s">
        <v>351</v>
      </c>
      <c r="D287" s="21" t="s">
        <v>803</v>
      </c>
      <c r="E287" s="112" t="s">
        <v>109</v>
      </c>
      <c r="F287" s="324">
        <f>'Mem. Calculo Bloco Educacional'!D468</f>
        <v>610.48</v>
      </c>
      <c r="G287" s="76">
        <f>$J$4</f>
        <v>0.24940000000000001</v>
      </c>
      <c r="H287" s="114">
        <v>0</v>
      </c>
      <c r="I287" s="122">
        <f>H287*(1+G287)</f>
        <v>0</v>
      </c>
      <c r="J287" s="14">
        <f>F287*I287</f>
        <v>0</v>
      </c>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row>
    <row r="288" spans="1:111" s="4" customFormat="1" ht="22.5" customHeight="1">
      <c r="A288" s="222" t="s">
        <v>806</v>
      </c>
      <c r="B288" s="99" t="s">
        <v>103</v>
      </c>
      <c r="C288" s="113" t="s">
        <v>1128</v>
      </c>
      <c r="D288" s="106" t="s">
        <v>804</v>
      </c>
      <c r="E288" s="112" t="s">
        <v>109</v>
      </c>
      <c r="F288" s="324">
        <f>'Mem. Calculo Bloco Educacional'!D473</f>
        <v>2634.8</v>
      </c>
      <c r="G288" s="117">
        <f>$J$4</f>
        <v>0.24940000000000001</v>
      </c>
      <c r="H288" s="114">
        <v>0</v>
      </c>
      <c r="I288" s="122">
        <f>H288*(1+G288)</f>
        <v>0</v>
      </c>
      <c r="J288" s="114">
        <f>F288*I288</f>
        <v>0</v>
      </c>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row>
    <row r="289" spans="1:111">
      <c r="A289" s="25"/>
      <c r="B289" s="25"/>
      <c r="C289" s="30"/>
      <c r="D289" s="27"/>
      <c r="E289" s="25"/>
      <c r="F289" s="26"/>
      <c r="G289" s="26"/>
      <c r="H289" s="566" t="s">
        <v>17</v>
      </c>
      <c r="I289" s="567"/>
      <c r="J289" s="35">
        <f>SUM(J286:J288)</f>
        <v>0</v>
      </c>
    </row>
    <row r="290" spans="1:111" ht="27" customHeight="1">
      <c r="A290" s="562" t="s">
        <v>842</v>
      </c>
      <c r="B290" s="563"/>
      <c r="C290" s="563"/>
      <c r="D290" s="563"/>
      <c r="E290" s="563"/>
      <c r="F290" s="563"/>
      <c r="G290" s="563"/>
      <c r="H290" s="564"/>
      <c r="I290" s="565">
        <f>SUM(J37:J289)/2</f>
        <v>0</v>
      </c>
      <c r="J290" s="565"/>
    </row>
    <row r="291" spans="1:111">
      <c r="A291" s="568" t="s">
        <v>1499</v>
      </c>
      <c r="B291" s="569"/>
      <c r="C291" s="569"/>
      <c r="D291" s="569"/>
      <c r="E291" s="569"/>
      <c r="F291" s="569"/>
      <c r="G291" s="569"/>
      <c r="H291" s="569"/>
      <c r="I291" s="569"/>
      <c r="J291" s="570"/>
    </row>
    <row r="292" spans="1:111">
      <c r="A292" s="22"/>
      <c r="B292" s="22"/>
      <c r="C292" s="11" t="s">
        <v>352</v>
      </c>
      <c r="D292" s="254" t="s">
        <v>18</v>
      </c>
      <c r="E292" s="22"/>
      <c r="F292" s="23"/>
      <c r="G292" s="23"/>
      <c r="H292" s="23"/>
      <c r="I292" s="24"/>
      <c r="J292" s="23"/>
    </row>
    <row r="293" spans="1:111">
      <c r="A293" s="119" t="s">
        <v>355</v>
      </c>
      <c r="B293" s="92" t="s">
        <v>13</v>
      </c>
      <c r="C293" s="83" t="s">
        <v>353</v>
      </c>
      <c r="D293" s="120" t="s">
        <v>443</v>
      </c>
      <c r="E293" s="92" t="s">
        <v>108</v>
      </c>
      <c r="F293" s="218">
        <f>'Mem. Calculo Refeitório'!G4</f>
        <v>182.93</v>
      </c>
      <c r="G293" s="95">
        <f t="shared" ref="G293:G296" si="126">$J$4</f>
        <v>0.24940000000000001</v>
      </c>
      <c r="H293" s="114">
        <v>0</v>
      </c>
      <c r="I293" s="122">
        <f t="shared" ref="I293:I296" si="127">H293*(1+G293)</f>
        <v>0</v>
      </c>
      <c r="J293" s="94">
        <f t="shared" ref="J293:J296" si="128">F293*I293</f>
        <v>0</v>
      </c>
    </row>
    <row r="294" spans="1:111" ht="24.75" customHeight="1">
      <c r="A294" s="119">
        <v>96522</v>
      </c>
      <c r="B294" s="92" t="s">
        <v>13</v>
      </c>
      <c r="C294" s="83" t="s">
        <v>382</v>
      </c>
      <c r="D294" s="120" t="s">
        <v>199</v>
      </c>
      <c r="E294" s="92" t="s">
        <v>108</v>
      </c>
      <c r="F294" s="218">
        <f>'Mem. Calculo Refeitório'!E205</f>
        <v>55.53</v>
      </c>
      <c r="G294" s="95">
        <f t="shared" si="126"/>
        <v>0.24940000000000001</v>
      </c>
      <c r="H294" s="114">
        <v>0</v>
      </c>
      <c r="I294" s="122">
        <f t="shared" si="127"/>
        <v>0</v>
      </c>
      <c r="J294" s="94">
        <f t="shared" si="128"/>
        <v>0</v>
      </c>
    </row>
    <row r="295" spans="1:111" ht="26.25" customHeight="1">
      <c r="A295" s="119">
        <v>96621</v>
      </c>
      <c r="B295" s="92" t="s">
        <v>13</v>
      </c>
      <c r="C295" s="83" t="s">
        <v>383</v>
      </c>
      <c r="D295" s="120" t="s">
        <v>368</v>
      </c>
      <c r="E295" s="92" t="s">
        <v>108</v>
      </c>
      <c r="F295" s="218">
        <f>'Mem. Calculo Refeitório'!D205*0.05</f>
        <v>2.2200000000000002</v>
      </c>
      <c r="G295" s="95">
        <f t="shared" si="126"/>
        <v>0.24940000000000001</v>
      </c>
      <c r="H295" s="114">
        <v>0</v>
      </c>
      <c r="I295" s="122">
        <f t="shared" si="127"/>
        <v>0</v>
      </c>
      <c r="J295" s="94">
        <f t="shared" si="128"/>
        <v>0</v>
      </c>
    </row>
    <row r="296" spans="1:111" ht="22.5" customHeight="1">
      <c r="A296" s="119">
        <v>96995</v>
      </c>
      <c r="B296" s="92" t="s">
        <v>13</v>
      </c>
      <c r="C296" s="83" t="s">
        <v>2252</v>
      </c>
      <c r="D296" s="120" t="s">
        <v>277</v>
      </c>
      <c r="E296" s="92" t="s">
        <v>108</v>
      </c>
      <c r="F296" s="218">
        <f>F294-F305</f>
        <v>36.520000000000003</v>
      </c>
      <c r="G296" s="95">
        <f t="shared" si="126"/>
        <v>0.24940000000000001</v>
      </c>
      <c r="H296" s="114">
        <v>0</v>
      </c>
      <c r="I296" s="122">
        <f t="shared" si="127"/>
        <v>0</v>
      </c>
      <c r="J296" s="94">
        <f t="shared" si="128"/>
        <v>0</v>
      </c>
      <c r="BP296" s="116"/>
      <c r="BQ296" s="116"/>
      <c r="BR296" s="116"/>
      <c r="BS296" s="116"/>
      <c r="BT296" s="116"/>
      <c r="BU296" s="116"/>
      <c r="BV296" s="116"/>
      <c r="BW296" s="116"/>
      <c r="BX296" s="116"/>
      <c r="BY296" s="116"/>
      <c r="BZ296" s="116"/>
      <c r="CA296" s="116"/>
      <c r="CB296" s="116"/>
      <c r="CC296" s="116"/>
      <c r="CD296" s="116"/>
      <c r="CE296" s="116"/>
      <c r="CF296" s="116"/>
      <c r="CG296" s="116"/>
      <c r="CH296" s="116"/>
      <c r="CI296" s="116"/>
      <c r="CJ296" s="116"/>
      <c r="CK296" s="116"/>
      <c r="CL296" s="116"/>
      <c r="CM296" s="116"/>
      <c r="CN296" s="116"/>
      <c r="CO296" s="116"/>
      <c r="CP296" s="116"/>
      <c r="CQ296" s="116"/>
      <c r="CR296" s="116"/>
      <c r="CS296" s="116"/>
      <c r="CT296" s="116"/>
      <c r="CU296" s="116"/>
      <c r="CV296" s="116"/>
      <c r="CW296" s="116"/>
      <c r="CX296" s="116"/>
      <c r="CY296" s="116"/>
      <c r="CZ296" s="116"/>
      <c r="DA296" s="116"/>
      <c r="DB296" s="116"/>
      <c r="DC296" s="116"/>
      <c r="DD296" s="116"/>
      <c r="DE296" s="116"/>
      <c r="DF296" s="116"/>
      <c r="DG296" s="116"/>
    </row>
    <row r="297" spans="1:111">
      <c r="A297" s="50"/>
      <c r="B297" s="112"/>
      <c r="C297" s="113"/>
      <c r="D297" s="27"/>
      <c r="E297" s="88"/>
      <c r="F297" s="26"/>
      <c r="G297" s="26"/>
      <c r="H297" s="559" t="s">
        <v>17</v>
      </c>
      <c r="I297" s="559"/>
      <c r="J297" s="35">
        <f>SUM(J293:J296)</f>
        <v>0</v>
      </c>
    </row>
    <row r="298" spans="1:111">
      <c r="A298" s="22"/>
      <c r="B298" s="22"/>
      <c r="C298" s="11" t="s">
        <v>384</v>
      </c>
      <c r="D298" s="12" t="s">
        <v>200</v>
      </c>
      <c r="E298" s="22"/>
      <c r="F298" s="23"/>
      <c r="G298" s="23"/>
      <c r="H298" s="23"/>
      <c r="I298" s="24"/>
      <c r="J298" s="23"/>
    </row>
    <row r="299" spans="1:111">
      <c r="A299" s="105"/>
      <c r="B299" s="105"/>
      <c r="C299" s="31" t="s">
        <v>385</v>
      </c>
      <c r="D299" s="32" t="s">
        <v>278</v>
      </c>
      <c r="E299" s="105"/>
      <c r="F299" s="94"/>
      <c r="G299" s="103"/>
      <c r="H299" s="18"/>
      <c r="I299" s="122"/>
      <c r="J299" s="18"/>
    </row>
    <row r="300" spans="1:111" ht="31.5">
      <c r="A300" s="105">
        <v>92775</v>
      </c>
      <c r="B300" s="105" t="s">
        <v>13</v>
      </c>
      <c r="C300" s="16" t="s">
        <v>2253</v>
      </c>
      <c r="D300" s="93" t="s">
        <v>165</v>
      </c>
      <c r="E300" s="105" t="s">
        <v>62</v>
      </c>
      <c r="F300" s="218">
        <f>45.9</f>
        <v>45.9</v>
      </c>
      <c r="G300" s="103">
        <f t="shared" ref="G300:G305" si="129">$J$4</f>
        <v>0.24940000000000001</v>
      </c>
      <c r="H300" s="114">
        <v>0</v>
      </c>
      <c r="I300" s="122">
        <f t="shared" ref="I300:I305" si="130">H300*(1+G300)</f>
        <v>0</v>
      </c>
      <c r="J300" s="18">
        <f t="shared" ref="J300:J305" si="131">F300*I300</f>
        <v>0</v>
      </c>
    </row>
    <row r="301" spans="1:111" ht="31.5">
      <c r="A301" s="105">
        <v>92777</v>
      </c>
      <c r="B301" s="105" t="s">
        <v>13</v>
      </c>
      <c r="C301" s="16" t="s">
        <v>2254</v>
      </c>
      <c r="D301" s="93" t="s">
        <v>166</v>
      </c>
      <c r="E301" s="105" t="s">
        <v>62</v>
      </c>
      <c r="F301" s="218">
        <f>361.4</f>
        <v>361.4</v>
      </c>
      <c r="G301" s="103">
        <f t="shared" si="129"/>
        <v>0.24940000000000001</v>
      </c>
      <c r="H301" s="114">
        <v>0</v>
      </c>
      <c r="I301" s="122">
        <f t="shared" si="130"/>
        <v>0</v>
      </c>
      <c r="J301" s="18">
        <f t="shared" si="131"/>
        <v>0</v>
      </c>
    </row>
    <row r="302" spans="1:111" ht="31.5">
      <c r="A302" s="105">
        <v>92778</v>
      </c>
      <c r="B302" s="105" t="s">
        <v>13</v>
      </c>
      <c r="C302" s="16" t="s">
        <v>2255</v>
      </c>
      <c r="D302" s="93" t="s">
        <v>167</v>
      </c>
      <c r="E302" s="105" t="s">
        <v>62</v>
      </c>
      <c r="F302" s="218">
        <f>158.8</f>
        <v>158.80000000000001</v>
      </c>
      <c r="G302" s="103">
        <f t="shared" si="129"/>
        <v>0.24940000000000001</v>
      </c>
      <c r="H302" s="114">
        <v>0</v>
      </c>
      <c r="I302" s="122">
        <f t="shared" si="130"/>
        <v>0</v>
      </c>
      <c r="J302" s="18">
        <f t="shared" si="131"/>
        <v>0</v>
      </c>
    </row>
    <row r="303" spans="1:111" ht="31.5">
      <c r="A303" s="105">
        <v>92779</v>
      </c>
      <c r="B303" s="105" t="s">
        <v>13</v>
      </c>
      <c r="C303" s="16" t="s">
        <v>2256</v>
      </c>
      <c r="D303" s="93" t="s">
        <v>168</v>
      </c>
      <c r="E303" s="105" t="s">
        <v>62</v>
      </c>
      <c r="F303" s="218">
        <f>10.2</f>
        <v>10.199999999999999</v>
      </c>
      <c r="G303" s="103">
        <f t="shared" si="129"/>
        <v>0.24940000000000001</v>
      </c>
      <c r="H303" s="114">
        <v>0</v>
      </c>
      <c r="I303" s="122">
        <f t="shared" si="130"/>
        <v>0</v>
      </c>
      <c r="J303" s="18">
        <f t="shared" si="131"/>
        <v>0</v>
      </c>
    </row>
    <row r="304" spans="1:111" ht="34.5" customHeight="1">
      <c r="A304" s="105">
        <v>96535</v>
      </c>
      <c r="B304" s="105" t="s">
        <v>13</v>
      </c>
      <c r="C304" s="16" t="s">
        <v>2257</v>
      </c>
      <c r="D304" s="93" t="s">
        <v>201</v>
      </c>
      <c r="E304" s="92" t="s">
        <v>14</v>
      </c>
      <c r="F304" s="218">
        <f>82.88</f>
        <v>82.88</v>
      </c>
      <c r="G304" s="103">
        <f t="shared" si="129"/>
        <v>0.24940000000000001</v>
      </c>
      <c r="H304" s="114">
        <v>0</v>
      </c>
      <c r="I304" s="122">
        <f t="shared" si="130"/>
        <v>0</v>
      </c>
      <c r="J304" s="18">
        <f t="shared" si="131"/>
        <v>0</v>
      </c>
    </row>
    <row r="305" spans="1:111">
      <c r="A305" s="92" t="s">
        <v>1718</v>
      </c>
      <c r="B305" s="99" t="s">
        <v>103</v>
      </c>
      <c r="C305" s="16" t="s">
        <v>2258</v>
      </c>
      <c r="D305" s="82" t="s">
        <v>1717</v>
      </c>
      <c r="E305" s="99" t="s">
        <v>19</v>
      </c>
      <c r="F305" s="218">
        <f>19.01</f>
        <v>19.010000000000002</v>
      </c>
      <c r="G305" s="101">
        <f t="shared" si="129"/>
        <v>0.24940000000000001</v>
      </c>
      <c r="H305" s="114">
        <v>0</v>
      </c>
      <c r="I305" s="122">
        <f t="shared" si="130"/>
        <v>0</v>
      </c>
      <c r="J305" s="18">
        <f t="shared" si="131"/>
        <v>0</v>
      </c>
    </row>
    <row r="306" spans="1:111">
      <c r="A306" s="105"/>
      <c r="B306" s="105"/>
      <c r="C306" s="31" t="s">
        <v>792</v>
      </c>
      <c r="D306" s="32" t="s">
        <v>286</v>
      </c>
      <c r="E306" s="92"/>
      <c r="F306" s="94"/>
      <c r="G306" s="103"/>
      <c r="H306" s="18"/>
      <c r="I306" s="122"/>
      <c r="J306" s="18"/>
    </row>
    <row r="307" spans="1:111" ht="31.5">
      <c r="A307" s="105">
        <v>92775</v>
      </c>
      <c r="B307" s="105" t="s">
        <v>13</v>
      </c>
      <c r="C307" s="16" t="s">
        <v>2259</v>
      </c>
      <c r="D307" s="93" t="s">
        <v>165</v>
      </c>
      <c r="E307" s="105" t="s">
        <v>62</v>
      </c>
      <c r="F307" s="218">
        <f>125</f>
        <v>125</v>
      </c>
      <c r="G307" s="103">
        <f t="shared" ref="G307:G311" si="132">$J$4</f>
        <v>0.24940000000000001</v>
      </c>
      <c r="H307" s="114">
        <v>0</v>
      </c>
      <c r="I307" s="122">
        <f t="shared" ref="I307:I311" si="133">H307*(1+G307)</f>
        <v>0</v>
      </c>
      <c r="J307" s="18">
        <f t="shared" ref="J307:J311" si="134">F307*I307</f>
        <v>0</v>
      </c>
    </row>
    <row r="308" spans="1:111" ht="31.5">
      <c r="A308" s="105">
        <v>92777</v>
      </c>
      <c r="B308" s="105" t="s">
        <v>13</v>
      </c>
      <c r="C308" s="16" t="s">
        <v>2260</v>
      </c>
      <c r="D308" s="93" t="s">
        <v>166</v>
      </c>
      <c r="E308" s="105" t="s">
        <v>62</v>
      </c>
      <c r="F308" s="218">
        <f>293.3</f>
        <v>293.3</v>
      </c>
      <c r="G308" s="103">
        <f t="shared" si="132"/>
        <v>0.24940000000000001</v>
      </c>
      <c r="H308" s="114">
        <v>0</v>
      </c>
      <c r="I308" s="122">
        <f t="shared" si="133"/>
        <v>0</v>
      </c>
      <c r="J308" s="18">
        <f t="shared" si="134"/>
        <v>0</v>
      </c>
    </row>
    <row r="309" spans="1:111" ht="31.5">
      <c r="A309" s="105">
        <v>92778</v>
      </c>
      <c r="B309" s="105" t="s">
        <v>13</v>
      </c>
      <c r="C309" s="16" t="s">
        <v>2261</v>
      </c>
      <c r="D309" s="93" t="s">
        <v>167</v>
      </c>
      <c r="E309" s="105" t="s">
        <v>62</v>
      </c>
      <c r="F309" s="218">
        <f>48.5</f>
        <v>48.5</v>
      </c>
      <c r="G309" s="103">
        <f t="shared" si="132"/>
        <v>0.24940000000000001</v>
      </c>
      <c r="H309" s="114">
        <v>0</v>
      </c>
      <c r="I309" s="122">
        <f t="shared" si="133"/>
        <v>0</v>
      </c>
      <c r="J309" s="18">
        <f t="shared" si="134"/>
        <v>0</v>
      </c>
    </row>
    <row r="310" spans="1:111" ht="31.5">
      <c r="A310" s="105">
        <v>96536</v>
      </c>
      <c r="B310" s="105" t="s">
        <v>13</v>
      </c>
      <c r="C310" s="16" t="s">
        <v>2262</v>
      </c>
      <c r="D310" s="93" t="s">
        <v>291</v>
      </c>
      <c r="E310" s="92" t="s">
        <v>14</v>
      </c>
      <c r="F310" s="218">
        <v>130.18</v>
      </c>
      <c r="G310" s="103">
        <f t="shared" si="132"/>
        <v>0.24940000000000001</v>
      </c>
      <c r="H310" s="114">
        <v>0</v>
      </c>
      <c r="I310" s="122">
        <f t="shared" si="133"/>
        <v>0</v>
      </c>
      <c r="J310" s="18">
        <f t="shared" si="134"/>
        <v>0</v>
      </c>
      <c r="BP310" s="116"/>
      <c r="BQ310" s="116"/>
      <c r="BR310" s="116"/>
      <c r="BS310" s="116"/>
      <c r="BT310" s="116"/>
      <c r="BU310" s="116"/>
      <c r="BV310" s="116"/>
      <c r="BW310" s="116"/>
      <c r="BX310" s="116"/>
      <c r="BY310" s="116"/>
      <c r="BZ310" s="116"/>
      <c r="CA310" s="116"/>
      <c r="CB310" s="116"/>
      <c r="CC310" s="116"/>
      <c r="CD310" s="116"/>
      <c r="CE310" s="116"/>
      <c r="CF310" s="116"/>
      <c r="CG310" s="116"/>
      <c r="CH310" s="116"/>
      <c r="CI310" s="116"/>
      <c r="CJ310" s="116"/>
      <c r="CK310" s="116"/>
      <c r="CL310" s="116"/>
      <c r="CM310" s="116"/>
      <c r="CN310" s="116"/>
      <c r="CO310" s="116"/>
      <c r="CP310" s="116"/>
      <c r="CQ310" s="116"/>
      <c r="CR310" s="116"/>
      <c r="CS310" s="116"/>
      <c r="CT310" s="116"/>
      <c r="CU310" s="116"/>
      <c r="CV310" s="116"/>
      <c r="CW310" s="116"/>
      <c r="CX310" s="116"/>
      <c r="CY310" s="116"/>
      <c r="CZ310" s="116"/>
      <c r="DA310" s="116"/>
      <c r="DB310" s="116"/>
      <c r="DC310" s="116"/>
      <c r="DD310" s="116"/>
      <c r="DE310" s="116"/>
      <c r="DF310" s="116"/>
      <c r="DG310" s="116"/>
    </row>
    <row r="311" spans="1:111" ht="31.5">
      <c r="A311" s="92" t="s">
        <v>2031</v>
      </c>
      <c r="B311" s="99" t="s">
        <v>103</v>
      </c>
      <c r="C311" s="16" t="s">
        <v>2263</v>
      </c>
      <c r="D311" s="82" t="s">
        <v>2030</v>
      </c>
      <c r="E311" s="99" t="s">
        <v>19</v>
      </c>
      <c r="F311" s="218">
        <v>7.57</v>
      </c>
      <c r="G311" s="101">
        <f t="shared" si="132"/>
        <v>0.24940000000000001</v>
      </c>
      <c r="H311" s="114">
        <v>0</v>
      </c>
      <c r="I311" s="122">
        <f t="shared" si="133"/>
        <v>0</v>
      </c>
      <c r="J311" s="18">
        <f t="shared" si="134"/>
        <v>0</v>
      </c>
    </row>
    <row r="312" spans="1:111">
      <c r="A312" s="50"/>
      <c r="B312" s="112"/>
      <c r="C312" s="113"/>
      <c r="D312" s="27"/>
      <c r="E312" s="88"/>
      <c r="F312" s="239"/>
      <c r="G312" s="26"/>
      <c r="H312" s="559" t="s">
        <v>17</v>
      </c>
      <c r="I312" s="559"/>
      <c r="J312" s="35">
        <f>SUM(J300:J311)</f>
        <v>0</v>
      </c>
    </row>
    <row r="313" spans="1:111">
      <c r="A313" s="22"/>
      <c r="B313" s="22"/>
      <c r="C313" s="11" t="s">
        <v>795</v>
      </c>
      <c r="D313" s="12" t="s">
        <v>202</v>
      </c>
      <c r="E313" s="22"/>
      <c r="F313" s="23"/>
      <c r="G313" s="23"/>
      <c r="H313" s="23"/>
      <c r="I313" s="24"/>
      <c r="J313" s="23"/>
    </row>
    <row r="314" spans="1:111">
      <c r="A314" s="105"/>
      <c r="B314" s="105"/>
      <c r="C314" s="31" t="s">
        <v>797</v>
      </c>
      <c r="D314" s="32" t="s">
        <v>293</v>
      </c>
      <c r="E314" s="105"/>
      <c r="F314" s="94"/>
      <c r="G314" s="103"/>
      <c r="H314" s="18"/>
      <c r="I314" s="122"/>
      <c r="J314" s="18"/>
    </row>
    <row r="315" spans="1:111" ht="31.5">
      <c r="A315" s="105">
        <v>92775</v>
      </c>
      <c r="B315" s="105" t="s">
        <v>13</v>
      </c>
      <c r="C315" s="16" t="s">
        <v>1386</v>
      </c>
      <c r="D315" s="93" t="s">
        <v>165</v>
      </c>
      <c r="E315" s="105" t="s">
        <v>62</v>
      </c>
      <c r="F315" s="218">
        <f>184.1</f>
        <v>184.1</v>
      </c>
      <c r="G315" s="103">
        <f t="shared" ref="G315:G319" si="135">$J$4</f>
        <v>0.24940000000000001</v>
      </c>
      <c r="H315" s="114">
        <v>0</v>
      </c>
      <c r="I315" s="122">
        <f t="shared" ref="I315:I319" si="136">H315*(1+G315)</f>
        <v>0</v>
      </c>
      <c r="J315" s="18">
        <f t="shared" ref="J315:J319" si="137">F315*I315</f>
        <v>0</v>
      </c>
    </row>
    <row r="316" spans="1:111" ht="31.5">
      <c r="A316" s="105">
        <v>92778</v>
      </c>
      <c r="B316" s="105" t="s">
        <v>13</v>
      </c>
      <c r="C316" s="16" t="s">
        <v>2043</v>
      </c>
      <c r="D316" s="93" t="s">
        <v>167</v>
      </c>
      <c r="E316" s="105" t="s">
        <v>62</v>
      </c>
      <c r="F316" s="218">
        <f>415.7</f>
        <v>415.7</v>
      </c>
      <c r="G316" s="103">
        <f t="shared" si="135"/>
        <v>0.24940000000000001</v>
      </c>
      <c r="H316" s="114">
        <v>0</v>
      </c>
      <c r="I316" s="122">
        <f t="shared" si="136"/>
        <v>0</v>
      </c>
      <c r="J316" s="18">
        <f t="shared" si="137"/>
        <v>0</v>
      </c>
    </row>
    <row r="317" spans="1:111" ht="31.5">
      <c r="A317" s="105">
        <v>92779</v>
      </c>
      <c r="B317" s="105" t="s">
        <v>13</v>
      </c>
      <c r="C317" s="16" t="s">
        <v>2044</v>
      </c>
      <c r="D317" s="93" t="s">
        <v>168</v>
      </c>
      <c r="E317" s="105" t="s">
        <v>62</v>
      </c>
      <c r="F317" s="218">
        <f>24.6</f>
        <v>24.6</v>
      </c>
      <c r="G317" s="103">
        <f t="shared" si="135"/>
        <v>0.24940000000000001</v>
      </c>
      <c r="H317" s="114">
        <v>0</v>
      </c>
      <c r="I317" s="122">
        <f t="shared" si="136"/>
        <v>0</v>
      </c>
      <c r="J317" s="18">
        <f t="shared" si="137"/>
        <v>0</v>
      </c>
    </row>
    <row r="318" spans="1:111" ht="31.5">
      <c r="A318" s="92">
        <v>92413</v>
      </c>
      <c r="B318" s="105" t="s">
        <v>13</v>
      </c>
      <c r="C318" s="16" t="s">
        <v>2045</v>
      </c>
      <c r="D318" s="93" t="s">
        <v>294</v>
      </c>
      <c r="E318" s="105" t="s">
        <v>154</v>
      </c>
      <c r="F318" s="218">
        <f>105.58</f>
        <v>105.58</v>
      </c>
      <c r="G318" s="103">
        <f t="shared" si="135"/>
        <v>0.24940000000000001</v>
      </c>
      <c r="H318" s="114">
        <v>0</v>
      </c>
      <c r="I318" s="122">
        <f t="shared" si="136"/>
        <v>0</v>
      </c>
      <c r="J318" s="18">
        <f t="shared" si="137"/>
        <v>0</v>
      </c>
    </row>
    <row r="319" spans="1:111" ht="31.5">
      <c r="A319" s="92">
        <v>92720</v>
      </c>
      <c r="B319" s="105" t="s">
        <v>13</v>
      </c>
      <c r="C319" s="16" t="s">
        <v>2046</v>
      </c>
      <c r="D319" s="93" t="s">
        <v>295</v>
      </c>
      <c r="E319" s="99" t="s">
        <v>153</v>
      </c>
      <c r="F319" s="218">
        <f>5.51</f>
        <v>5.51</v>
      </c>
      <c r="G319" s="103">
        <f t="shared" si="135"/>
        <v>0.24940000000000001</v>
      </c>
      <c r="H319" s="114">
        <v>0</v>
      </c>
      <c r="I319" s="122">
        <f t="shared" si="136"/>
        <v>0</v>
      </c>
      <c r="J319" s="18">
        <f t="shared" si="137"/>
        <v>0</v>
      </c>
    </row>
    <row r="320" spans="1:111">
      <c r="A320" s="105"/>
      <c r="B320" s="105"/>
      <c r="C320" s="31" t="s">
        <v>2047</v>
      </c>
      <c r="D320" s="32" t="s">
        <v>296</v>
      </c>
      <c r="E320" s="105"/>
      <c r="F320" s="94"/>
      <c r="G320" s="103"/>
      <c r="H320" s="18"/>
      <c r="I320" s="122"/>
      <c r="J320" s="18"/>
    </row>
    <row r="321" spans="1:10" ht="31.5">
      <c r="A321" s="105">
        <v>92775</v>
      </c>
      <c r="B321" s="105" t="s">
        <v>13</v>
      </c>
      <c r="C321" s="16" t="s">
        <v>2048</v>
      </c>
      <c r="D321" s="93" t="s">
        <v>165</v>
      </c>
      <c r="E321" s="105" t="s">
        <v>62</v>
      </c>
      <c r="F321" s="218">
        <f>182.9</f>
        <v>182.9</v>
      </c>
      <c r="G321" s="103">
        <f t="shared" ref="G321:G326" si="138">$J$4</f>
        <v>0.24940000000000001</v>
      </c>
      <c r="H321" s="114">
        <v>0</v>
      </c>
      <c r="I321" s="122">
        <f t="shared" ref="I321:I326" si="139">H321*(1+G321)</f>
        <v>0</v>
      </c>
      <c r="J321" s="18">
        <f t="shared" ref="J321:J326" si="140">F321*I321</f>
        <v>0</v>
      </c>
    </row>
    <row r="322" spans="1:10" ht="31.5">
      <c r="A322" s="105">
        <v>92777</v>
      </c>
      <c r="B322" s="105" t="s">
        <v>13</v>
      </c>
      <c r="C322" s="16" t="s">
        <v>2049</v>
      </c>
      <c r="D322" s="93" t="s">
        <v>166</v>
      </c>
      <c r="E322" s="105" t="s">
        <v>62</v>
      </c>
      <c r="F322" s="218">
        <f>338.7</f>
        <v>338.7</v>
      </c>
      <c r="G322" s="103">
        <f t="shared" si="138"/>
        <v>0.24940000000000001</v>
      </c>
      <c r="H322" s="114">
        <v>0</v>
      </c>
      <c r="I322" s="122">
        <f t="shared" si="139"/>
        <v>0</v>
      </c>
      <c r="J322" s="18">
        <f t="shared" si="140"/>
        <v>0</v>
      </c>
    </row>
    <row r="323" spans="1:10" ht="31.5">
      <c r="A323" s="105">
        <v>92778</v>
      </c>
      <c r="B323" s="105" t="s">
        <v>13</v>
      </c>
      <c r="C323" s="16" t="s">
        <v>2050</v>
      </c>
      <c r="D323" s="93" t="s">
        <v>167</v>
      </c>
      <c r="E323" s="105" t="s">
        <v>62</v>
      </c>
      <c r="F323" s="218">
        <f>167.6</f>
        <v>167.6</v>
      </c>
      <c r="G323" s="103">
        <f t="shared" si="138"/>
        <v>0.24940000000000001</v>
      </c>
      <c r="H323" s="114">
        <v>0</v>
      </c>
      <c r="I323" s="122">
        <f t="shared" si="139"/>
        <v>0</v>
      </c>
      <c r="J323" s="18">
        <f t="shared" si="140"/>
        <v>0</v>
      </c>
    </row>
    <row r="324" spans="1:10" ht="31.5">
      <c r="A324" s="105">
        <v>92779</v>
      </c>
      <c r="B324" s="105" t="s">
        <v>13</v>
      </c>
      <c r="C324" s="16" t="s">
        <v>2051</v>
      </c>
      <c r="D324" s="93" t="s">
        <v>168</v>
      </c>
      <c r="E324" s="105" t="s">
        <v>62</v>
      </c>
      <c r="F324" s="218">
        <f>156</f>
        <v>156</v>
      </c>
      <c r="G324" s="103">
        <f t="shared" si="138"/>
        <v>0.24940000000000001</v>
      </c>
      <c r="H324" s="114">
        <v>0</v>
      </c>
      <c r="I324" s="122">
        <f t="shared" si="139"/>
        <v>0</v>
      </c>
      <c r="J324" s="18">
        <f t="shared" si="140"/>
        <v>0</v>
      </c>
    </row>
    <row r="325" spans="1:10" ht="31.5">
      <c r="A325" s="92">
        <v>92413</v>
      </c>
      <c r="B325" s="105" t="s">
        <v>13</v>
      </c>
      <c r="C325" s="16" t="s">
        <v>2052</v>
      </c>
      <c r="D325" s="93" t="s">
        <v>294</v>
      </c>
      <c r="E325" s="105" t="s">
        <v>154</v>
      </c>
      <c r="F325" s="218">
        <f>236.29</f>
        <v>236.29</v>
      </c>
      <c r="G325" s="103">
        <f t="shared" si="138"/>
        <v>0.24940000000000001</v>
      </c>
      <c r="H325" s="114">
        <v>0</v>
      </c>
      <c r="I325" s="122">
        <f t="shared" si="139"/>
        <v>0</v>
      </c>
      <c r="J325" s="18">
        <f t="shared" si="140"/>
        <v>0</v>
      </c>
    </row>
    <row r="326" spans="1:10" ht="31.5">
      <c r="A326" s="92" t="s">
        <v>2031</v>
      </c>
      <c r="B326" s="99" t="s">
        <v>103</v>
      </c>
      <c r="C326" s="16" t="s">
        <v>2264</v>
      </c>
      <c r="D326" s="82" t="s">
        <v>2030</v>
      </c>
      <c r="E326" s="99" t="s">
        <v>153</v>
      </c>
      <c r="F326" s="218">
        <f>14.11</f>
        <v>14.11</v>
      </c>
      <c r="G326" s="103">
        <f t="shared" si="138"/>
        <v>0.24940000000000001</v>
      </c>
      <c r="H326" s="114">
        <v>0</v>
      </c>
      <c r="I326" s="122">
        <f t="shared" si="139"/>
        <v>0</v>
      </c>
      <c r="J326" s="18">
        <f t="shared" si="140"/>
        <v>0</v>
      </c>
    </row>
    <row r="327" spans="1:10">
      <c r="A327" s="105"/>
      <c r="B327" s="105"/>
      <c r="C327" s="31" t="s">
        <v>2265</v>
      </c>
      <c r="D327" s="32" t="s">
        <v>161</v>
      </c>
      <c r="E327" s="105"/>
      <c r="F327" s="94"/>
      <c r="G327" s="103"/>
      <c r="H327" s="18"/>
      <c r="I327" s="122"/>
      <c r="J327" s="18"/>
    </row>
    <row r="328" spans="1:10" ht="27" customHeight="1">
      <c r="A328" s="92" t="s">
        <v>2033</v>
      </c>
      <c r="B328" s="112" t="s">
        <v>103</v>
      </c>
      <c r="C328" s="113" t="s">
        <v>2266</v>
      </c>
      <c r="D328" s="115" t="s">
        <v>2035</v>
      </c>
      <c r="E328" s="112" t="s">
        <v>109</v>
      </c>
      <c r="F328" s="218">
        <v>81.180000000000007</v>
      </c>
      <c r="G328" s="103">
        <f t="shared" ref="G328:G333" si="141">$J$4</f>
        <v>0.24940000000000001</v>
      </c>
      <c r="H328" s="114">
        <v>0</v>
      </c>
      <c r="I328" s="122">
        <f t="shared" ref="I328:I333" si="142">H328*(1+G328)</f>
        <v>0</v>
      </c>
      <c r="J328" s="18">
        <f t="shared" ref="J328:J333" si="143">F328*I328</f>
        <v>0</v>
      </c>
    </row>
    <row r="329" spans="1:10" ht="38.25" customHeight="1">
      <c r="A329" s="92" t="s">
        <v>2229</v>
      </c>
      <c r="B329" s="112" t="s">
        <v>103</v>
      </c>
      <c r="C329" s="113" t="s">
        <v>2267</v>
      </c>
      <c r="D329" s="100" t="s">
        <v>2230</v>
      </c>
      <c r="E329" s="112" t="s">
        <v>109</v>
      </c>
      <c r="F329" s="218">
        <v>66.989999999999995</v>
      </c>
      <c r="G329" s="103">
        <f t="shared" si="141"/>
        <v>0.24940000000000001</v>
      </c>
      <c r="H329" s="114">
        <v>0</v>
      </c>
      <c r="I329" s="122">
        <f t="shared" si="142"/>
        <v>0</v>
      </c>
      <c r="J329" s="18">
        <f t="shared" si="143"/>
        <v>0</v>
      </c>
    </row>
    <row r="330" spans="1:10" ht="31.5">
      <c r="A330" s="105">
        <v>92775</v>
      </c>
      <c r="B330" s="105" t="s">
        <v>13</v>
      </c>
      <c r="C330" s="113" t="s">
        <v>2268</v>
      </c>
      <c r="D330" s="93" t="s">
        <v>165</v>
      </c>
      <c r="E330" s="105" t="s">
        <v>62</v>
      </c>
      <c r="F330" s="218">
        <v>1.4</v>
      </c>
      <c r="G330" s="103">
        <f t="shared" si="141"/>
        <v>0.24940000000000001</v>
      </c>
      <c r="H330" s="114">
        <v>0</v>
      </c>
      <c r="I330" s="122">
        <f t="shared" si="142"/>
        <v>0</v>
      </c>
      <c r="J330" s="18">
        <f t="shared" si="143"/>
        <v>0</v>
      </c>
    </row>
    <row r="331" spans="1:10" ht="31.5">
      <c r="A331" s="105">
        <v>92769</v>
      </c>
      <c r="B331" s="105" t="s">
        <v>13</v>
      </c>
      <c r="C331" s="113" t="s">
        <v>2269</v>
      </c>
      <c r="D331" s="93" t="s">
        <v>308</v>
      </c>
      <c r="E331" s="105" t="s">
        <v>62</v>
      </c>
      <c r="F331" s="218">
        <v>6.7</v>
      </c>
      <c r="G331" s="103">
        <f t="shared" si="141"/>
        <v>0.24940000000000001</v>
      </c>
      <c r="H331" s="114">
        <v>0</v>
      </c>
      <c r="I331" s="122">
        <f t="shared" si="142"/>
        <v>0</v>
      </c>
      <c r="J331" s="18">
        <f t="shared" si="143"/>
        <v>0</v>
      </c>
    </row>
    <row r="332" spans="1:10" ht="31.5">
      <c r="A332" s="105">
        <v>92770</v>
      </c>
      <c r="B332" s="105" t="s">
        <v>13</v>
      </c>
      <c r="C332" s="113" t="s">
        <v>2270</v>
      </c>
      <c r="D332" s="93" t="s">
        <v>309</v>
      </c>
      <c r="E332" s="105" t="s">
        <v>62</v>
      </c>
      <c r="F332" s="218">
        <v>49.1</v>
      </c>
      <c r="G332" s="103">
        <f t="shared" si="141"/>
        <v>0.24940000000000001</v>
      </c>
      <c r="H332" s="114">
        <v>0</v>
      </c>
      <c r="I332" s="122">
        <f t="shared" si="142"/>
        <v>0</v>
      </c>
      <c r="J332" s="18">
        <f t="shared" si="143"/>
        <v>0</v>
      </c>
    </row>
    <row r="333" spans="1:10" ht="31.5">
      <c r="A333" s="105">
        <v>92779</v>
      </c>
      <c r="B333" s="105" t="s">
        <v>13</v>
      </c>
      <c r="C333" s="113" t="s">
        <v>2271</v>
      </c>
      <c r="D333" s="93" t="s">
        <v>168</v>
      </c>
      <c r="E333" s="105" t="s">
        <v>62</v>
      </c>
      <c r="F333" s="218">
        <v>150.4</v>
      </c>
      <c r="G333" s="103">
        <f t="shared" si="141"/>
        <v>0.24940000000000001</v>
      </c>
      <c r="H333" s="114">
        <v>0</v>
      </c>
      <c r="I333" s="122">
        <f t="shared" si="142"/>
        <v>0</v>
      </c>
      <c r="J333" s="18">
        <f t="shared" si="143"/>
        <v>0</v>
      </c>
    </row>
    <row r="334" spans="1:10">
      <c r="A334" s="88"/>
      <c r="B334" s="88"/>
      <c r="C334" s="30"/>
      <c r="D334" s="27"/>
      <c r="E334" s="88"/>
      <c r="F334" s="26"/>
      <c r="G334" s="26"/>
      <c r="H334" s="559" t="s">
        <v>17</v>
      </c>
      <c r="I334" s="559"/>
      <c r="J334" s="35">
        <f>SUM(J315:J333)</f>
        <v>0</v>
      </c>
    </row>
    <row r="335" spans="1:10">
      <c r="A335" s="22"/>
      <c r="B335" s="22"/>
      <c r="C335" s="11" t="s">
        <v>849</v>
      </c>
      <c r="D335" s="12" t="s">
        <v>20</v>
      </c>
      <c r="E335" s="22"/>
      <c r="F335" s="23"/>
      <c r="G335" s="23"/>
      <c r="H335" s="23"/>
      <c r="I335" s="24"/>
      <c r="J335" s="23"/>
    </row>
    <row r="336" spans="1:10">
      <c r="A336" s="99" t="s">
        <v>2084</v>
      </c>
      <c r="B336" s="99" t="s">
        <v>13</v>
      </c>
      <c r="C336" s="139" t="s">
        <v>1388</v>
      </c>
      <c r="D336" s="82" t="s">
        <v>269</v>
      </c>
      <c r="E336" s="99" t="s">
        <v>14</v>
      </c>
      <c r="F336" s="483">
        <f>F310</f>
        <v>130.18</v>
      </c>
      <c r="G336" s="101">
        <f>$J$4</f>
        <v>0.24940000000000001</v>
      </c>
      <c r="H336" s="114">
        <v>0</v>
      </c>
      <c r="I336" s="220">
        <f>H336*(1+G336)</f>
        <v>0</v>
      </c>
      <c r="J336" s="140">
        <f>F336*I336</f>
        <v>0</v>
      </c>
    </row>
    <row r="337" spans="1:10">
      <c r="A337" s="88"/>
      <c r="B337" s="88"/>
      <c r="C337" s="30"/>
      <c r="D337" s="27"/>
      <c r="E337" s="88"/>
      <c r="F337" s="26"/>
      <c r="G337" s="26"/>
      <c r="H337" s="559" t="s">
        <v>17</v>
      </c>
      <c r="I337" s="559"/>
      <c r="J337" s="35">
        <f>SUM(J336:J336)</f>
        <v>0</v>
      </c>
    </row>
    <row r="338" spans="1:10">
      <c r="A338" s="22"/>
      <c r="B338" s="22"/>
      <c r="C338" s="11" t="s">
        <v>850</v>
      </c>
      <c r="D338" s="12" t="s">
        <v>205</v>
      </c>
      <c r="E338" s="22"/>
      <c r="F338" s="23"/>
      <c r="G338" s="23"/>
      <c r="H338" s="23"/>
      <c r="I338" s="24"/>
      <c r="J338" s="23"/>
    </row>
    <row r="339" spans="1:10">
      <c r="A339" s="99"/>
      <c r="B339" s="99"/>
      <c r="C339" s="28" t="s">
        <v>1387</v>
      </c>
      <c r="D339" s="107" t="s">
        <v>205</v>
      </c>
      <c r="E339" s="112"/>
      <c r="F339" s="140"/>
      <c r="G339" s="117"/>
      <c r="H339" s="114"/>
      <c r="I339" s="122"/>
      <c r="J339" s="114"/>
    </row>
    <row r="340" spans="1:10" ht="47.25">
      <c r="A340" s="112">
        <v>87491</v>
      </c>
      <c r="B340" s="112" t="s">
        <v>13</v>
      </c>
      <c r="C340" s="113" t="s">
        <v>2272</v>
      </c>
      <c r="D340" s="106" t="s">
        <v>485</v>
      </c>
      <c r="E340" s="112" t="s">
        <v>14</v>
      </c>
      <c r="F340" s="218">
        <f>'Mem. Calculo Refeitório'!D18</f>
        <v>678.12</v>
      </c>
      <c r="G340" s="117">
        <f t="shared" ref="G340:G345" si="144">$J$4</f>
        <v>0.24940000000000001</v>
      </c>
      <c r="H340" s="114">
        <v>0</v>
      </c>
      <c r="I340" s="122">
        <f t="shared" ref="I340:I345" si="145">H340*(1+G340)</f>
        <v>0</v>
      </c>
      <c r="J340" s="114">
        <f t="shared" ref="J340:J345" si="146">F340*I340</f>
        <v>0</v>
      </c>
    </row>
    <row r="341" spans="1:10">
      <c r="A341" s="112">
        <v>93187</v>
      </c>
      <c r="B341" s="112" t="s">
        <v>13</v>
      </c>
      <c r="C341" s="113" t="s">
        <v>2273</v>
      </c>
      <c r="D341" s="100" t="s">
        <v>400</v>
      </c>
      <c r="E341" s="112" t="s">
        <v>25</v>
      </c>
      <c r="F341" s="218">
        <f>'Mem. Calculo Refeitório'!G41</f>
        <v>85.2</v>
      </c>
      <c r="G341" s="117">
        <f t="shared" si="144"/>
        <v>0.24940000000000001</v>
      </c>
      <c r="H341" s="114">
        <v>0</v>
      </c>
      <c r="I341" s="122">
        <f t="shared" si="145"/>
        <v>0</v>
      </c>
      <c r="J341" s="114">
        <f t="shared" si="146"/>
        <v>0</v>
      </c>
    </row>
    <row r="342" spans="1:10">
      <c r="A342" s="112">
        <v>93186</v>
      </c>
      <c r="B342" s="112" t="s">
        <v>13</v>
      </c>
      <c r="C342" s="113" t="s">
        <v>2274</v>
      </c>
      <c r="D342" s="100" t="s">
        <v>603</v>
      </c>
      <c r="E342" s="112" t="s">
        <v>25</v>
      </c>
      <c r="F342" s="218">
        <f>'Mem. Calculo Refeitório'!G49</f>
        <v>10.8</v>
      </c>
      <c r="G342" s="117">
        <f t="shared" si="144"/>
        <v>0.24940000000000001</v>
      </c>
      <c r="H342" s="114">
        <v>0</v>
      </c>
      <c r="I342" s="122">
        <f t="shared" si="145"/>
        <v>0</v>
      </c>
      <c r="J342" s="114">
        <f t="shared" si="146"/>
        <v>0</v>
      </c>
    </row>
    <row r="343" spans="1:10">
      <c r="A343" s="112">
        <v>93197</v>
      </c>
      <c r="B343" s="112" t="s">
        <v>13</v>
      </c>
      <c r="C343" s="113" t="s">
        <v>2275</v>
      </c>
      <c r="D343" s="100" t="s">
        <v>401</v>
      </c>
      <c r="E343" s="112" t="s">
        <v>25</v>
      </c>
      <c r="F343" s="218">
        <f>'Mem. Calculo Refeitório'!G56</f>
        <v>51.6</v>
      </c>
      <c r="G343" s="117">
        <f t="shared" si="144"/>
        <v>0.24940000000000001</v>
      </c>
      <c r="H343" s="114">
        <v>0</v>
      </c>
      <c r="I343" s="122">
        <f t="shared" si="145"/>
        <v>0</v>
      </c>
      <c r="J343" s="114">
        <f t="shared" si="146"/>
        <v>0</v>
      </c>
    </row>
    <row r="344" spans="1:10">
      <c r="A344" s="112">
        <v>93196</v>
      </c>
      <c r="B344" s="112" t="s">
        <v>13</v>
      </c>
      <c r="C344" s="113" t="s">
        <v>2276</v>
      </c>
      <c r="D344" s="100" t="s">
        <v>604</v>
      </c>
      <c r="E344" s="112" t="s">
        <v>25</v>
      </c>
      <c r="F344" s="218">
        <f>'Mem. Calculo Refeitório'!G61</f>
        <v>8.4</v>
      </c>
      <c r="G344" s="117">
        <f t="shared" si="144"/>
        <v>0.24940000000000001</v>
      </c>
      <c r="H344" s="114">
        <v>0</v>
      </c>
      <c r="I344" s="122">
        <f t="shared" si="145"/>
        <v>0</v>
      </c>
      <c r="J344" s="114">
        <f t="shared" si="146"/>
        <v>0</v>
      </c>
    </row>
    <row r="345" spans="1:10">
      <c r="A345" s="112">
        <v>93188</v>
      </c>
      <c r="B345" s="112" t="s">
        <v>13</v>
      </c>
      <c r="C345" s="113" t="s">
        <v>2277</v>
      </c>
      <c r="D345" s="100" t="s">
        <v>606</v>
      </c>
      <c r="E345" s="112" t="s">
        <v>25</v>
      </c>
      <c r="F345" s="218">
        <f>'Mem. Calculo Refeitório'!G70</f>
        <v>15</v>
      </c>
      <c r="G345" s="117">
        <f t="shared" si="144"/>
        <v>0.24940000000000001</v>
      </c>
      <c r="H345" s="114">
        <v>0</v>
      </c>
      <c r="I345" s="122">
        <f t="shared" si="145"/>
        <v>0</v>
      </c>
      <c r="J345" s="114">
        <f t="shared" si="146"/>
        <v>0</v>
      </c>
    </row>
    <row r="346" spans="1:10">
      <c r="A346" s="88"/>
      <c r="B346" s="88"/>
      <c r="C346" s="30"/>
      <c r="D346" s="27"/>
      <c r="E346" s="88"/>
      <c r="F346" s="26"/>
      <c r="G346" s="26"/>
      <c r="H346" s="559" t="s">
        <v>17</v>
      </c>
      <c r="I346" s="559"/>
      <c r="J346" s="35">
        <f>SUM(J340:J345)</f>
        <v>0</v>
      </c>
    </row>
    <row r="347" spans="1:10">
      <c r="A347" s="22"/>
      <c r="B347" s="22"/>
      <c r="C347" s="11" t="s">
        <v>851</v>
      </c>
      <c r="D347" s="12" t="s">
        <v>23</v>
      </c>
      <c r="E347" s="22"/>
      <c r="F347" s="23"/>
      <c r="G347" s="23"/>
      <c r="H347" s="23"/>
      <c r="I347" s="24"/>
      <c r="J347" s="23"/>
    </row>
    <row r="348" spans="1:10">
      <c r="A348" s="143"/>
      <c r="B348" s="143"/>
      <c r="C348" s="28" t="s">
        <v>871</v>
      </c>
      <c r="D348" s="148" t="s">
        <v>27</v>
      </c>
      <c r="E348" s="143"/>
      <c r="F348" s="144"/>
      <c r="G348" s="144"/>
      <c r="H348" s="144"/>
      <c r="I348" s="149"/>
      <c r="J348" s="144"/>
    </row>
    <row r="349" spans="1:10" ht="31.5">
      <c r="A349" s="112">
        <v>87879</v>
      </c>
      <c r="B349" s="112" t="s">
        <v>13</v>
      </c>
      <c r="C349" s="113" t="s">
        <v>872</v>
      </c>
      <c r="D349" s="106" t="s">
        <v>356</v>
      </c>
      <c r="E349" s="112" t="s">
        <v>109</v>
      </c>
      <c r="F349" s="218">
        <f>'Mem. Calculo Refeitório'!D84</f>
        <v>818.67</v>
      </c>
      <c r="G349" s="117">
        <f>$J$4</f>
        <v>0.24940000000000001</v>
      </c>
      <c r="H349" s="114">
        <v>0</v>
      </c>
      <c r="I349" s="122">
        <f>H349*(1+G349)</f>
        <v>0</v>
      </c>
      <c r="J349" s="18">
        <f>F349*I349</f>
        <v>0</v>
      </c>
    </row>
    <row r="350" spans="1:10" ht="47.25">
      <c r="A350" s="112">
        <v>87531</v>
      </c>
      <c r="B350" s="112" t="s">
        <v>13</v>
      </c>
      <c r="C350" s="113" t="s">
        <v>873</v>
      </c>
      <c r="D350" s="106" t="s">
        <v>623</v>
      </c>
      <c r="E350" s="112" t="s">
        <v>109</v>
      </c>
      <c r="F350" s="218">
        <f>'Mem. Calculo Refeitório'!D96</f>
        <v>527.30999999999995</v>
      </c>
      <c r="G350" s="117">
        <f>$J$4</f>
        <v>0.24940000000000001</v>
      </c>
      <c r="H350" s="114">
        <v>0</v>
      </c>
      <c r="I350" s="122">
        <f t="shared" ref="I350:I353" si="147">H350*(1+G350)</f>
        <v>0</v>
      </c>
      <c r="J350" s="18">
        <f t="shared" ref="J350:J353" si="148">F350*I350</f>
        <v>0</v>
      </c>
    </row>
    <row r="351" spans="1:10" ht="31.5">
      <c r="A351" s="112">
        <v>93393</v>
      </c>
      <c r="B351" s="112" t="s">
        <v>13</v>
      </c>
      <c r="C351" s="113" t="s">
        <v>874</v>
      </c>
      <c r="D351" s="106" t="s">
        <v>617</v>
      </c>
      <c r="E351" s="112" t="s">
        <v>109</v>
      </c>
      <c r="F351" s="218">
        <f>'Mem. Calculo Refeitório'!D107</f>
        <v>463.29</v>
      </c>
      <c r="G351" s="117">
        <f>$J$4</f>
        <v>0.24940000000000001</v>
      </c>
      <c r="H351" s="114">
        <v>0</v>
      </c>
      <c r="I351" s="122">
        <f t="shared" si="147"/>
        <v>0</v>
      </c>
      <c r="J351" s="18">
        <f t="shared" si="148"/>
        <v>0</v>
      </c>
    </row>
    <row r="352" spans="1:10" ht="31.5">
      <c r="A352" s="112">
        <v>87242</v>
      </c>
      <c r="B352" s="112" t="s">
        <v>13</v>
      </c>
      <c r="C352" s="113" t="s">
        <v>875</v>
      </c>
      <c r="D352" s="82" t="s">
        <v>618</v>
      </c>
      <c r="E352" s="112" t="s">
        <v>109</v>
      </c>
      <c r="F352" s="218">
        <f>'Mem. Calculo Refeitório'!D111</f>
        <v>64.02</v>
      </c>
      <c r="G352" s="117">
        <f>$J$4</f>
        <v>0.24940000000000001</v>
      </c>
      <c r="H352" s="114">
        <v>0</v>
      </c>
      <c r="I352" s="122">
        <f t="shared" si="147"/>
        <v>0</v>
      </c>
      <c r="J352" s="18">
        <f t="shared" si="148"/>
        <v>0</v>
      </c>
    </row>
    <row r="353" spans="1:111" ht="47.25">
      <c r="A353" s="112">
        <v>87529</v>
      </c>
      <c r="B353" s="112" t="s">
        <v>13</v>
      </c>
      <c r="C353" s="113" t="s">
        <v>876</v>
      </c>
      <c r="D353" s="106" t="s">
        <v>357</v>
      </c>
      <c r="E353" s="105" t="s">
        <v>109</v>
      </c>
      <c r="F353" s="218">
        <f>'Mem. Calculo Refeitório'!D115</f>
        <v>291.36</v>
      </c>
      <c r="G353" s="117">
        <f>$J$4</f>
        <v>0.24940000000000001</v>
      </c>
      <c r="H353" s="114">
        <v>0</v>
      </c>
      <c r="I353" s="122">
        <f t="shared" si="147"/>
        <v>0</v>
      </c>
      <c r="J353" s="18">
        <f t="shared" si="148"/>
        <v>0</v>
      </c>
    </row>
    <row r="354" spans="1:111">
      <c r="A354" s="143"/>
      <c r="B354" s="143"/>
      <c r="C354" s="28" t="s">
        <v>2278</v>
      </c>
      <c r="D354" s="148" t="s">
        <v>30</v>
      </c>
      <c r="E354" s="143"/>
      <c r="F354" s="298"/>
      <c r="G354" s="144"/>
      <c r="H354" s="144"/>
      <c r="I354" s="149"/>
      <c r="J354" s="144"/>
    </row>
    <row r="355" spans="1:111" ht="31.5">
      <c r="A355" s="112">
        <v>87905</v>
      </c>
      <c r="B355" s="112" t="s">
        <v>13</v>
      </c>
      <c r="C355" s="113" t="s">
        <v>2279</v>
      </c>
      <c r="D355" s="106" t="s">
        <v>359</v>
      </c>
      <c r="E355" s="112" t="s">
        <v>109</v>
      </c>
      <c r="F355" s="218">
        <f>'Mem. Calculo Refeitório'!E122</f>
        <v>420.48</v>
      </c>
      <c r="G355" s="117">
        <f>$J$4</f>
        <v>0.24940000000000001</v>
      </c>
      <c r="H355" s="114">
        <v>0</v>
      </c>
      <c r="I355" s="122">
        <f>H355*(1+G355)</f>
        <v>0</v>
      </c>
      <c r="J355" s="18">
        <f>F355*I355</f>
        <v>0</v>
      </c>
    </row>
    <row r="356" spans="1:111" ht="47.25">
      <c r="A356" s="112">
        <v>87531</v>
      </c>
      <c r="B356" s="112" t="s">
        <v>13</v>
      </c>
      <c r="C356" s="113" t="s">
        <v>2280</v>
      </c>
      <c r="D356" s="106" t="s">
        <v>623</v>
      </c>
      <c r="E356" s="112" t="s">
        <v>109</v>
      </c>
      <c r="F356" s="218">
        <f>'Mem. Calculo Refeitório'!E129</f>
        <v>83.45</v>
      </c>
      <c r="G356" s="117">
        <f>$J$4</f>
        <v>0.24940000000000001</v>
      </c>
      <c r="H356" s="114">
        <v>0</v>
      </c>
      <c r="I356" s="122">
        <f t="shared" ref="I356:I358" si="149">H356*(1+G356)</f>
        <v>0</v>
      </c>
      <c r="J356" s="18">
        <f t="shared" ref="J356:J358" si="150">F356*I356</f>
        <v>0</v>
      </c>
    </row>
    <row r="357" spans="1:111" ht="31.5">
      <c r="A357" s="112">
        <v>87775</v>
      </c>
      <c r="B357" s="112" t="s">
        <v>13</v>
      </c>
      <c r="C357" s="113" t="s">
        <v>2281</v>
      </c>
      <c r="D357" s="82" t="s">
        <v>360</v>
      </c>
      <c r="E357" s="112" t="s">
        <v>109</v>
      </c>
      <c r="F357" s="218">
        <f>'Mem. Calculo Refeitório'!D133</f>
        <v>337.03</v>
      </c>
      <c r="G357" s="117">
        <f>$J$4</f>
        <v>0.24940000000000001</v>
      </c>
      <c r="H357" s="114">
        <v>0</v>
      </c>
      <c r="I357" s="122">
        <f t="shared" si="149"/>
        <v>0</v>
      </c>
      <c r="J357" s="18">
        <f t="shared" si="150"/>
        <v>0</v>
      </c>
    </row>
    <row r="358" spans="1:111" ht="31.5">
      <c r="A358" s="112">
        <v>87242</v>
      </c>
      <c r="B358" s="112" t="s">
        <v>13</v>
      </c>
      <c r="C358" s="113" t="s">
        <v>2282</v>
      </c>
      <c r="D358" s="82" t="s">
        <v>367</v>
      </c>
      <c r="E358" s="112" t="s">
        <v>109</v>
      </c>
      <c r="F358" s="218">
        <f>'Mem. Calculo Refeitório'!E129</f>
        <v>83.45</v>
      </c>
      <c r="G358" s="117">
        <f>$J$4</f>
        <v>0.24940000000000001</v>
      </c>
      <c r="H358" s="114">
        <v>0</v>
      </c>
      <c r="I358" s="122">
        <f t="shared" si="149"/>
        <v>0</v>
      </c>
      <c r="J358" s="18">
        <f t="shared" si="150"/>
        <v>0</v>
      </c>
    </row>
    <row r="359" spans="1:111">
      <c r="A359" s="112"/>
      <c r="B359" s="112"/>
      <c r="C359" s="28" t="s">
        <v>2283</v>
      </c>
      <c r="D359" s="29" t="s">
        <v>116</v>
      </c>
      <c r="E359" s="112"/>
      <c r="F359" s="94"/>
      <c r="G359" s="114"/>
      <c r="H359" s="114"/>
      <c r="I359" s="122"/>
      <c r="J359" s="114"/>
    </row>
    <row r="360" spans="1:111" ht="31.5">
      <c r="A360" s="105">
        <v>87882</v>
      </c>
      <c r="B360" s="112" t="s">
        <v>13</v>
      </c>
      <c r="C360" s="113" t="s">
        <v>2284</v>
      </c>
      <c r="D360" s="106" t="s">
        <v>2233</v>
      </c>
      <c r="E360" s="112" t="s">
        <v>109</v>
      </c>
      <c r="F360" s="218">
        <f>'Mem. Calculo Refeitório'!B145</f>
        <v>147.94999999999999</v>
      </c>
      <c r="G360" s="117">
        <f t="shared" ref="G360:G362" si="151">$J$4</f>
        <v>0.24940000000000001</v>
      </c>
      <c r="H360" s="114">
        <v>0</v>
      </c>
      <c r="I360" s="122">
        <f t="shared" ref="I360:I362" si="152">H360*(1+G360)</f>
        <v>0</v>
      </c>
      <c r="J360" s="18">
        <f t="shared" ref="J360:J362" si="153">F360*I360</f>
        <v>0</v>
      </c>
    </row>
    <row r="361" spans="1:111" ht="31.5">
      <c r="A361" s="112">
        <v>90406</v>
      </c>
      <c r="B361" s="112" t="s">
        <v>13</v>
      </c>
      <c r="C361" s="113" t="s">
        <v>2285</v>
      </c>
      <c r="D361" s="106" t="s">
        <v>362</v>
      </c>
      <c r="E361" s="112" t="s">
        <v>109</v>
      </c>
      <c r="F361" s="218">
        <f>F360</f>
        <v>147.94999999999999</v>
      </c>
      <c r="G361" s="117">
        <f t="shared" si="151"/>
        <v>0.24940000000000001</v>
      </c>
      <c r="H361" s="114">
        <v>0</v>
      </c>
      <c r="I361" s="122">
        <f t="shared" ref="I361" si="154">H361*(1+G361)</f>
        <v>0</v>
      </c>
      <c r="J361" s="18">
        <f t="shared" ref="J361" si="155">F361*I361</f>
        <v>0</v>
      </c>
      <c r="BP361" s="116"/>
      <c r="BQ361" s="116"/>
      <c r="BR361" s="116"/>
      <c r="BS361" s="116"/>
      <c r="BT361" s="116"/>
      <c r="BU361" s="116"/>
      <c r="BV361" s="116"/>
      <c r="BW361" s="116"/>
      <c r="BX361" s="116"/>
      <c r="BY361" s="116"/>
      <c r="BZ361" s="116"/>
      <c r="CA361" s="116"/>
      <c r="CB361" s="116"/>
      <c r="CC361" s="116"/>
      <c r="CD361" s="116"/>
      <c r="CE361" s="116"/>
      <c r="CF361" s="116"/>
      <c r="CG361" s="116"/>
      <c r="CH361" s="116"/>
      <c r="CI361" s="116"/>
      <c r="CJ361" s="116"/>
      <c r="CK361" s="116"/>
      <c r="CL361" s="116"/>
      <c r="CM361" s="116"/>
      <c r="CN361" s="116"/>
      <c r="CO361" s="116"/>
      <c r="CP361" s="116"/>
      <c r="CQ361" s="116"/>
      <c r="CR361" s="116"/>
      <c r="CS361" s="116"/>
      <c r="CT361" s="116"/>
      <c r="CU361" s="116"/>
      <c r="CV361" s="116"/>
      <c r="CW361" s="116"/>
      <c r="CX361" s="116"/>
      <c r="CY361" s="116"/>
      <c r="CZ361" s="116"/>
      <c r="DA361" s="116"/>
      <c r="DB361" s="116"/>
      <c r="DC361" s="116"/>
      <c r="DD361" s="116"/>
      <c r="DE361" s="116"/>
      <c r="DF361" s="116"/>
      <c r="DG361" s="116"/>
    </row>
    <row r="362" spans="1:111" ht="31.5">
      <c r="A362" s="92" t="s">
        <v>2221</v>
      </c>
      <c r="B362" s="112" t="s">
        <v>103</v>
      </c>
      <c r="C362" s="113" t="s">
        <v>2286</v>
      </c>
      <c r="D362" s="106" t="s">
        <v>2222</v>
      </c>
      <c r="E362" s="112" t="s">
        <v>109</v>
      </c>
      <c r="F362" s="218">
        <f>F361</f>
        <v>147.94999999999999</v>
      </c>
      <c r="G362" s="117">
        <f t="shared" si="151"/>
        <v>0.24940000000000001</v>
      </c>
      <c r="H362" s="114">
        <v>0</v>
      </c>
      <c r="I362" s="122">
        <f t="shared" si="152"/>
        <v>0</v>
      </c>
      <c r="J362" s="18">
        <f t="shared" si="153"/>
        <v>0</v>
      </c>
    </row>
    <row r="363" spans="1:111">
      <c r="A363" s="88"/>
      <c r="B363" s="88"/>
      <c r="C363" s="30"/>
      <c r="D363" s="27"/>
      <c r="E363" s="88"/>
      <c r="F363" s="26"/>
      <c r="G363" s="26"/>
      <c r="H363" s="559" t="s">
        <v>17</v>
      </c>
      <c r="I363" s="559"/>
      <c r="J363" s="35">
        <f>SUM(J349:J362)</f>
        <v>0</v>
      </c>
    </row>
    <row r="364" spans="1:111">
      <c r="A364" s="22"/>
      <c r="B364" s="22"/>
      <c r="C364" s="11" t="s">
        <v>852</v>
      </c>
      <c r="D364" s="12" t="s">
        <v>21</v>
      </c>
      <c r="E364" s="22"/>
      <c r="F364" s="23"/>
      <c r="G364" s="23"/>
      <c r="H364" s="23"/>
      <c r="I364" s="24"/>
      <c r="J364" s="23"/>
    </row>
    <row r="365" spans="1:111">
      <c r="A365" s="145"/>
      <c r="B365" s="145"/>
      <c r="C365" s="97" t="s">
        <v>886</v>
      </c>
      <c r="D365" s="98" t="s">
        <v>171</v>
      </c>
      <c r="E365" s="145"/>
      <c r="F365" s="146"/>
      <c r="G365" s="146"/>
      <c r="H365" s="146"/>
      <c r="I365" s="147"/>
      <c r="J365" s="146"/>
    </row>
    <row r="366" spans="1:111" ht="31.5">
      <c r="A366" s="92" t="s">
        <v>894</v>
      </c>
      <c r="B366" s="112" t="s">
        <v>103</v>
      </c>
      <c r="C366" s="16" t="s">
        <v>887</v>
      </c>
      <c r="D366" s="82" t="s">
        <v>906</v>
      </c>
      <c r="E366" s="105" t="s">
        <v>164</v>
      </c>
      <c r="F366" s="218">
        <v>603.20000000000005</v>
      </c>
      <c r="G366" s="117">
        <f t="shared" ref="G366:G369" si="156">$J$4</f>
        <v>0.24940000000000001</v>
      </c>
      <c r="H366" s="114">
        <v>0</v>
      </c>
      <c r="I366" s="122">
        <f t="shared" ref="I366:I369" si="157">H366*(1+G366)</f>
        <v>0</v>
      </c>
      <c r="J366" s="18">
        <f t="shared" ref="J366:J369" si="158">F366*I366</f>
        <v>0</v>
      </c>
    </row>
    <row r="367" spans="1:111">
      <c r="A367" s="92" t="s">
        <v>916</v>
      </c>
      <c r="B367" s="112" t="s">
        <v>103</v>
      </c>
      <c r="C367" s="16" t="s">
        <v>888</v>
      </c>
      <c r="D367" s="82" t="s">
        <v>963</v>
      </c>
      <c r="E367" s="105" t="s">
        <v>105</v>
      </c>
      <c r="F367" s="218">
        <f>'Mem. Calculo Refeitório'!E167</f>
        <v>5583.37</v>
      </c>
      <c r="G367" s="117">
        <f t="shared" si="156"/>
        <v>0.24940000000000001</v>
      </c>
      <c r="H367" s="114">
        <v>0</v>
      </c>
      <c r="I367" s="122">
        <f t="shared" si="157"/>
        <v>0</v>
      </c>
      <c r="J367" s="18">
        <f t="shared" si="158"/>
        <v>0</v>
      </c>
    </row>
    <row r="368" spans="1:111">
      <c r="A368" s="92" t="s">
        <v>956</v>
      </c>
      <c r="B368" s="112" t="s">
        <v>103</v>
      </c>
      <c r="C368" s="16" t="s">
        <v>889</v>
      </c>
      <c r="D368" s="82" t="s">
        <v>964</v>
      </c>
      <c r="E368" s="105" t="s">
        <v>105</v>
      </c>
      <c r="F368" s="218">
        <f>F367</f>
        <v>5583.37</v>
      </c>
      <c r="G368" s="117">
        <f t="shared" si="156"/>
        <v>0.24940000000000001</v>
      </c>
      <c r="H368" s="114">
        <v>0</v>
      </c>
      <c r="I368" s="122">
        <f t="shared" si="157"/>
        <v>0</v>
      </c>
      <c r="J368" s="18">
        <f t="shared" si="158"/>
        <v>0</v>
      </c>
    </row>
    <row r="369" spans="1:111">
      <c r="A369" s="112" t="s">
        <v>1543</v>
      </c>
      <c r="B369" s="112" t="s">
        <v>13</v>
      </c>
      <c r="C369" s="16" t="s">
        <v>890</v>
      </c>
      <c r="D369" s="106" t="s">
        <v>1542</v>
      </c>
      <c r="E369" s="112" t="s">
        <v>109</v>
      </c>
      <c r="F369" s="218">
        <v>307.95</v>
      </c>
      <c r="G369" s="117">
        <f t="shared" si="156"/>
        <v>0.24940000000000001</v>
      </c>
      <c r="H369" s="114">
        <v>0</v>
      </c>
      <c r="I369" s="122">
        <f t="shared" si="157"/>
        <v>0</v>
      </c>
      <c r="J369" s="18">
        <f t="shared" si="158"/>
        <v>0</v>
      </c>
    </row>
    <row r="370" spans="1:111">
      <c r="A370" s="88"/>
      <c r="B370" s="88"/>
      <c r="C370" s="30"/>
      <c r="D370" s="27"/>
      <c r="E370" s="88"/>
      <c r="F370" s="26"/>
      <c r="G370" s="26"/>
      <c r="H370" s="559" t="s">
        <v>17</v>
      </c>
      <c r="I370" s="559"/>
      <c r="J370" s="35">
        <f>SUM(J366:J369)</f>
        <v>0</v>
      </c>
    </row>
    <row r="371" spans="1:111">
      <c r="A371" s="22"/>
      <c r="B371" s="22"/>
      <c r="C371" s="11" t="s">
        <v>853</v>
      </c>
      <c r="D371" s="12" t="s">
        <v>22</v>
      </c>
      <c r="E371" s="22"/>
      <c r="F371" s="23"/>
      <c r="G371" s="23"/>
      <c r="H371" s="23"/>
      <c r="I371" s="24"/>
      <c r="J371" s="23"/>
    </row>
    <row r="372" spans="1:111">
      <c r="A372" s="145"/>
      <c r="B372" s="145"/>
      <c r="C372" s="97" t="s">
        <v>895</v>
      </c>
      <c r="D372" s="98" t="s">
        <v>98</v>
      </c>
      <c r="E372" s="145"/>
      <c r="F372" s="146"/>
      <c r="G372" s="146"/>
      <c r="H372" s="146"/>
      <c r="I372" s="147"/>
      <c r="J372" s="146"/>
    </row>
    <row r="373" spans="1:111" ht="31.5">
      <c r="A373" s="92">
        <v>91338</v>
      </c>
      <c r="B373" s="92" t="s">
        <v>13</v>
      </c>
      <c r="C373" s="83" t="s">
        <v>896</v>
      </c>
      <c r="D373" s="84" t="s">
        <v>901</v>
      </c>
      <c r="E373" s="92" t="s">
        <v>109</v>
      </c>
      <c r="F373" s="218">
        <f>'Mem. Calculo Refeitório'!H22</f>
        <v>13.23</v>
      </c>
      <c r="G373" s="95">
        <f t="shared" ref="G373:G378" si="159">$J$4</f>
        <v>0.24940000000000001</v>
      </c>
      <c r="H373" s="114">
        <v>0</v>
      </c>
      <c r="I373" s="19">
        <f t="shared" ref="I373:I378" si="160">H373*(1+G373)</f>
        <v>0</v>
      </c>
      <c r="J373" s="94">
        <f>F373*I373</f>
        <v>0</v>
      </c>
    </row>
    <row r="374" spans="1:111" ht="31.5">
      <c r="A374" s="92">
        <v>91338</v>
      </c>
      <c r="B374" s="92" t="s">
        <v>13</v>
      </c>
      <c r="C374" s="83" t="s">
        <v>897</v>
      </c>
      <c r="D374" s="84" t="s">
        <v>965</v>
      </c>
      <c r="E374" s="92" t="s">
        <v>109</v>
      </c>
      <c r="F374" s="218">
        <f>'Mem. Calculo Refeitório'!H23</f>
        <v>3.36</v>
      </c>
      <c r="G374" s="95">
        <f t="shared" si="159"/>
        <v>0.24940000000000001</v>
      </c>
      <c r="H374" s="114">
        <v>0</v>
      </c>
      <c r="I374" s="19">
        <f t="shared" si="160"/>
        <v>0</v>
      </c>
      <c r="J374" s="94">
        <f t="shared" ref="J374:J378" si="161">F374*I374</f>
        <v>0</v>
      </c>
      <c r="BP374" s="116"/>
      <c r="BQ374" s="116"/>
      <c r="BR374" s="116"/>
      <c r="BS374" s="116"/>
      <c r="BT374" s="116"/>
      <c r="BU374" s="116"/>
      <c r="BV374" s="116"/>
      <c r="BW374" s="116"/>
      <c r="BX374" s="116"/>
      <c r="BY374" s="116"/>
      <c r="BZ374" s="116"/>
      <c r="CA374" s="116"/>
      <c r="CB374" s="116"/>
      <c r="CC374" s="116"/>
      <c r="CD374" s="116"/>
      <c r="CE374" s="116"/>
      <c r="CF374" s="116"/>
      <c r="CG374" s="116"/>
      <c r="CH374" s="116"/>
      <c r="CI374" s="116"/>
      <c r="CJ374" s="116"/>
      <c r="CK374" s="116"/>
      <c r="CL374" s="116"/>
      <c r="CM374" s="116"/>
      <c r="CN374" s="116"/>
      <c r="CO374" s="116"/>
      <c r="CP374" s="116"/>
      <c r="CQ374" s="116"/>
      <c r="CR374" s="116"/>
      <c r="CS374" s="116"/>
      <c r="CT374" s="116"/>
      <c r="CU374" s="116"/>
      <c r="CV374" s="116"/>
      <c r="CW374" s="116"/>
      <c r="CX374" s="116"/>
      <c r="CY374" s="116"/>
      <c r="CZ374" s="116"/>
      <c r="DA374" s="116"/>
      <c r="DB374" s="116"/>
      <c r="DC374" s="116"/>
      <c r="DD374" s="116"/>
      <c r="DE374" s="116"/>
      <c r="DF374" s="116"/>
      <c r="DG374" s="116"/>
    </row>
    <row r="375" spans="1:111" ht="47.25">
      <c r="A375" s="92" t="s">
        <v>966</v>
      </c>
      <c r="B375" s="112" t="s">
        <v>103</v>
      </c>
      <c r="C375" s="83" t="s">
        <v>898</v>
      </c>
      <c r="D375" s="93" t="s">
        <v>969</v>
      </c>
      <c r="E375" s="92" t="s">
        <v>363</v>
      </c>
      <c r="F375" s="218">
        <f>'Mem. Calculo Refeitório'!D24</f>
        <v>1</v>
      </c>
      <c r="G375" s="103">
        <f t="shared" si="159"/>
        <v>0.24940000000000001</v>
      </c>
      <c r="H375" s="114">
        <v>0</v>
      </c>
      <c r="I375" s="19">
        <f t="shared" si="160"/>
        <v>0</v>
      </c>
      <c r="J375" s="18">
        <f t="shared" si="161"/>
        <v>0</v>
      </c>
      <c r="BP375" s="116"/>
      <c r="BQ375" s="116"/>
      <c r="BR375" s="116"/>
      <c r="BS375" s="116"/>
      <c r="BT375" s="116"/>
      <c r="BU375" s="116"/>
      <c r="BV375" s="116"/>
      <c r="BW375" s="116"/>
      <c r="BX375" s="116"/>
      <c r="BY375" s="116"/>
      <c r="BZ375" s="116"/>
      <c r="CA375" s="116"/>
      <c r="CB375" s="116"/>
      <c r="CC375" s="116"/>
      <c r="CD375" s="116"/>
      <c r="CE375" s="116"/>
      <c r="CF375" s="116"/>
      <c r="CG375" s="116"/>
      <c r="CH375" s="116"/>
      <c r="CI375" s="116"/>
      <c r="CJ375" s="116"/>
      <c r="CK375" s="116"/>
      <c r="CL375" s="116"/>
      <c r="CM375" s="116"/>
      <c r="CN375" s="116"/>
      <c r="CO375" s="116"/>
      <c r="CP375" s="116"/>
      <c r="CQ375" s="116"/>
      <c r="CR375" s="116"/>
      <c r="CS375" s="116"/>
      <c r="CT375" s="116"/>
      <c r="CU375" s="116"/>
      <c r="CV375" s="116"/>
      <c r="CW375" s="116"/>
      <c r="CX375" s="116"/>
      <c r="CY375" s="116"/>
      <c r="CZ375" s="116"/>
      <c r="DA375" s="116"/>
      <c r="DB375" s="116"/>
      <c r="DC375" s="116"/>
      <c r="DD375" s="116"/>
      <c r="DE375" s="116"/>
      <c r="DF375" s="116"/>
      <c r="DG375" s="116"/>
    </row>
    <row r="376" spans="1:111" ht="47.25">
      <c r="A376" s="92" t="s">
        <v>971</v>
      </c>
      <c r="B376" s="112" t="s">
        <v>103</v>
      </c>
      <c r="C376" s="83" t="s">
        <v>1544</v>
      </c>
      <c r="D376" s="93" t="s">
        <v>972</v>
      </c>
      <c r="E376" s="92" t="s">
        <v>363</v>
      </c>
      <c r="F376" s="218">
        <f>'Mem. Calculo Refeitório'!D25</f>
        <v>2</v>
      </c>
      <c r="G376" s="103">
        <f t="shared" si="159"/>
        <v>0.24940000000000001</v>
      </c>
      <c r="H376" s="114">
        <v>0</v>
      </c>
      <c r="I376" s="19">
        <f t="shared" ref="I376" si="162">H376*(1+G376)</f>
        <v>0</v>
      </c>
      <c r="J376" s="18">
        <f t="shared" ref="J376" si="163">F376*I376</f>
        <v>0</v>
      </c>
    </row>
    <row r="377" spans="1:111" ht="31.5">
      <c r="A377" s="92">
        <v>91305</v>
      </c>
      <c r="B377" s="92" t="s">
        <v>13</v>
      </c>
      <c r="C377" s="83" t="s">
        <v>2287</v>
      </c>
      <c r="D377" s="84" t="s">
        <v>691</v>
      </c>
      <c r="E377" s="92" t="s">
        <v>363</v>
      </c>
      <c r="F377" s="218">
        <v>2</v>
      </c>
      <c r="G377" s="95">
        <f t="shared" si="159"/>
        <v>0.24940000000000001</v>
      </c>
      <c r="H377" s="114">
        <v>0</v>
      </c>
      <c r="I377" s="19">
        <f t="shared" si="160"/>
        <v>0</v>
      </c>
      <c r="J377" s="94">
        <f t="shared" si="161"/>
        <v>0</v>
      </c>
    </row>
    <row r="378" spans="1:111" ht="31.5">
      <c r="A378" s="92">
        <v>91306</v>
      </c>
      <c r="B378" s="92" t="s">
        <v>13</v>
      </c>
      <c r="C378" s="83" t="s">
        <v>2288</v>
      </c>
      <c r="D378" s="84" t="s">
        <v>692</v>
      </c>
      <c r="E378" s="92" t="s">
        <v>363</v>
      </c>
      <c r="F378" s="218">
        <v>10</v>
      </c>
      <c r="G378" s="95">
        <f t="shared" si="159"/>
        <v>0.24940000000000001</v>
      </c>
      <c r="H378" s="114">
        <v>0</v>
      </c>
      <c r="I378" s="19">
        <f t="shared" si="160"/>
        <v>0</v>
      </c>
      <c r="J378" s="94">
        <f t="shared" si="161"/>
        <v>0</v>
      </c>
    </row>
    <row r="379" spans="1:111">
      <c r="A379" s="128"/>
      <c r="B379" s="128"/>
      <c r="C379" s="31" t="s">
        <v>2289</v>
      </c>
      <c r="D379" s="32" t="s">
        <v>99</v>
      </c>
      <c r="E379" s="128"/>
      <c r="F379" s="129"/>
      <c r="G379" s="130"/>
      <c r="H379" s="130"/>
      <c r="I379" s="131"/>
      <c r="J379" s="130"/>
    </row>
    <row r="380" spans="1:111" ht="29.25" customHeight="1">
      <c r="A380" s="105">
        <v>94581</v>
      </c>
      <c r="B380" s="105" t="s">
        <v>13</v>
      </c>
      <c r="C380" s="16" t="s">
        <v>2290</v>
      </c>
      <c r="D380" s="93" t="s">
        <v>976</v>
      </c>
      <c r="E380" s="92" t="s">
        <v>109</v>
      </c>
      <c r="F380" s="218">
        <f>'Mem. Calculo Refeitório'!H28</f>
        <v>18</v>
      </c>
      <c r="G380" s="103">
        <f t="shared" ref="G380:G384" si="164">$J$4</f>
        <v>0.24940000000000001</v>
      </c>
      <c r="H380" s="114">
        <v>0</v>
      </c>
      <c r="I380" s="19">
        <f t="shared" ref="I380:I384" si="165">H380*(1+G380)</f>
        <v>0</v>
      </c>
      <c r="J380" s="18">
        <f t="shared" ref="J380:J384" si="166">F380*I380</f>
        <v>0</v>
      </c>
    </row>
    <row r="381" spans="1:111" ht="29.25" customHeight="1">
      <c r="A381" s="105">
        <v>94581</v>
      </c>
      <c r="B381" s="105" t="s">
        <v>13</v>
      </c>
      <c r="C381" s="16" t="s">
        <v>2291</v>
      </c>
      <c r="D381" s="93" t="s">
        <v>977</v>
      </c>
      <c r="E381" s="105" t="s">
        <v>109</v>
      </c>
      <c r="F381" s="218">
        <f>'Mem. Calculo Refeitório'!H29</f>
        <v>6.4</v>
      </c>
      <c r="G381" s="103">
        <f t="shared" si="164"/>
        <v>0.24940000000000001</v>
      </c>
      <c r="H381" s="114">
        <v>0</v>
      </c>
      <c r="I381" s="19">
        <f t="shared" si="165"/>
        <v>0</v>
      </c>
      <c r="J381" s="18">
        <f t="shared" si="166"/>
        <v>0</v>
      </c>
    </row>
    <row r="382" spans="1:111" ht="31.5" customHeight="1">
      <c r="A382" s="105">
        <v>94581</v>
      </c>
      <c r="B382" s="105" t="s">
        <v>13</v>
      </c>
      <c r="C382" s="16" t="s">
        <v>2292</v>
      </c>
      <c r="D382" s="93" t="s">
        <v>978</v>
      </c>
      <c r="E382" s="105" t="s">
        <v>109</v>
      </c>
      <c r="F382" s="218">
        <f>'Mem. Calculo Refeitório'!H30</f>
        <v>1.92</v>
      </c>
      <c r="G382" s="103">
        <f t="shared" si="164"/>
        <v>0.24940000000000001</v>
      </c>
      <c r="H382" s="114">
        <v>0</v>
      </c>
      <c r="I382" s="19">
        <f t="shared" si="165"/>
        <v>0</v>
      </c>
      <c r="J382" s="18">
        <f t="shared" si="166"/>
        <v>0</v>
      </c>
    </row>
    <row r="383" spans="1:111" ht="31.5">
      <c r="A383" s="92" t="s">
        <v>3142</v>
      </c>
      <c r="B383" s="112" t="s">
        <v>103</v>
      </c>
      <c r="C383" s="16" t="s">
        <v>2293</v>
      </c>
      <c r="D383" s="93" t="s">
        <v>979</v>
      </c>
      <c r="E383" s="92" t="s">
        <v>363</v>
      </c>
      <c r="F383" s="218">
        <f>'Mem. Calculo Refeitório'!D31</f>
        <v>2</v>
      </c>
      <c r="G383" s="103">
        <f t="shared" si="164"/>
        <v>0.24940000000000001</v>
      </c>
      <c r="H383" s="114">
        <v>0</v>
      </c>
      <c r="I383" s="19">
        <f t="shared" si="165"/>
        <v>0</v>
      </c>
      <c r="J383" s="18">
        <f t="shared" si="166"/>
        <v>0</v>
      </c>
    </row>
    <row r="384" spans="1:111" ht="31.5">
      <c r="A384" s="105">
        <v>84088</v>
      </c>
      <c r="B384" s="105" t="s">
        <v>13</v>
      </c>
      <c r="C384" s="16" t="s">
        <v>2294</v>
      </c>
      <c r="D384" s="93" t="s">
        <v>410</v>
      </c>
      <c r="E384" s="105" t="s">
        <v>25</v>
      </c>
      <c r="F384" s="218">
        <f>'Mem. Calculo Refeitório'!E153</f>
        <v>47.68</v>
      </c>
      <c r="G384" s="103">
        <f t="shared" si="164"/>
        <v>0.24940000000000001</v>
      </c>
      <c r="H384" s="114">
        <v>0</v>
      </c>
      <c r="I384" s="19">
        <f t="shared" si="165"/>
        <v>0</v>
      </c>
      <c r="J384" s="18">
        <f t="shared" si="166"/>
        <v>0</v>
      </c>
    </row>
    <row r="385" spans="1:10">
      <c r="A385" s="88"/>
      <c r="B385" s="88"/>
      <c r="C385" s="30"/>
      <c r="D385" s="27"/>
      <c r="E385" s="88"/>
      <c r="F385" s="26"/>
      <c r="G385" s="26"/>
      <c r="H385" s="559" t="s">
        <v>17</v>
      </c>
      <c r="I385" s="559"/>
      <c r="J385" s="35">
        <f>SUM(J373:J384)</f>
        <v>0</v>
      </c>
    </row>
    <row r="386" spans="1:10">
      <c r="A386" s="22"/>
      <c r="B386" s="22"/>
      <c r="C386" s="11" t="s">
        <v>854</v>
      </c>
      <c r="D386" s="12" t="s">
        <v>366</v>
      </c>
      <c r="E386" s="22"/>
      <c r="F386" s="23"/>
      <c r="G386" s="23"/>
      <c r="H386" s="23"/>
      <c r="I386" s="24"/>
      <c r="J386" s="23"/>
    </row>
    <row r="387" spans="1:10">
      <c r="A387" s="128"/>
      <c r="B387" s="128"/>
      <c r="C387" s="31" t="s">
        <v>899</v>
      </c>
      <c r="D387" s="32" t="s">
        <v>237</v>
      </c>
      <c r="E387" s="128"/>
      <c r="F387" s="129"/>
      <c r="G387" s="130"/>
      <c r="H387" s="130"/>
      <c r="I387" s="131"/>
      <c r="J387" s="130"/>
    </row>
    <row r="388" spans="1:10">
      <c r="A388" s="105">
        <v>95240</v>
      </c>
      <c r="B388" s="105" t="s">
        <v>13</v>
      </c>
      <c r="C388" s="16" t="s">
        <v>900</v>
      </c>
      <c r="D388" s="84" t="s">
        <v>377</v>
      </c>
      <c r="E388" s="112" t="s">
        <v>109</v>
      </c>
      <c r="F388" s="218">
        <f>'Mem. Calculo Refeitório'!C145</f>
        <v>448.55</v>
      </c>
      <c r="G388" s="117">
        <f t="shared" ref="G388:G394" si="167">$J$4</f>
        <v>0.24940000000000001</v>
      </c>
      <c r="H388" s="114">
        <v>0</v>
      </c>
      <c r="I388" s="122">
        <f t="shared" ref="I388:I389" si="168">H388*(1+G388)</f>
        <v>0</v>
      </c>
      <c r="J388" s="18">
        <f t="shared" ref="J388:J389" si="169">F388*I388</f>
        <v>0</v>
      </c>
    </row>
    <row r="389" spans="1:10" ht="31.5">
      <c r="A389" s="112">
        <v>87630</v>
      </c>
      <c r="B389" s="112" t="s">
        <v>13</v>
      </c>
      <c r="C389" s="16" t="s">
        <v>902</v>
      </c>
      <c r="D389" s="82" t="s">
        <v>403</v>
      </c>
      <c r="E389" s="112" t="s">
        <v>109</v>
      </c>
      <c r="F389" s="218">
        <f>F388</f>
        <v>448.55</v>
      </c>
      <c r="G389" s="117">
        <f t="shared" si="167"/>
        <v>0.24940000000000001</v>
      </c>
      <c r="H389" s="114">
        <v>0</v>
      </c>
      <c r="I389" s="122">
        <f t="shared" si="168"/>
        <v>0</v>
      </c>
      <c r="J389" s="18">
        <f t="shared" si="169"/>
        <v>0</v>
      </c>
    </row>
    <row r="390" spans="1:10">
      <c r="A390" s="128"/>
      <c r="B390" s="128"/>
      <c r="C390" s="31" t="s">
        <v>974</v>
      </c>
      <c r="D390" s="32" t="s">
        <v>238</v>
      </c>
      <c r="E390" s="128"/>
      <c r="F390" s="129"/>
      <c r="G390" s="130"/>
      <c r="H390" s="130"/>
      <c r="I390" s="131"/>
      <c r="J390" s="130"/>
    </row>
    <row r="391" spans="1:10" ht="33.75" customHeight="1">
      <c r="A391" s="112">
        <v>84191</v>
      </c>
      <c r="B391" s="112" t="s">
        <v>13</v>
      </c>
      <c r="C391" s="16" t="s">
        <v>975</v>
      </c>
      <c r="D391" s="115" t="s">
        <v>192</v>
      </c>
      <c r="E391" s="112" t="s">
        <v>109</v>
      </c>
      <c r="F391" s="218">
        <f>'Mem. Calculo Refeitório'!C145</f>
        <v>448.55</v>
      </c>
      <c r="G391" s="117">
        <f t="shared" si="167"/>
        <v>0.24940000000000001</v>
      </c>
      <c r="H391" s="114">
        <v>0</v>
      </c>
      <c r="I391" s="122">
        <f t="shared" ref="I391" si="170">H391*(1+G391)</f>
        <v>0</v>
      </c>
      <c r="J391" s="18">
        <f t="shared" ref="J391" si="171">F391*I391</f>
        <v>0</v>
      </c>
    </row>
    <row r="392" spans="1:10">
      <c r="A392" s="128"/>
      <c r="B392" s="128"/>
      <c r="C392" s="31" t="s">
        <v>2295</v>
      </c>
      <c r="D392" s="32" t="s">
        <v>239</v>
      </c>
      <c r="E392" s="128"/>
      <c r="F392" s="129"/>
      <c r="G392" s="130"/>
      <c r="H392" s="130"/>
      <c r="I392" s="131"/>
      <c r="J392" s="130"/>
    </row>
    <row r="393" spans="1:10">
      <c r="A393" s="112" t="s">
        <v>115</v>
      </c>
      <c r="B393" s="112" t="s">
        <v>13</v>
      </c>
      <c r="C393" s="16" t="s">
        <v>2296</v>
      </c>
      <c r="D393" s="106" t="s">
        <v>193</v>
      </c>
      <c r="E393" s="112" t="s">
        <v>107</v>
      </c>
      <c r="F393" s="218">
        <f>'Mem. Calculo Refeitório'!D145</f>
        <v>190.65</v>
      </c>
      <c r="G393" s="117">
        <f t="shared" si="167"/>
        <v>0.24940000000000001</v>
      </c>
      <c r="H393" s="114">
        <v>0</v>
      </c>
      <c r="I393" s="122">
        <f>H393*(1+G393)</f>
        <v>0</v>
      </c>
      <c r="J393" s="18">
        <f>F393*I393</f>
        <v>0</v>
      </c>
    </row>
    <row r="394" spans="1:10">
      <c r="A394" s="112">
        <v>98695</v>
      </c>
      <c r="B394" s="112" t="s">
        <v>13</v>
      </c>
      <c r="C394" s="16" t="s">
        <v>2297</v>
      </c>
      <c r="D394" s="106" t="s">
        <v>999</v>
      </c>
      <c r="E394" s="112" t="s">
        <v>107</v>
      </c>
      <c r="F394" s="218">
        <f>'Mem. Calculo Refeitório'!E145</f>
        <v>24.85</v>
      </c>
      <c r="G394" s="117">
        <f t="shared" si="167"/>
        <v>0.24940000000000001</v>
      </c>
      <c r="H394" s="114">
        <v>0</v>
      </c>
      <c r="I394" s="122">
        <f>H394*(1+G394)</f>
        <v>0</v>
      </c>
      <c r="J394" s="18">
        <f>F394*I394</f>
        <v>0</v>
      </c>
    </row>
    <row r="395" spans="1:10">
      <c r="A395" s="88"/>
      <c r="B395" s="88"/>
      <c r="C395" s="30"/>
      <c r="D395" s="27"/>
      <c r="E395" s="88"/>
      <c r="F395" s="26"/>
      <c r="G395" s="26"/>
      <c r="H395" s="559" t="s">
        <v>17</v>
      </c>
      <c r="I395" s="559"/>
      <c r="J395" s="35">
        <f>SUM(J388:J394)</f>
        <v>0</v>
      </c>
    </row>
    <row r="396" spans="1:10">
      <c r="A396" s="22"/>
      <c r="B396" s="22"/>
      <c r="C396" s="11" t="s">
        <v>855</v>
      </c>
      <c r="D396" s="12" t="s">
        <v>24</v>
      </c>
      <c r="E396" s="22"/>
      <c r="F396" s="23"/>
      <c r="G396" s="23"/>
      <c r="H396" s="23"/>
      <c r="I396" s="24"/>
      <c r="J396" s="23"/>
    </row>
    <row r="397" spans="1:10">
      <c r="A397" s="112"/>
      <c r="B397" s="112"/>
      <c r="C397" s="28" t="s">
        <v>1000</v>
      </c>
      <c r="D397" s="29" t="s">
        <v>116</v>
      </c>
      <c r="E397" s="112"/>
      <c r="F397" s="114"/>
      <c r="G397" s="117"/>
      <c r="H397" s="114"/>
      <c r="I397" s="19"/>
      <c r="J397" s="18"/>
    </row>
    <row r="398" spans="1:10">
      <c r="A398" s="112">
        <v>88484</v>
      </c>
      <c r="B398" s="112" t="s">
        <v>31</v>
      </c>
      <c r="C398" s="113" t="s">
        <v>1001</v>
      </c>
      <c r="D398" s="106" t="s">
        <v>738</v>
      </c>
      <c r="E398" s="112" t="s">
        <v>14</v>
      </c>
      <c r="F398" s="218">
        <f>'Mem. Calculo Refeitório'!B145</f>
        <v>147.94999999999999</v>
      </c>
      <c r="G398" s="117">
        <f t="shared" ref="G398:G408" si="172">$J$4</f>
        <v>0.24940000000000001</v>
      </c>
      <c r="H398" s="114">
        <v>0</v>
      </c>
      <c r="I398" s="122">
        <f>H398*(1+G398)</f>
        <v>0</v>
      </c>
      <c r="J398" s="18">
        <f>F398*I398</f>
        <v>0</v>
      </c>
    </row>
    <row r="399" spans="1:10">
      <c r="A399" s="112">
        <v>88496</v>
      </c>
      <c r="B399" s="112" t="s">
        <v>31</v>
      </c>
      <c r="C399" s="113" t="s">
        <v>1002</v>
      </c>
      <c r="D399" s="106" t="s">
        <v>190</v>
      </c>
      <c r="E399" s="112" t="s">
        <v>14</v>
      </c>
      <c r="F399" s="218">
        <f>F398</f>
        <v>147.94999999999999</v>
      </c>
      <c r="G399" s="117">
        <f t="shared" si="172"/>
        <v>0.24940000000000001</v>
      </c>
      <c r="H399" s="114">
        <v>0</v>
      </c>
      <c r="I399" s="122">
        <f>H399*(1+G399)</f>
        <v>0</v>
      </c>
      <c r="J399" s="18">
        <f>F399*I399</f>
        <v>0</v>
      </c>
    </row>
    <row r="400" spans="1:10">
      <c r="A400" s="112">
        <v>88486</v>
      </c>
      <c r="B400" s="112" t="s">
        <v>31</v>
      </c>
      <c r="C400" s="113" t="s">
        <v>2298</v>
      </c>
      <c r="D400" s="106" t="s">
        <v>739</v>
      </c>
      <c r="E400" s="112" t="s">
        <v>14</v>
      </c>
      <c r="F400" s="218">
        <f>F398</f>
        <v>147.94999999999999</v>
      </c>
      <c r="G400" s="117">
        <f t="shared" si="172"/>
        <v>0.24940000000000001</v>
      </c>
      <c r="H400" s="114">
        <v>0</v>
      </c>
      <c r="I400" s="122">
        <f>H400*(1+G400)</f>
        <v>0</v>
      </c>
      <c r="J400" s="18">
        <f>F400*I400</f>
        <v>0</v>
      </c>
    </row>
    <row r="401" spans="1:10">
      <c r="A401" s="112"/>
      <c r="B401" s="112"/>
      <c r="C401" s="28" t="s">
        <v>1003</v>
      </c>
      <c r="D401" s="29" t="s">
        <v>27</v>
      </c>
      <c r="E401" s="112"/>
      <c r="F401" s="94"/>
      <c r="G401" s="117"/>
      <c r="H401" s="114"/>
      <c r="I401" s="122"/>
      <c r="J401" s="18"/>
    </row>
    <row r="402" spans="1:10">
      <c r="A402" s="112">
        <v>88485</v>
      </c>
      <c r="B402" s="112" t="s">
        <v>31</v>
      </c>
      <c r="C402" s="113" t="s">
        <v>1004</v>
      </c>
      <c r="D402" s="106" t="s">
        <v>744</v>
      </c>
      <c r="E402" s="112" t="s">
        <v>14</v>
      </c>
      <c r="F402" s="218">
        <f>'Mem. Calculo Refeitório'!D115</f>
        <v>291.36</v>
      </c>
      <c r="G402" s="117">
        <f t="shared" si="172"/>
        <v>0.24940000000000001</v>
      </c>
      <c r="H402" s="114">
        <v>0</v>
      </c>
      <c r="I402" s="122">
        <f>H402*(1+G402)</f>
        <v>0</v>
      </c>
      <c r="J402" s="18">
        <f>F402*I402</f>
        <v>0</v>
      </c>
    </row>
    <row r="403" spans="1:10">
      <c r="A403" s="112">
        <v>88497</v>
      </c>
      <c r="B403" s="112" t="s">
        <v>31</v>
      </c>
      <c r="C403" s="113" t="s">
        <v>2299</v>
      </c>
      <c r="D403" s="106" t="s">
        <v>378</v>
      </c>
      <c r="E403" s="112" t="s">
        <v>14</v>
      </c>
      <c r="F403" s="218">
        <f>F402</f>
        <v>291.36</v>
      </c>
      <c r="G403" s="117">
        <f t="shared" si="172"/>
        <v>0.24940000000000001</v>
      </c>
      <c r="H403" s="114">
        <v>0</v>
      </c>
      <c r="I403" s="122">
        <f>H403*(1+G403)</f>
        <v>0</v>
      </c>
      <c r="J403" s="18">
        <f>F403*I403</f>
        <v>0</v>
      </c>
    </row>
    <row r="404" spans="1:10">
      <c r="A404" s="112">
        <v>88489</v>
      </c>
      <c r="B404" s="112" t="s">
        <v>31</v>
      </c>
      <c r="C404" s="113" t="s">
        <v>2300</v>
      </c>
      <c r="D404" s="106" t="s">
        <v>194</v>
      </c>
      <c r="E404" s="112" t="s">
        <v>14</v>
      </c>
      <c r="F404" s="218">
        <f>F402</f>
        <v>291.36</v>
      </c>
      <c r="G404" s="117">
        <f t="shared" si="172"/>
        <v>0.24940000000000001</v>
      </c>
      <c r="H404" s="114">
        <v>0</v>
      </c>
      <c r="I404" s="122">
        <f>H404*(1+G404)</f>
        <v>0</v>
      </c>
      <c r="J404" s="18">
        <f>F404*I404</f>
        <v>0</v>
      </c>
    </row>
    <row r="405" spans="1:10">
      <c r="A405" s="112"/>
      <c r="B405" s="112"/>
      <c r="C405" s="28" t="s">
        <v>1005</v>
      </c>
      <c r="D405" s="29" t="s">
        <v>30</v>
      </c>
      <c r="E405" s="112"/>
      <c r="F405" s="94"/>
      <c r="G405" s="117"/>
      <c r="H405" s="114"/>
      <c r="I405" s="19"/>
      <c r="J405" s="18"/>
    </row>
    <row r="406" spans="1:10" ht="31.5">
      <c r="A406" s="112">
        <v>88411</v>
      </c>
      <c r="B406" s="112" t="s">
        <v>13</v>
      </c>
      <c r="C406" s="113" t="s">
        <v>1006</v>
      </c>
      <c r="D406" s="106" t="s">
        <v>195</v>
      </c>
      <c r="E406" s="112" t="s">
        <v>14</v>
      </c>
      <c r="F406" s="218">
        <f>'Mem. Calculo Refeitório'!D133</f>
        <v>337.03</v>
      </c>
      <c r="G406" s="117">
        <f t="shared" si="172"/>
        <v>0.24940000000000001</v>
      </c>
      <c r="H406" s="114">
        <v>0</v>
      </c>
      <c r="I406" s="122">
        <f>H406*(1+G406)</f>
        <v>0</v>
      </c>
      <c r="J406" s="18">
        <f>F406*I406</f>
        <v>0</v>
      </c>
    </row>
    <row r="407" spans="1:10">
      <c r="A407" s="105">
        <v>95305</v>
      </c>
      <c r="B407" s="112" t="s">
        <v>31</v>
      </c>
      <c r="C407" s="113" t="s">
        <v>1007</v>
      </c>
      <c r="D407" s="121" t="s">
        <v>741</v>
      </c>
      <c r="E407" s="112" t="s">
        <v>14</v>
      </c>
      <c r="F407" s="218">
        <f>F406</f>
        <v>337.03</v>
      </c>
      <c r="G407" s="117">
        <f t="shared" si="172"/>
        <v>0.24940000000000001</v>
      </c>
      <c r="H407" s="114">
        <v>0</v>
      </c>
      <c r="I407" s="122">
        <f>H407*(1+G407)</f>
        <v>0</v>
      </c>
      <c r="J407" s="18">
        <f>F407*I407</f>
        <v>0</v>
      </c>
    </row>
    <row r="408" spans="1:10">
      <c r="A408" s="105">
        <v>88487</v>
      </c>
      <c r="B408" s="112" t="s">
        <v>31</v>
      </c>
      <c r="C408" s="113" t="s">
        <v>2301</v>
      </c>
      <c r="D408" s="121" t="s">
        <v>742</v>
      </c>
      <c r="E408" s="112" t="s">
        <v>14</v>
      </c>
      <c r="F408" s="218">
        <f>F406</f>
        <v>337.03</v>
      </c>
      <c r="G408" s="117">
        <f t="shared" si="172"/>
        <v>0.24940000000000001</v>
      </c>
      <c r="H408" s="114">
        <v>0</v>
      </c>
      <c r="I408" s="122">
        <f>H408*(1+G408)</f>
        <v>0</v>
      </c>
      <c r="J408" s="18">
        <f>F408*I408</f>
        <v>0</v>
      </c>
    </row>
    <row r="409" spans="1:10">
      <c r="A409" s="88"/>
      <c r="B409" s="88"/>
      <c r="C409" s="30"/>
      <c r="D409" s="106"/>
      <c r="E409" s="88"/>
      <c r="F409" s="26"/>
      <c r="G409" s="26"/>
      <c r="H409" s="559" t="s">
        <v>17</v>
      </c>
      <c r="I409" s="559"/>
      <c r="J409" s="35">
        <f>SUM(J398:J408)</f>
        <v>0</v>
      </c>
    </row>
    <row r="410" spans="1:10">
      <c r="A410" s="22"/>
      <c r="B410" s="22"/>
      <c r="C410" s="11" t="s">
        <v>856</v>
      </c>
      <c r="D410" s="12" t="s">
        <v>147</v>
      </c>
      <c r="E410" s="22"/>
      <c r="F410" s="23"/>
      <c r="G410" s="23"/>
      <c r="H410" s="23"/>
      <c r="I410" s="24"/>
      <c r="J410" s="23"/>
    </row>
    <row r="411" spans="1:10">
      <c r="A411" s="112"/>
      <c r="B411" s="112"/>
      <c r="C411" s="28" t="s">
        <v>1008</v>
      </c>
      <c r="D411" s="32" t="s">
        <v>144</v>
      </c>
      <c r="E411" s="112"/>
      <c r="F411" s="114"/>
      <c r="G411" s="114"/>
      <c r="H411" s="114"/>
      <c r="I411" s="122"/>
      <c r="J411" s="114"/>
    </row>
    <row r="412" spans="1:10" ht="31.5">
      <c r="A412" s="112" t="s">
        <v>13</v>
      </c>
      <c r="B412" s="112">
        <v>94492</v>
      </c>
      <c r="C412" s="113" t="s">
        <v>1009</v>
      </c>
      <c r="D412" s="115" t="s">
        <v>2145</v>
      </c>
      <c r="E412" s="112" t="s">
        <v>104</v>
      </c>
      <c r="F412" s="483">
        <v>1</v>
      </c>
      <c r="G412" s="117">
        <f t="shared" ref="G412:G415" si="173">$J$4</f>
        <v>0.24940000000000001</v>
      </c>
      <c r="H412" s="114">
        <v>0</v>
      </c>
      <c r="I412" s="122">
        <f>H412*(1+G412)</f>
        <v>0</v>
      </c>
      <c r="J412" s="114">
        <f>F412*I412</f>
        <v>0</v>
      </c>
    </row>
    <row r="413" spans="1:10" ht="31.5">
      <c r="A413" s="112">
        <v>94794</v>
      </c>
      <c r="B413" s="112" t="s">
        <v>13</v>
      </c>
      <c r="C413" s="113" t="s">
        <v>1010</v>
      </c>
      <c r="D413" s="115" t="s">
        <v>196</v>
      </c>
      <c r="E413" s="112" t="s">
        <v>104</v>
      </c>
      <c r="F413" s="483">
        <v>6</v>
      </c>
      <c r="G413" s="117">
        <f t="shared" si="173"/>
        <v>0.24940000000000001</v>
      </c>
      <c r="H413" s="114">
        <v>0</v>
      </c>
      <c r="I413" s="122">
        <f t="shared" ref="I413:I415" si="174">H413*(1+G413)</f>
        <v>0</v>
      </c>
      <c r="J413" s="114">
        <f>F413*I413</f>
        <v>0</v>
      </c>
    </row>
    <row r="414" spans="1:10">
      <c r="A414" s="112">
        <v>94792</v>
      </c>
      <c r="B414" s="112" t="s">
        <v>13</v>
      </c>
      <c r="C414" s="113" t="s">
        <v>1011</v>
      </c>
      <c r="D414" s="115" t="s">
        <v>2115</v>
      </c>
      <c r="E414" s="112" t="s">
        <v>104</v>
      </c>
      <c r="F414" s="483">
        <v>12</v>
      </c>
      <c r="G414" s="117">
        <f t="shared" si="173"/>
        <v>0.24940000000000001</v>
      </c>
      <c r="H414" s="114">
        <v>0</v>
      </c>
      <c r="I414" s="122">
        <f t="shared" si="174"/>
        <v>0</v>
      </c>
      <c r="J414" s="114">
        <f>F414*I414</f>
        <v>0</v>
      </c>
    </row>
    <row r="415" spans="1:10" ht="31.5">
      <c r="A415" s="112">
        <v>90371</v>
      </c>
      <c r="B415" s="112" t="s">
        <v>13</v>
      </c>
      <c r="C415" s="113" t="s">
        <v>2302</v>
      </c>
      <c r="D415" s="115" t="s">
        <v>2118</v>
      </c>
      <c r="E415" s="112" t="s">
        <v>104</v>
      </c>
      <c r="F415" s="483">
        <v>2</v>
      </c>
      <c r="G415" s="117">
        <f t="shared" si="173"/>
        <v>0.24940000000000001</v>
      </c>
      <c r="H415" s="114">
        <v>0</v>
      </c>
      <c r="I415" s="122">
        <f t="shared" si="174"/>
        <v>0</v>
      </c>
      <c r="J415" s="114">
        <f t="shared" ref="J415" si="175">F415*I415</f>
        <v>0</v>
      </c>
    </row>
    <row r="416" spans="1:10">
      <c r="A416" s="112"/>
      <c r="B416" s="112"/>
      <c r="C416" s="28" t="s">
        <v>1012</v>
      </c>
      <c r="D416" s="32" t="s">
        <v>145</v>
      </c>
      <c r="E416" s="112"/>
      <c r="F416" s="140"/>
      <c r="G416" s="114"/>
      <c r="H416" s="114"/>
      <c r="I416" s="122"/>
      <c r="J416" s="114"/>
    </row>
    <row r="417" spans="1:111" ht="31.5">
      <c r="A417" s="112">
        <v>86932</v>
      </c>
      <c r="B417" s="112" t="s">
        <v>13</v>
      </c>
      <c r="C417" s="113" t="s">
        <v>1013</v>
      </c>
      <c r="D417" s="100" t="s">
        <v>2146</v>
      </c>
      <c r="E417" s="112" t="s">
        <v>104</v>
      </c>
      <c r="F417" s="483">
        <v>2</v>
      </c>
      <c r="G417" s="117">
        <f t="shared" ref="G417" si="176">$J$4</f>
        <v>0.24940000000000001</v>
      </c>
      <c r="H417" s="114">
        <v>0</v>
      </c>
      <c r="I417" s="122">
        <f t="shared" ref="I417" si="177">H417*(1+G417)</f>
        <v>0</v>
      </c>
      <c r="J417" s="114">
        <f t="shared" ref="J417" si="178">F417*I417</f>
        <v>0</v>
      </c>
    </row>
    <row r="418" spans="1:111" ht="31.5">
      <c r="A418" s="99">
        <v>86903</v>
      </c>
      <c r="B418" s="112" t="s">
        <v>13</v>
      </c>
      <c r="C418" s="113" t="s">
        <v>1014</v>
      </c>
      <c r="D418" s="115" t="s">
        <v>2147</v>
      </c>
      <c r="E418" s="112" t="s">
        <v>15</v>
      </c>
      <c r="F418" s="483">
        <v>2</v>
      </c>
      <c r="G418" s="117">
        <f t="shared" ref="G418:G419" si="179">$J$4</f>
        <v>0.24940000000000001</v>
      </c>
      <c r="H418" s="114">
        <v>0</v>
      </c>
      <c r="I418" s="122">
        <f t="shared" ref="I418" si="180">H418*(1+G418)</f>
        <v>0</v>
      </c>
      <c r="J418" s="114">
        <f t="shared" ref="J418" si="181">F418*I418</f>
        <v>0</v>
      </c>
    </row>
    <row r="419" spans="1:111" ht="31.5">
      <c r="A419" s="99">
        <v>86925</v>
      </c>
      <c r="B419" s="112" t="s">
        <v>13</v>
      </c>
      <c r="C419" s="113" t="s">
        <v>1015</v>
      </c>
      <c r="D419" s="115" t="s">
        <v>1165</v>
      </c>
      <c r="E419" s="112" t="s">
        <v>363</v>
      </c>
      <c r="F419" s="345">
        <v>2</v>
      </c>
      <c r="G419" s="117">
        <f t="shared" si="179"/>
        <v>0.24940000000000001</v>
      </c>
      <c r="H419" s="114">
        <v>0</v>
      </c>
      <c r="I419" s="122">
        <f>H419*(1+G419)</f>
        <v>0</v>
      </c>
      <c r="J419" s="114">
        <f>F419*I419</f>
        <v>0</v>
      </c>
    </row>
    <row r="420" spans="1:111">
      <c r="A420" s="112"/>
      <c r="B420" s="112"/>
      <c r="C420" s="28" t="s">
        <v>1016</v>
      </c>
      <c r="D420" s="32" t="s">
        <v>146</v>
      </c>
      <c r="E420" s="112"/>
      <c r="F420" s="140"/>
      <c r="G420" s="114"/>
      <c r="H420" s="114"/>
      <c r="I420" s="122"/>
      <c r="J420" s="114"/>
    </row>
    <row r="421" spans="1:111" ht="31.5">
      <c r="A421" s="112">
        <v>86915</v>
      </c>
      <c r="B421" s="112" t="s">
        <v>13</v>
      </c>
      <c r="C421" s="113" t="s">
        <v>1017</v>
      </c>
      <c r="D421" s="115" t="s">
        <v>262</v>
      </c>
      <c r="E421" s="112" t="s">
        <v>100</v>
      </c>
      <c r="F421" s="483">
        <v>2</v>
      </c>
      <c r="G421" s="117">
        <f t="shared" ref="G421:G427" si="182">$J$4</f>
        <v>0.24940000000000001</v>
      </c>
      <c r="H421" s="114">
        <v>0</v>
      </c>
      <c r="I421" s="122">
        <f t="shared" ref="I421:I427" si="183">H421*(1+G421)</f>
        <v>0</v>
      </c>
      <c r="J421" s="114">
        <f t="shared" ref="J421:J427" si="184">F421*I421</f>
        <v>0</v>
      </c>
    </row>
    <row r="422" spans="1:111">
      <c r="A422" s="112">
        <v>9535</v>
      </c>
      <c r="B422" s="112" t="s">
        <v>13</v>
      </c>
      <c r="C422" s="113" t="s">
        <v>1018</v>
      </c>
      <c r="D422" s="115" t="s">
        <v>274</v>
      </c>
      <c r="E422" s="112" t="s">
        <v>100</v>
      </c>
      <c r="F422" s="483">
        <v>2</v>
      </c>
      <c r="G422" s="117">
        <f t="shared" si="182"/>
        <v>0.24940000000000001</v>
      </c>
      <c r="H422" s="114">
        <v>0</v>
      </c>
      <c r="I422" s="122">
        <f t="shared" si="183"/>
        <v>0</v>
      </c>
      <c r="J422" s="114">
        <f t="shared" si="184"/>
        <v>0</v>
      </c>
    </row>
    <row r="423" spans="1:111">
      <c r="A423" s="112">
        <v>95546</v>
      </c>
      <c r="B423" s="112" t="s">
        <v>13</v>
      </c>
      <c r="C423" s="113" t="s">
        <v>1019</v>
      </c>
      <c r="D423" s="115" t="s">
        <v>2139</v>
      </c>
      <c r="E423" s="112" t="s">
        <v>100</v>
      </c>
      <c r="F423" s="483">
        <v>2</v>
      </c>
      <c r="G423" s="117">
        <f t="shared" si="182"/>
        <v>0.24940000000000001</v>
      </c>
      <c r="H423" s="114">
        <v>0</v>
      </c>
      <c r="I423" s="122">
        <f t="shared" si="183"/>
        <v>0</v>
      </c>
      <c r="J423" s="114">
        <f t="shared" si="184"/>
        <v>0</v>
      </c>
    </row>
    <row r="424" spans="1:111" ht="31.5">
      <c r="A424" s="112">
        <v>95547</v>
      </c>
      <c r="B424" s="112" t="s">
        <v>13</v>
      </c>
      <c r="C424" s="113" t="s">
        <v>2303</v>
      </c>
      <c r="D424" s="27" t="s">
        <v>263</v>
      </c>
      <c r="E424" s="112" t="s">
        <v>100</v>
      </c>
      <c r="F424" s="483">
        <v>6</v>
      </c>
      <c r="G424" s="117">
        <f t="shared" si="182"/>
        <v>0.24940000000000001</v>
      </c>
      <c r="H424" s="114">
        <v>0</v>
      </c>
      <c r="I424" s="122">
        <f t="shared" si="183"/>
        <v>0</v>
      </c>
      <c r="J424" s="114">
        <f t="shared" si="184"/>
        <v>0</v>
      </c>
    </row>
    <row r="425" spans="1:111">
      <c r="A425" s="99" t="s">
        <v>2533</v>
      </c>
      <c r="B425" s="112" t="s">
        <v>103</v>
      </c>
      <c r="C425" s="113" t="s">
        <v>2304</v>
      </c>
      <c r="D425" s="517" t="s">
        <v>264</v>
      </c>
      <c r="E425" s="112" t="s">
        <v>100</v>
      </c>
      <c r="F425" s="483">
        <v>2</v>
      </c>
      <c r="G425" s="117">
        <f t="shared" si="182"/>
        <v>0.24940000000000001</v>
      </c>
      <c r="H425" s="114">
        <v>0</v>
      </c>
      <c r="I425" s="122">
        <f t="shared" si="183"/>
        <v>0</v>
      </c>
      <c r="J425" s="114">
        <f t="shared" si="184"/>
        <v>0</v>
      </c>
    </row>
    <row r="426" spans="1:111">
      <c r="A426" s="99" t="s">
        <v>2534</v>
      </c>
      <c r="B426" s="112" t="s">
        <v>103</v>
      </c>
      <c r="C426" s="113" t="s">
        <v>2305</v>
      </c>
      <c r="D426" s="517" t="s">
        <v>265</v>
      </c>
      <c r="E426" s="112" t="s">
        <v>100</v>
      </c>
      <c r="F426" s="483">
        <v>4</v>
      </c>
      <c r="G426" s="117">
        <f t="shared" si="182"/>
        <v>0.24940000000000001</v>
      </c>
      <c r="H426" s="114">
        <v>0</v>
      </c>
      <c r="I426" s="122">
        <f t="shared" si="183"/>
        <v>0</v>
      </c>
      <c r="J426" s="114">
        <f t="shared" si="184"/>
        <v>0</v>
      </c>
    </row>
    <row r="427" spans="1:111">
      <c r="A427" s="112">
        <v>85005</v>
      </c>
      <c r="B427" s="112" t="s">
        <v>13</v>
      </c>
      <c r="C427" s="113" t="s">
        <v>2306</v>
      </c>
      <c r="D427" s="115" t="s">
        <v>2148</v>
      </c>
      <c r="E427" s="112" t="s">
        <v>109</v>
      </c>
      <c r="F427" s="483">
        <v>0.5</v>
      </c>
      <c r="G427" s="117">
        <f t="shared" si="182"/>
        <v>0.24940000000000001</v>
      </c>
      <c r="H427" s="114">
        <v>0</v>
      </c>
      <c r="I427" s="122">
        <f t="shared" si="183"/>
        <v>0</v>
      </c>
      <c r="J427" s="114">
        <f t="shared" si="184"/>
        <v>0</v>
      </c>
    </row>
    <row r="428" spans="1:111">
      <c r="A428" s="112"/>
      <c r="B428" s="112"/>
      <c r="C428" s="28" t="s">
        <v>2307</v>
      </c>
      <c r="D428" s="32" t="s">
        <v>1049</v>
      </c>
      <c r="E428" s="112"/>
      <c r="F428" s="140"/>
      <c r="G428" s="114"/>
      <c r="H428" s="114"/>
      <c r="I428" s="122"/>
      <c r="J428" s="114"/>
    </row>
    <row r="429" spans="1:111" ht="72.75" customHeight="1">
      <c r="A429" s="99" t="s">
        <v>1020</v>
      </c>
      <c r="B429" s="112" t="s">
        <v>103</v>
      </c>
      <c r="C429" s="113" t="s">
        <v>2308</v>
      </c>
      <c r="D429" s="115" t="s">
        <v>1054</v>
      </c>
      <c r="E429" s="112" t="s">
        <v>363</v>
      </c>
      <c r="F429" s="333">
        <v>1</v>
      </c>
      <c r="G429" s="117">
        <f t="shared" ref="G429:G433" si="185">$J$4</f>
        <v>0.24940000000000001</v>
      </c>
      <c r="H429" s="114">
        <v>0</v>
      </c>
      <c r="I429" s="122">
        <f>H429*(1+G429)</f>
        <v>0</v>
      </c>
      <c r="J429" s="114">
        <f>F429*I429</f>
        <v>0</v>
      </c>
    </row>
    <row r="430" spans="1:111" ht="78.75">
      <c r="A430" s="99" t="s">
        <v>1042</v>
      </c>
      <c r="B430" s="112" t="s">
        <v>103</v>
      </c>
      <c r="C430" s="113" t="s">
        <v>2309</v>
      </c>
      <c r="D430" s="115" t="s">
        <v>1055</v>
      </c>
      <c r="E430" s="112" t="s">
        <v>363</v>
      </c>
      <c r="F430" s="336">
        <v>1</v>
      </c>
      <c r="G430" s="117">
        <f t="shared" si="185"/>
        <v>0.24940000000000001</v>
      </c>
      <c r="H430" s="114">
        <v>0</v>
      </c>
      <c r="I430" s="122">
        <f>H430*(1+G430)</f>
        <v>0</v>
      </c>
      <c r="J430" s="114">
        <f>F430*I430</f>
        <v>0</v>
      </c>
      <c r="BP430" s="116"/>
      <c r="BQ430" s="116"/>
      <c r="BR430" s="116"/>
      <c r="BS430" s="116"/>
      <c r="BT430" s="116"/>
      <c r="BU430" s="116"/>
      <c r="BV430" s="116"/>
      <c r="BW430" s="116"/>
      <c r="BX430" s="116"/>
      <c r="BY430" s="116"/>
      <c r="BZ430" s="116"/>
      <c r="CA430" s="116"/>
      <c r="CB430" s="116"/>
      <c r="CC430" s="116"/>
      <c r="CD430" s="116"/>
      <c r="CE430" s="116"/>
      <c r="CF430" s="116"/>
      <c r="CG430" s="116"/>
      <c r="CH430" s="116"/>
      <c r="CI430" s="116"/>
      <c r="CJ430" s="116"/>
      <c r="CK430" s="116"/>
      <c r="CL430" s="116"/>
      <c r="CM430" s="116"/>
      <c r="CN430" s="116"/>
      <c r="CO430" s="116"/>
      <c r="CP430" s="116"/>
      <c r="CQ430" s="116"/>
      <c r="CR430" s="116"/>
      <c r="CS430" s="116"/>
      <c r="CT430" s="116"/>
      <c r="CU430" s="116"/>
      <c r="CV430" s="116"/>
      <c r="CW430" s="116"/>
      <c r="CX430" s="116"/>
      <c r="CY430" s="116"/>
      <c r="CZ430" s="116"/>
      <c r="DA430" s="116"/>
      <c r="DB430" s="116"/>
      <c r="DC430" s="116"/>
      <c r="DD430" s="116"/>
      <c r="DE430" s="116"/>
      <c r="DF430" s="116"/>
      <c r="DG430" s="116"/>
    </row>
    <row r="431" spans="1:111" ht="47.25">
      <c r="A431" s="99" t="s">
        <v>1046</v>
      </c>
      <c r="B431" s="112" t="s">
        <v>103</v>
      </c>
      <c r="C431" s="113" t="s">
        <v>2310</v>
      </c>
      <c r="D431" s="100" t="s">
        <v>1056</v>
      </c>
      <c r="E431" s="112" t="s">
        <v>363</v>
      </c>
      <c r="F431" s="336">
        <v>1</v>
      </c>
      <c r="G431" s="117">
        <f t="shared" si="185"/>
        <v>0.24940000000000001</v>
      </c>
      <c r="H431" s="114">
        <v>0</v>
      </c>
      <c r="I431" s="122">
        <f>H431*(1+G431)</f>
        <v>0</v>
      </c>
      <c r="J431" s="114">
        <f>F431*I431</f>
        <v>0</v>
      </c>
      <c r="BP431" s="116"/>
      <c r="BQ431" s="116"/>
      <c r="BR431" s="116"/>
      <c r="BS431" s="116"/>
      <c r="BT431" s="116"/>
      <c r="BU431" s="116"/>
      <c r="BV431" s="116"/>
      <c r="BW431" s="116"/>
      <c r="BX431" s="116"/>
      <c r="BY431" s="116"/>
      <c r="BZ431" s="116"/>
      <c r="CA431" s="116"/>
      <c r="CB431" s="116"/>
      <c r="CC431" s="116"/>
      <c r="CD431" s="116"/>
      <c r="CE431" s="116"/>
      <c r="CF431" s="116"/>
      <c r="CG431" s="116"/>
      <c r="CH431" s="116"/>
      <c r="CI431" s="116"/>
      <c r="CJ431" s="116"/>
      <c r="CK431" s="116"/>
      <c r="CL431" s="116"/>
      <c r="CM431" s="116"/>
      <c r="CN431" s="116"/>
      <c r="CO431" s="116"/>
      <c r="CP431" s="116"/>
      <c r="CQ431" s="116"/>
      <c r="CR431" s="116"/>
      <c r="CS431" s="116"/>
      <c r="CT431" s="116"/>
      <c r="CU431" s="116"/>
      <c r="CV431" s="116"/>
      <c r="CW431" s="116"/>
      <c r="CX431" s="116"/>
      <c r="CY431" s="116"/>
      <c r="CZ431" s="116"/>
      <c r="DA431" s="116"/>
      <c r="DB431" s="116"/>
      <c r="DC431" s="116"/>
      <c r="DD431" s="116"/>
      <c r="DE431" s="116"/>
      <c r="DF431" s="116"/>
      <c r="DG431" s="116"/>
    </row>
    <row r="432" spans="1:111" ht="66.75" customHeight="1">
      <c r="A432" s="99" t="s">
        <v>1050</v>
      </c>
      <c r="B432" s="112" t="s">
        <v>103</v>
      </c>
      <c r="C432" s="113" t="s">
        <v>2311</v>
      </c>
      <c r="D432" s="100" t="s">
        <v>1057</v>
      </c>
      <c r="E432" s="112" t="s">
        <v>363</v>
      </c>
      <c r="F432" s="336">
        <v>1</v>
      </c>
      <c r="G432" s="117">
        <f t="shared" si="185"/>
        <v>0.24940000000000001</v>
      </c>
      <c r="H432" s="114">
        <v>0</v>
      </c>
      <c r="I432" s="122">
        <f>H432*(1+G432)</f>
        <v>0</v>
      </c>
      <c r="J432" s="114">
        <f>F432*I432</f>
        <v>0</v>
      </c>
    </row>
    <row r="433" spans="1:111" ht="78.75">
      <c r="A433" s="99" t="s">
        <v>1059</v>
      </c>
      <c r="B433" s="112" t="s">
        <v>103</v>
      </c>
      <c r="C433" s="113" t="s">
        <v>2312</v>
      </c>
      <c r="D433" s="115" t="s">
        <v>1060</v>
      </c>
      <c r="E433" s="112" t="s">
        <v>363</v>
      </c>
      <c r="F433" s="336">
        <v>1</v>
      </c>
      <c r="G433" s="117">
        <f t="shared" si="185"/>
        <v>0.24940000000000001</v>
      </c>
      <c r="H433" s="114">
        <v>0</v>
      </c>
      <c r="I433" s="122">
        <f>H433*(1+G433)</f>
        <v>0</v>
      </c>
      <c r="J433" s="114">
        <f>F433*I433</f>
        <v>0</v>
      </c>
    </row>
    <row r="434" spans="1:111">
      <c r="A434" s="88"/>
      <c r="B434" s="88"/>
      <c r="C434" s="30"/>
      <c r="D434" s="27"/>
      <c r="E434" s="88"/>
      <c r="F434" s="26"/>
      <c r="G434" s="26"/>
      <c r="H434" s="559" t="s">
        <v>17</v>
      </c>
      <c r="I434" s="559"/>
      <c r="J434" s="35">
        <f>SUM(J412:J433)</f>
        <v>0</v>
      </c>
    </row>
    <row r="435" spans="1:111">
      <c r="A435" s="23"/>
      <c r="B435" s="23"/>
      <c r="C435" s="11" t="s">
        <v>857</v>
      </c>
      <c r="D435" s="12" t="s">
        <v>1498</v>
      </c>
      <c r="E435" s="22"/>
      <c r="F435" s="23"/>
      <c r="G435" s="23"/>
      <c r="H435" s="23"/>
      <c r="I435" s="24"/>
      <c r="J435" s="23"/>
    </row>
    <row r="436" spans="1:111">
      <c r="A436" s="89"/>
      <c r="B436" s="89"/>
      <c r="C436" s="90" t="s">
        <v>1389</v>
      </c>
      <c r="D436" s="91" t="s">
        <v>141</v>
      </c>
      <c r="E436" s="108"/>
      <c r="F436" s="109"/>
      <c r="G436" s="109"/>
      <c r="H436" s="111"/>
      <c r="I436" s="110"/>
      <c r="J436" s="109"/>
      <c r="BP436" s="116"/>
      <c r="BQ436" s="116"/>
      <c r="BR436" s="116"/>
      <c r="BS436" s="116"/>
      <c r="BT436" s="116"/>
      <c r="BU436" s="116"/>
      <c r="BV436" s="116"/>
      <c r="BW436" s="116"/>
      <c r="BX436" s="116"/>
      <c r="BY436" s="116"/>
      <c r="BZ436" s="116"/>
      <c r="CA436" s="116"/>
      <c r="CB436" s="116"/>
      <c r="CC436" s="116"/>
      <c r="CD436" s="116"/>
      <c r="CE436" s="116"/>
      <c r="CF436" s="116"/>
      <c r="CG436" s="116"/>
      <c r="CH436" s="116"/>
      <c r="CI436" s="116"/>
      <c r="CJ436" s="116"/>
      <c r="CK436" s="116"/>
      <c r="CL436" s="116"/>
      <c r="CM436" s="116"/>
      <c r="CN436" s="116"/>
      <c r="CO436" s="116"/>
      <c r="CP436" s="116"/>
      <c r="CQ436" s="116"/>
      <c r="CR436" s="116"/>
      <c r="CS436" s="116"/>
      <c r="CT436" s="116"/>
      <c r="CU436" s="116"/>
      <c r="CV436" s="116"/>
      <c r="CW436" s="116"/>
      <c r="CX436" s="116"/>
      <c r="CY436" s="116"/>
      <c r="CZ436" s="116"/>
      <c r="DA436" s="116"/>
      <c r="DB436" s="116"/>
      <c r="DC436" s="116"/>
      <c r="DD436" s="116"/>
      <c r="DE436" s="116"/>
      <c r="DF436" s="116"/>
      <c r="DG436" s="116"/>
    </row>
    <row r="437" spans="1:111" ht="31.5">
      <c r="A437" s="92" t="s">
        <v>1192</v>
      </c>
      <c r="B437" s="92" t="s">
        <v>13</v>
      </c>
      <c r="C437" s="83" t="s">
        <v>1390</v>
      </c>
      <c r="D437" s="84" t="s">
        <v>268</v>
      </c>
      <c r="E437" s="92" t="s">
        <v>104</v>
      </c>
      <c r="F437" s="218">
        <v>1</v>
      </c>
      <c r="G437" s="95">
        <f>$J$4</f>
        <v>0.24940000000000001</v>
      </c>
      <c r="H437" s="114">
        <v>0</v>
      </c>
      <c r="I437" s="220">
        <f>H437*(1+G437)</f>
        <v>0</v>
      </c>
      <c r="J437" s="114">
        <f t="shared" ref="J437" si="186">F437*I437</f>
        <v>0</v>
      </c>
      <c r="BP437" s="116"/>
      <c r="BQ437" s="116"/>
      <c r="BR437" s="116"/>
      <c r="BS437" s="116"/>
      <c r="BT437" s="116"/>
      <c r="BU437" s="116"/>
      <c r="BV437" s="116"/>
      <c r="BW437" s="116"/>
      <c r="BX437" s="116"/>
      <c r="BY437" s="116"/>
      <c r="BZ437" s="116"/>
      <c r="CA437" s="116"/>
      <c r="CB437" s="116"/>
      <c r="CC437" s="116"/>
      <c r="CD437" s="116"/>
      <c r="CE437" s="116"/>
      <c r="CF437" s="116"/>
      <c r="CG437" s="116"/>
      <c r="CH437" s="116"/>
      <c r="CI437" s="116"/>
      <c r="CJ437" s="116"/>
      <c r="CK437" s="116"/>
      <c r="CL437" s="116"/>
      <c r="CM437" s="116"/>
      <c r="CN437" s="116"/>
      <c r="CO437" s="116"/>
      <c r="CP437" s="116"/>
      <c r="CQ437" s="116"/>
      <c r="CR437" s="116"/>
      <c r="CS437" s="116"/>
      <c r="CT437" s="116"/>
      <c r="CU437" s="116"/>
      <c r="CV437" s="116"/>
      <c r="CW437" s="116"/>
      <c r="CX437" s="116"/>
      <c r="CY437" s="116"/>
      <c r="CZ437" s="116"/>
      <c r="DA437" s="116"/>
      <c r="DB437" s="116"/>
      <c r="DC437" s="116"/>
      <c r="DD437" s="116"/>
      <c r="DE437" s="116"/>
      <c r="DF437" s="116"/>
      <c r="DG437" s="116"/>
    </row>
    <row r="438" spans="1:111">
      <c r="A438" s="96"/>
      <c r="B438" s="96"/>
      <c r="C438" s="97" t="s">
        <v>1391</v>
      </c>
      <c r="D438" s="98" t="s">
        <v>102</v>
      </c>
      <c r="E438" s="133"/>
      <c r="F438" s="134"/>
      <c r="G438" s="134"/>
      <c r="H438" s="135"/>
      <c r="I438" s="136"/>
      <c r="J438" s="134"/>
      <c r="BP438" s="116"/>
      <c r="BQ438" s="116"/>
      <c r="BR438" s="116"/>
      <c r="BS438" s="116"/>
      <c r="BT438" s="116"/>
      <c r="BU438" s="116"/>
      <c r="BV438" s="116"/>
      <c r="BW438" s="116"/>
      <c r="BX438" s="116"/>
      <c r="BY438" s="116"/>
      <c r="BZ438" s="116"/>
      <c r="CA438" s="116"/>
      <c r="CB438" s="116"/>
      <c r="CC438" s="116"/>
      <c r="CD438" s="116"/>
      <c r="CE438" s="116"/>
      <c r="CF438" s="116"/>
      <c r="CG438" s="116"/>
      <c r="CH438" s="116"/>
      <c r="CI438" s="116"/>
      <c r="CJ438" s="116"/>
      <c r="CK438" s="116"/>
      <c r="CL438" s="116"/>
      <c r="CM438" s="116"/>
      <c r="CN438" s="116"/>
      <c r="CO438" s="116"/>
      <c r="CP438" s="116"/>
      <c r="CQ438" s="116"/>
      <c r="CR438" s="116"/>
      <c r="CS438" s="116"/>
      <c r="CT438" s="116"/>
      <c r="CU438" s="116"/>
      <c r="CV438" s="116"/>
      <c r="CW438" s="116"/>
      <c r="CX438" s="116"/>
      <c r="CY438" s="116"/>
      <c r="CZ438" s="116"/>
      <c r="DA438" s="116"/>
      <c r="DB438" s="116"/>
      <c r="DC438" s="116"/>
      <c r="DD438" s="116"/>
      <c r="DE438" s="116"/>
      <c r="DF438" s="116"/>
      <c r="DG438" s="116"/>
    </row>
    <row r="439" spans="1:111" ht="31.5">
      <c r="A439" s="92">
        <v>91926</v>
      </c>
      <c r="B439" s="92" t="s">
        <v>13</v>
      </c>
      <c r="C439" s="83" t="s">
        <v>1392</v>
      </c>
      <c r="D439" s="84" t="s">
        <v>1194</v>
      </c>
      <c r="E439" s="92" t="s">
        <v>107</v>
      </c>
      <c r="F439" s="218">
        <v>1324.38</v>
      </c>
      <c r="G439" s="95">
        <f t="shared" ref="G439:G442" si="187">$J$4</f>
        <v>0.24940000000000001</v>
      </c>
      <c r="H439" s="114">
        <v>0</v>
      </c>
      <c r="I439" s="220">
        <f t="shared" ref="I439:I442" si="188">H439*(1+G439)</f>
        <v>0</v>
      </c>
      <c r="J439" s="114">
        <f t="shared" ref="J439:J442" si="189">F439*I439</f>
        <v>0</v>
      </c>
      <c r="BP439" s="116"/>
      <c r="BQ439" s="116"/>
      <c r="BR439" s="116"/>
      <c r="BS439" s="116"/>
      <c r="BT439" s="116"/>
      <c r="BU439" s="116"/>
      <c r="BV439" s="116"/>
      <c r="BW439" s="116"/>
      <c r="BX439" s="116"/>
      <c r="BY439" s="116"/>
      <c r="BZ439" s="116"/>
      <c r="CA439" s="116"/>
      <c r="CB439" s="116"/>
      <c r="CC439" s="116"/>
      <c r="CD439" s="116"/>
      <c r="CE439" s="116"/>
      <c r="CF439" s="116"/>
      <c r="CG439" s="116"/>
      <c r="CH439" s="116"/>
      <c r="CI439" s="116"/>
      <c r="CJ439" s="116"/>
      <c r="CK439" s="116"/>
      <c r="CL439" s="116"/>
      <c r="CM439" s="116"/>
      <c r="CN439" s="116"/>
      <c r="CO439" s="116"/>
      <c r="CP439" s="116"/>
      <c r="CQ439" s="116"/>
      <c r="CR439" s="116"/>
      <c r="CS439" s="116"/>
      <c r="CT439" s="116"/>
      <c r="CU439" s="116"/>
      <c r="CV439" s="116"/>
      <c r="CW439" s="116"/>
      <c r="CX439" s="116"/>
      <c r="CY439" s="116"/>
      <c r="CZ439" s="116"/>
      <c r="DA439" s="116"/>
      <c r="DB439" s="116"/>
      <c r="DC439" s="116"/>
      <c r="DD439" s="116"/>
      <c r="DE439" s="116"/>
      <c r="DF439" s="116"/>
      <c r="DG439" s="116"/>
    </row>
    <row r="440" spans="1:111" ht="31.5">
      <c r="A440" s="92">
        <v>91928</v>
      </c>
      <c r="B440" s="92" t="s">
        <v>13</v>
      </c>
      <c r="C440" s="83" t="s">
        <v>1393</v>
      </c>
      <c r="D440" s="84" t="s">
        <v>1195</v>
      </c>
      <c r="E440" s="92" t="s">
        <v>107</v>
      </c>
      <c r="F440" s="218">
        <v>480.15</v>
      </c>
      <c r="G440" s="95">
        <f t="shared" si="187"/>
        <v>0.24940000000000001</v>
      </c>
      <c r="H440" s="114">
        <v>0</v>
      </c>
      <c r="I440" s="220">
        <f t="shared" si="188"/>
        <v>0</v>
      </c>
      <c r="J440" s="114">
        <f t="shared" si="189"/>
        <v>0</v>
      </c>
      <c r="BP440" s="116"/>
      <c r="BQ440" s="116"/>
      <c r="BR440" s="116"/>
      <c r="BS440" s="116"/>
      <c r="BT440" s="116"/>
      <c r="BU440" s="116"/>
      <c r="BV440" s="116"/>
      <c r="BW440" s="116"/>
      <c r="BX440" s="116"/>
      <c r="BY440" s="116"/>
      <c r="BZ440" s="116"/>
      <c r="CA440" s="116"/>
      <c r="CB440" s="116"/>
      <c r="CC440" s="116"/>
      <c r="CD440" s="116"/>
      <c r="CE440" s="116"/>
      <c r="CF440" s="116"/>
      <c r="CG440" s="116"/>
      <c r="CH440" s="116"/>
      <c r="CI440" s="116"/>
      <c r="CJ440" s="116"/>
      <c r="CK440" s="116"/>
      <c r="CL440" s="116"/>
      <c r="CM440" s="116"/>
      <c r="CN440" s="116"/>
      <c r="CO440" s="116"/>
      <c r="CP440" s="116"/>
      <c r="CQ440" s="116"/>
      <c r="CR440" s="116"/>
      <c r="CS440" s="116"/>
      <c r="CT440" s="116"/>
      <c r="CU440" s="116"/>
      <c r="CV440" s="116"/>
      <c r="CW440" s="116"/>
      <c r="CX440" s="116"/>
      <c r="CY440" s="116"/>
      <c r="CZ440" s="116"/>
      <c r="DA440" s="116"/>
      <c r="DB440" s="116"/>
      <c r="DC440" s="116"/>
      <c r="DD440" s="116"/>
      <c r="DE440" s="116"/>
      <c r="DF440" s="116"/>
      <c r="DG440" s="116"/>
    </row>
    <row r="441" spans="1:111" ht="31.5">
      <c r="A441" s="92">
        <v>91930</v>
      </c>
      <c r="B441" s="92" t="s">
        <v>13</v>
      </c>
      <c r="C441" s="83" t="s">
        <v>1394</v>
      </c>
      <c r="D441" s="84" t="s">
        <v>1196</v>
      </c>
      <c r="E441" s="92" t="s">
        <v>107</v>
      </c>
      <c r="F441" s="218">
        <v>207.13</v>
      </c>
      <c r="G441" s="95">
        <f t="shared" si="187"/>
        <v>0.24940000000000001</v>
      </c>
      <c r="H441" s="114">
        <v>0</v>
      </c>
      <c r="I441" s="220">
        <f t="shared" si="188"/>
        <v>0</v>
      </c>
      <c r="J441" s="114">
        <f t="shared" si="189"/>
        <v>0</v>
      </c>
      <c r="BP441" s="116"/>
      <c r="BQ441" s="116"/>
      <c r="BR441" s="116"/>
      <c r="BS441" s="116"/>
      <c r="BT441" s="116"/>
      <c r="BU441" s="116"/>
      <c r="BV441" s="116"/>
      <c r="BW441" s="116"/>
      <c r="BX441" s="116"/>
      <c r="BY441" s="116"/>
      <c r="BZ441" s="116"/>
      <c r="CA441" s="116"/>
      <c r="CB441" s="116"/>
      <c r="CC441" s="116"/>
      <c r="CD441" s="116"/>
      <c r="CE441" s="116"/>
      <c r="CF441" s="116"/>
      <c r="CG441" s="116"/>
      <c r="CH441" s="116"/>
      <c r="CI441" s="116"/>
      <c r="CJ441" s="116"/>
      <c r="CK441" s="116"/>
      <c r="CL441" s="116"/>
      <c r="CM441" s="116"/>
      <c r="CN441" s="116"/>
      <c r="CO441" s="116"/>
      <c r="CP441" s="116"/>
      <c r="CQ441" s="116"/>
      <c r="CR441" s="116"/>
      <c r="CS441" s="116"/>
      <c r="CT441" s="116"/>
      <c r="CU441" s="116"/>
      <c r="CV441" s="116"/>
      <c r="CW441" s="116"/>
      <c r="CX441" s="116"/>
      <c r="CY441" s="116"/>
      <c r="CZ441" s="116"/>
      <c r="DA441" s="116"/>
      <c r="DB441" s="116"/>
      <c r="DC441" s="116"/>
      <c r="DD441" s="116"/>
      <c r="DE441" s="116"/>
      <c r="DF441" s="116"/>
      <c r="DG441" s="116"/>
    </row>
    <row r="442" spans="1:111" ht="31.5">
      <c r="A442" s="92">
        <v>92984</v>
      </c>
      <c r="B442" s="92" t="s">
        <v>13</v>
      </c>
      <c r="C442" s="83" t="s">
        <v>2313</v>
      </c>
      <c r="D442" s="84" t="s">
        <v>1199</v>
      </c>
      <c r="E442" s="92" t="s">
        <v>107</v>
      </c>
      <c r="F442" s="218">
        <v>418.21</v>
      </c>
      <c r="G442" s="95">
        <f t="shared" si="187"/>
        <v>0.24940000000000001</v>
      </c>
      <c r="H442" s="114">
        <v>0</v>
      </c>
      <c r="I442" s="220">
        <f t="shared" si="188"/>
        <v>0</v>
      </c>
      <c r="J442" s="114">
        <f t="shared" si="189"/>
        <v>0</v>
      </c>
      <c r="BP442" s="116"/>
      <c r="BQ442" s="116"/>
      <c r="BR442" s="116"/>
      <c r="BS442" s="116"/>
      <c r="BT442" s="116"/>
      <c r="BU442" s="116"/>
      <c r="BV442" s="116"/>
      <c r="BW442" s="116"/>
      <c r="BX442" s="116"/>
      <c r="BY442" s="116"/>
      <c r="BZ442" s="116"/>
      <c r="CA442" s="116"/>
      <c r="CB442" s="116"/>
      <c r="CC442" s="116"/>
      <c r="CD442" s="116"/>
      <c r="CE442" s="116"/>
      <c r="CF442" s="116"/>
      <c r="CG442" s="116"/>
      <c r="CH442" s="116"/>
      <c r="CI442" s="116"/>
      <c r="CJ442" s="116"/>
      <c r="CK442" s="116"/>
      <c r="CL442" s="116"/>
      <c r="CM442" s="116"/>
      <c r="CN442" s="116"/>
      <c r="CO442" s="116"/>
      <c r="CP442" s="116"/>
      <c r="CQ442" s="116"/>
      <c r="CR442" s="116"/>
      <c r="CS442" s="116"/>
      <c r="CT442" s="116"/>
      <c r="CU442" s="116"/>
      <c r="CV442" s="116"/>
      <c r="CW442" s="116"/>
      <c r="CX442" s="116"/>
      <c r="CY442" s="116"/>
      <c r="CZ442" s="116"/>
      <c r="DA442" s="116"/>
      <c r="DB442" s="116"/>
      <c r="DC442" s="116"/>
      <c r="DD442" s="116"/>
      <c r="DE442" s="116"/>
      <c r="DF442" s="116"/>
      <c r="DG442" s="116"/>
    </row>
    <row r="443" spans="1:111">
      <c r="A443" s="96"/>
      <c r="B443" s="96"/>
      <c r="C443" s="97" t="s">
        <v>1395</v>
      </c>
      <c r="D443" s="98" t="s">
        <v>156</v>
      </c>
      <c r="E443" s="133"/>
      <c r="F443" s="134"/>
      <c r="G443" s="134"/>
      <c r="H443" s="135"/>
      <c r="I443" s="136"/>
      <c r="J443" s="134"/>
      <c r="BP443" s="116"/>
      <c r="BQ443" s="116"/>
      <c r="BR443" s="116"/>
      <c r="BS443" s="116"/>
      <c r="BT443" s="116"/>
      <c r="BU443" s="116"/>
      <c r="BV443" s="116"/>
      <c r="BW443" s="116"/>
      <c r="BX443" s="116"/>
      <c r="BY443" s="116"/>
      <c r="BZ443" s="116"/>
      <c r="CA443" s="116"/>
      <c r="CB443" s="116"/>
      <c r="CC443" s="116"/>
      <c r="CD443" s="116"/>
      <c r="CE443" s="116"/>
      <c r="CF443" s="116"/>
      <c r="CG443" s="116"/>
      <c r="CH443" s="116"/>
      <c r="CI443" s="116"/>
      <c r="CJ443" s="116"/>
      <c r="CK443" s="116"/>
      <c r="CL443" s="116"/>
      <c r="CM443" s="116"/>
      <c r="CN443" s="116"/>
      <c r="CO443" s="116"/>
      <c r="CP443" s="116"/>
      <c r="CQ443" s="116"/>
      <c r="CR443" s="116"/>
      <c r="CS443" s="116"/>
      <c r="CT443" s="116"/>
      <c r="CU443" s="116"/>
      <c r="CV443" s="116"/>
      <c r="CW443" s="116"/>
      <c r="CX443" s="116"/>
      <c r="CY443" s="116"/>
      <c r="CZ443" s="116"/>
      <c r="DA443" s="116"/>
      <c r="DB443" s="116"/>
      <c r="DC443" s="116"/>
      <c r="DD443" s="116"/>
      <c r="DE443" s="116"/>
      <c r="DF443" s="116"/>
      <c r="DG443" s="116"/>
    </row>
    <row r="444" spans="1:111">
      <c r="A444" s="92">
        <v>93653</v>
      </c>
      <c r="B444" s="92" t="s">
        <v>13</v>
      </c>
      <c r="C444" s="83" t="s">
        <v>1396</v>
      </c>
      <c r="D444" s="84" t="s">
        <v>1200</v>
      </c>
      <c r="E444" s="92" t="s">
        <v>104</v>
      </c>
      <c r="F444" s="218">
        <v>4</v>
      </c>
      <c r="G444" s="95">
        <f t="shared" ref="G444:G450" si="190">$J$4</f>
        <v>0.24940000000000001</v>
      </c>
      <c r="H444" s="114">
        <v>0</v>
      </c>
      <c r="I444" s="220">
        <f t="shared" ref="I444:I450" si="191">H444*(1+G444)</f>
        <v>0</v>
      </c>
      <c r="J444" s="140">
        <f t="shared" ref="J444:J450" si="192">F444*I444</f>
        <v>0</v>
      </c>
      <c r="BP444" s="116"/>
      <c r="BQ444" s="116"/>
      <c r="BR444" s="116"/>
      <c r="BS444" s="116"/>
      <c r="BT444" s="116"/>
      <c r="BU444" s="116"/>
      <c r="BV444" s="116"/>
      <c r="BW444" s="116"/>
      <c r="BX444" s="116"/>
      <c r="BY444" s="116"/>
      <c r="BZ444" s="116"/>
      <c r="CA444" s="116"/>
      <c r="CB444" s="116"/>
      <c r="CC444" s="116"/>
      <c r="CD444" s="116"/>
      <c r="CE444" s="116"/>
      <c r="CF444" s="116"/>
      <c r="CG444" s="116"/>
      <c r="CH444" s="116"/>
      <c r="CI444" s="116"/>
      <c r="CJ444" s="116"/>
      <c r="CK444" s="116"/>
      <c r="CL444" s="116"/>
      <c r="CM444" s="116"/>
      <c r="CN444" s="116"/>
      <c r="CO444" s="116"/>
      <c r="CP444" s="116"/>
      <c r="CQ444" s="116"/>
      <c r="CR444" s="116"/>
      <c r="CS444" s="116"/>
      <c r="CT444" s="116"/>
      <c r="CU444" s="116"/>
      <c r="CV444" s="116"/>
      <c r="CW444" s="116"/>
      <c r="CX444" s="116"/>
      <c r="CY444" s="116"/>
      <c r="CZ444" s="116"/>
      <c r="DA444" s="116"/>
      <c r="DB444" s="116"/>
      <c r="DC444" s="116"/>
      <c r="DD444" s="116"/>
      <c r="DE444" s="116"/>
      <c r="DF444" s="116"/>
      <c r="DG444" s="116"/>
    </row>
    <row r="445" spans="1:111">
      <c r="A445" s="92">
        <v>93655</v>
      </c>
      <c r="B445" s="92" t="s">
        <v>13</v>
      </c>
      <c r="C445" s="83" t="s">
        <v>2314</v>
      </c>
      <c r="D445" s="84" t="s">
        <v>1201</v>
      </c>
      <c r="E445" s="92" t="s">
        <v>104</v>
      </c>
      <c r="F445" s="218">
        <v>9</v>
      </c>
      <c r="G445" s="95">
        <f t="shared" si="190"/>
        <v>0.24940000000000001</v>
      </c>
      <c r="H445" s="114">
        <v>0</v>
      </c>
      <c r="I445" s="220">
        <f t="shared" si="191"/>
        <v>0</v>
      </c>
      <c r="J445" s="140">
        <f t="shared" si="192"/>
        <v>0</v>
      </c>
      <c r="BP445" s="116"/>
      <c r="BQ445" s="116"/>
      <c r="BR445" s="116"/>
      <c r="BS445" s="116"/>
      <c r="BT445" s="116"/>
      <c r="BU445" s="116"/>
      <c r="BV445" s="116"/>
      <c r="BW445" s="116"/>
      <c r="BX445" s="116"/>
      <c r="BY445" s="116"/>
      <c r="BZ445" s="116"/>
      <c r="CA445" s="116"/>
      <c r="CB445" s="116"/>
      <c r="CC445" s="116"/>
      <c r="CD445" s="116"/>
      <c r="CE445" s="116"/>
      <c r="CF445" s="116"/>
      <c r="CG445" s="116"/>
      <c r="CH445" s="116"/>
      <c r="CI445" s="116"/>
      <c r="CJ445" s="116"/>
      <c r="CK445" s="116"/>
      <c r="CL445" s="116"/>
      <c r="CM445" s="116"/>
      <c r="CN445" s="116"/>
      <c r="CO445" s="116"/>
      <c r="CP445" s="116"/>
      <c r="CQ445" s="116"/>
      <c r="CR445" s="116"/>
      <c r="CS445" s="116"/>
      <c r="CT445" s="116"/>
      <c r="CU445" s="116"/>
      <c r="CV445" s="116"/>
      <c r="CW445" s="116"/>
      <c r="CX445" s="116"/>
      <c r="CY445" s="116"/>
      <c r="CZ445" s="116"/>
      <c r="DA445" s="116"/>
      <c r="DB445" s="116"/>
      <c r="DC445" s="116"/>
      <c r="DD445" s="116"/>
      <c r="DE445" s="116"/>
      <c r="DF445" s="116"/>
      <c r="DG445" s="116"/>
    </row>
    <row r="446" spans="1:111">
      <c r="A446" s="92">
        <v>93663</v>
      </c>
      <c r="B446" s="92" t="s">
        <v>13</v>
      </c>
      <c r="C446" s="83" t="s">
        <v>2315</v>
      </c>
      <c r="D446" s="84" t="s">
        <v>1203</v>
      </c>
      <c r="E446" s="92" t="s">
        <v>104</v>
      </c>
      <c r="F446" s="218">
        <v>1</v>
      </c>
      <c r="G446" s="95">
        <f t="shared" si="190"/>
        <v>0.24940000000000001</v>
      </c>
      <c r="H446" s="114">
        <v>0</v>
      </c>
      <c r="I446" s="220">
        <f t="shared" si="191"/>
        <v>0</v>
      </c>
      <c r="J446" s="140">
        <f t="shared" si="192"/>
        <v>0</v>
      </c>
      <c r="BP446" s="116"/>
      <c r="BQ446" s="116"/>
      <c r="BR446" s="116"/>
      <c r="BS446" s="116"/>
      <c r="BT446" s="116"/>
      <c r="BU446" s="116"/>
      <c r="BV446" s="116"/>
      <c r="BW446" s="116"/>
      <c r="BX446" s="116"/>
      <c r="BY446" s="116"/>
      <c r="BZ446" s="116"/>
      <c r="CA446" s="116"/>
      <c r="CB446" s="116"/>
      <c r="CC446" s="116"/>
      <c r="CD446" s="116"/>
      <c r="CE446" s="116"/>
      <c r="CF446" s="116"/>
      <c r="CG446" s="116"/>
      <c r="CH446" s="116"/>
      <c r="CI446" s="116"/>
      <c r="CJ446" s="116"/>
      <c r="CK446" s="116"/>
      <c r="CL446" s="116"/>
      <c r="CM446" s="116"/>
      <c r="CN446" s="116"/>
      <c r="CO446" s="116"/>
      <c r="CP446" s="116"/>
      <c r="CQ446" s="116"/>
      <c r="CR446" s="116"/>
      <c r="CS446" s="116"/>
      <c r="CT446" s="116"/>
      <c r="CU446" s="116"/>
      <c r="CV446" s="116"/>
      <c r="CW446" s="116"/>
      <c r="CX446" s="116"/>
      <c r="CY446" s="116"/>
      <c r="CZ446" s="116"/>
      <c r="DA446" s="116"/>
      <c r="DB446" s="116"/>
      <c r="DC446" s="116"/>
      <c r="DD446" s="116"/>
      <c r="DE446" s="116"/>
      <c r="DF446" s="116"/>
      <c r="DG446" s="116"/>
    </row>
    <row r="447" spans="1:111">
      <c r="A447" s="92">
        <v>93664</v>
      </c>
      <c r="B447" s="92" t="s">
        <v>13</v>
      </c>
      <c r="C447" s="83" t="s">
        <v>2316</v>
      </c>
      <c r="D447" s="84" t="s">
        <v>1204</v>
      </c>
      <c r="E447" s="92" t="s">
        <v>104</v>
      </c>
      <c r="F447" s="218">
        <v>12</v>
      </c>
      <c r="G447" s="95">
        <f t="shared" si="190"/>
        <v>0.24940000000000001</v>
      </c>
      <c r="H447" s="114">
        <v>0</v>
      </c>
      <c r="I447" s="220">
        <f t="shared" si="191"/>
        <v>0</v>
      </c>
      <c r="J447" s="140">
        <f t="shared" si="192"/>
        <v>0</v>
      </c>
      <c r="BP447" s="116"/>
      <c r="BQ447" s="116"/>
      <c r="BR447" s="116"/>
      <c r="BS447" s="116"/>
      <c r="BT447" s="116"/>
      <c r="BU447" s="116"/>
      <c r="BV447" s="116"/>
      <c r="BW447" s="116"/>
      <c r="BX447" s="116"/>
      <c r="BY447" s="116"/>
      <c r="BZ447" s="116"/>
      <c r="CA447" s="116"/>
      <c r="CB447" s="116"/>
      <c r="CC447" s="116"/>
      <c r="CD447" s="116"/>
      <c r="CE447" s="116"/>
      <c r="CF447" s="116"/>
      <c r="CG447" s="116"/>
      <c r="CH447" s="116"/>
      <c r="CI447" s="116"/>
      <c r="CJ447" s="116"/>
      <c r="CK447" s="116"/>
      <c r="CL447" s="116"/>
      <c r="CM447" s="116"/>
      <c r="CN447" s="116"/>
      <c r="CO447" s="116"/>
      <c r="CP447" s="116"/>
      <c r="CQ447" s="116"/>
      <c r="CR447" s="116"/>
      <c r="CS447" s="116"/>
      <c r="CT447" s="116"/>
      <c r="CU447" s="116"/>
      <c r="CV447" s="116"/>
      <c r="CW447" s="116"/>
      <c r="CX447" s="116"/>
      <c r="CY447" s="116"/>
      <c r="CZ447" s="116"/>
      <c r="DA447" s="116"/>
      <c r="DB447" s="116"/>
      <c r="DC447" s="116"/>
      <c r="DD447" s="116"/>
      <c r="DE447" s="116"/>
      <c r="DF447" s="116"/>
      <c r="DG447" s="116"/>
    </row>
    <row r="448" spans="1:111">
      <c r="A448" s="92" t="s">
        <v>365</v>
      </c>
      <c r="B448" s="92" t="s">
        <v>103</v>
      </c>
      <c r="C448" s="83" t="s">
        <v>1397</v>
      </c>
      <c r="D448" s="121" t="s">
        <v>1207</v>
      </c>
      <c r="E448" s="92" t="s">
        <v>104</v>
      </c>
      <c r="F448" s="218">
        <v>2</v>
      </c>
      <c r="G448" s="95">
        <f t="shared" si="190"/>
        <v>0.24940000000000001</v>
      </c>
      <c r="H448" s="114">
        <v>0</v>
      </c>
      <c r="I448" s="132">
        <f t="shared" si="191"/>
        <v>0</v>
      </c>
      <c r="J448" s="18">
        <f t="shared" si="192"/>
        <v>0</v>
      </c>
      <c r="BP448" s="116"/>
      <c r="BQ448" s="116"/>
      <c r="BR448" s="116"/>
      <c r="BS448" s="116"/>
      <c r="BT448" s="116"/>
      <c r="BU448" s="116"/>
      <c r="BV448" s="116"/>
      <c r="BW448" s="116"/>
      <c r="BX448" s="116"/>
      <c r="BY448" s="116"/>
      <c r="BZ448" s="116"/>
      <c r="CA448" s="116"/>
      <c r="CB448" s="116"/>
      <c r="CC448" s="116"/>
      <c r="CD448" s="116"/>
      <c r="CE448" s="116"/>
      <c r="CF448" s="116"/>
      <c r="CG448" s="116"/>
      <c r="CH448" s="116"/>
      <c r="CI448" s="116"/>
      <c r="CJ448" s="116"/>
      <c r="CK448" s="116"/>
      <c r="CL448" s="116"/>
      <c r="CM448" s="116"/>
      <c r="CN448" s="116"/>
      <c r="CO448" s="116"/>
      <c r="CP448" s="116"/>
      <c r="CQ448" s="116"/>
      <c r="CR448" s="116"/>
      <c r="CS448" s="116"/>
      <c r="CT448" s="116"/>
      <c r="CU448" s="116"/>
      <c r="CV448" s="116"/>
      <c r="CW448" s="116"/>
      <c r="CX448" s="116"/>
      <c r="CY448" s="116"/>
      <c r="CZ448" s="116"/>
      <c r="DA448" s="116"/>
      <c r="DB448" s="116"/>
      <c r="DC448" s="116"/>
      <c r="DD448" s="116"/>
      <c r="DE448" s="116"/>
      <c r="DF448" s="116"/>
      <c r="DG448" s="116"/>
    </row>
    <row r="449" spans="1:111">
      <c r="A449" s="92" t="s">
        <v>365</v>
      </c>
      <c r="B449" s="92" t="s">
        <v>103</v>
      </c>
      <c r="C449" s="83" t="s">
        <v>1398</v>
      </c>
      <c r="D449" s="121" t="s">
        <v>1399</v>
      </c>
      <c r="E449" s="92" t="s">
        <v>104</v>
      </c>
      <c r="F449" s="218">
        <v>2</v>
      </c>
      <c r="G449" s="95">
        <f t="shared" si="190"/>
        <v>0.24940000000000001</v>
      </c>
      <c r="H449" s="114">
        <v>0</v>
      </c>
      <c r="I449" s="132">
        <f t="shared" si="191"/>
        <v>0</v>
      </c>
      <c r="J449" s="18">
        <f t="shared" si="192"/>
        <v>0</v>
      </c>
      <c r="BP449" s="116"/>
      <c r="BQ449" s="116"/>
      <c r="BR449" s="116"/>
      <c r="BS449" s="116"/>
      <c r="BT449" s="116"/>
      <c r="BU449" s="116"/>
      <c r="BV449" s="116"/>
      <c r="BW449" s="116"/>
      <c r="BX449" s="116"/>
      <c r="BY449" s="116"/>
      <c r="BZ449" s="116"/>
      <c r="CA449" s="116"/>
      <c r="CB449" s="116"/>
      <c r="CC449" s="116"/>
      <c r="CD449" s="116"/>
      <c r="CE449" s="116"/>
      <c r="CF449" s="116"/>
      <c r="CG449" s="116"/>
      <c r="CH449" s="116"/>
      <c r="CI449" s="116"/>
      <c r="CJ449" s="116"/>
      <c r="CK449" s="116"/>
      <c r="CL449" s="116"/>
      <c r="CM449" s="116"/>
      <c r="CN449" s="116"/>
      <c r="CO449" s="116"/>
      <c r="CP449" s="116"/>
      <c r="CQ449" s="116"/>
      <c r="CR449" s="116"/>
      <c r="CS449" s="116"/>
      <c r="CT449" s="116"/>
      <c r="CU449" s="116"/>
      <c r="CV449" s="116"/>
      <c r="CW449" s="116"/>
      <c r="CX449" s="116"/>
      <c r="CY449" s="116"/>
      <c r="CZ449" s="116"/>
      <c r="DA449" s="116"/>
      <c r="DB449" s="116"/>
      <c r="DC449" s="116"/>
      <c r="DD449" s="116"/>
      <c r="DE449" s="116"/>
      <c r="DF449" s="116"/>
      <c r="DG449" s="116"/>
    </row>
    <row r="450" spans="1:111">
      <c r="A450" s="92" t="s">
        <v>2212</v>
      </c>
      <c r="B450" s="92" t="s">
        <v>103</v>
      </c>
      <c r="C450" s="83" t="s">
        <v>2317</v>
      </c>
      <c r="D450" s="121" t="s">
        <v>1209</v>
      </c>
      <c r="E450" s="92" t="s">
        <v>104</v>
      </c>
      <c r="F450" s="218">
        <v>2</v>
      </c>
      <c r="G450" s="95">
        <f t="shared" si="190"/>
        <v>0.24940000000000001</v>
      </c>
      <c r="H450" s="114">
        <v>0</v>
      </c>
      <c r="I450" s="132">
        <f t="shared" si="191"/>
        <v>0</v>
      </c>
      <c r="J450" s="18">
        <f t="shared" si="192"/>
        <v>0</v>
      </c>
      <c r="BP450" s="116"/>
      <c r="BQ450" s="116"/>
      <c r="BR450" s="116"/>
      <c r="BS450" s="116"/>
      <c r="BT450" s="116"/>
      <c r="BU450" s="116"/>
      <c r="BV450" s="116"/>
      <c r="BW450" s="116"/>
      <c r="BX450" s="116"/>
      <c r="BY450" s="116"/>
      <c r="BZ450" s="116"/>
      <c r="CA450" s="116"/>
      <c r="CB450" s="116"/>
      <c r="CC450" s="116"/>
      <c r="CD450" s="116"/>
      <c r="CE450" s="116"/>
      <c r="CF450" s="116"/>
      <c r="CG450" s="116"/>
      <c r="CH450" s="116"/>
      <c r="CI450" s="116"/>
      <c r="CJ450" s="116"/>
      <c r="CK450" s="116"/>
      <c r="CL450" s="116"/>
      <c r="CM450" s="116"/>
      <c r="CN450" s="116"/>
      <c r="CO450" s="116"/>
      <c r="CP450" s="116"/>
      <c r="CQ450" s="116"/>
      <c r="CR450" s="116"/>
      <c r="CS450" s="116"/>
      <c r="CT450" s="116"/>
      <c r="CU450" s="116"/>
      <c r="CV450" s="116"/>
      <c r="CW450" s="116"/>
      <c r="CX450" s="116"/>
      <c r="CY450" s="116"/>
      <c r="CZ450" s="116"/>
      <c r="DA450" s="116"/>
      <c r="DB450" s="116"/>
      <c r="DC450" s="116"/>
      <c r="DD450" s="116"/>
      <c r="DE450" s="116"/>
      <c r="DF450" s="116"/>
      <c r="DG450" s="116"/>
    </row>
    <row r="451" spans="1:111">
      <c r="A451" s="96"/>
      <c r="B451" s="96"/>
      <c r="C451" s="97" t="s">
        <v>1030</v>
      </c>
      <c r="D451" s="98" t="s">
        <v>207</v>
      </c>
      <c r="E451" s="133"/>
      <c r="F451" s="134"/>
      <c r="G451" s="134"/>
      <c r="H451" s="135"/>
      <c r="I451" s="136"/>
      <c r="J451" s="134"/>
      <c r="BP451" s="116"/>
      <c r="BQ451" s="116"/>
      <c r="BR451" s="116"/>
      <c r="BS451" s="116"/>
      <c r="BT451" s="116"/>
      <c r="BU451" s="116"/>
      <c r="BV451" s="116"/>
      <c r="BW451" s="116"/>
      <c r="BX451" s="116"/>
      <c r="BY451" s="116"/>
      <c r="BZ451" s="116"/>
      <c r="CA451" s="116"/>
      <c r="CB451" s="116"/>
      <c r="CC451" s="116"/>
      <c r="CD451" s="116"/>
      <c r="CE451" s="116"/>
      <c r="CF451" s="116"/>
      <c r="CG451" s="116"/>
      <c r="CH451" s="116"/>
      <c r="CI451" s="116"/>
      <c r="CJ451" s="116"/>
      <c r="CK451" s="116"/>
      <c r="CL451" s="116"/>
      <c r="CM451" s="116"/>
      <c r="CN451" s="116"/>
      <c r="CO451" s="116"/>
      <c r="CP451" s="116"/>
      <c r="CQ451" s="116"/>
      <c r="CR451" s="116"/>
      <c r="CS451" s="116"/>
      <c r="CT451" s="116"/>
      <c r="CU451" s="116"/>
      <c r="CV451" s="116"/>
      <c r="CW451" s="116"/>
      <c r="CX451" s="116"/>
      <c r="CY451" s="116"/>
      <c r="CZ451" s="116"/>
      <c r="DA451" s="116"/>
      <c r="DB451" s="116"/>
      <c r="DC451" s="116"/>
      <c r="DD451" s="116"/>
      <c r="DE451" s="116"/>
      <c r="DF451" s="116"/>
      <c r="DG451" s="116"/>
    </row>
    <row r="452" spans="1:111" ht="31.5">
      <c r="A452" s="92">
        <v>91836</v>
      </c>
      <c r="B452" s="92" t="s">
        <v>13</v>
      </c>
      <c r="C452" s="92" t="s">
        <v>1031</v>
      </c>
      <c r="D452" s="121" t="s">
        <v>208</v>
      </c>
      <c r="E452" s="92" t="s">
        <v>25</v>
      </c>
      <c r="F452" s="218">
        <v>54.36</v>
      </c>
      <c r="G452" s="95">
        <f>$J$4</f>
        <v>0.24940000000000001</v>
      </c>
      <c r="H452" s="114">
        <v>0</v>
      </c>
      <c r="I452" s="220">
        <f t="shared" ref="I452:I459" si="193">H452*(1+G452)</f>
        <v>0</v>
      </c>
      <c r="J452" s="114">
        <f t="shared" ref="J452:J459" si="194">F452*I452</f>
        <v>0</v>
      </c>
      <c r="BP452" s="116"/>
      <c r="BQ452" s="116"/>
      <c r="BR452" s="116"/>
      <c r="BS452" s="116"/>
      <c r="BT452" s="116"/>
      <c r="BU452" s="116"/>
      <c r="BV452" s="116"/>
      <c r="BW452" s="116"/>
      <c r="BX452" s="116"/>
      <c r="BY452" s="116"/>
      <c r="BZ452" s="116"/>
      <c r="CA452" s="116"/>
      <c r="CB452" s="116"/>
      <c r="CC452" s="116"/>
      <c r="CD452" s="116"/>
      <c r="CE452" s="116"/>
      <c r="CF452" s="116"/>
      <c r="CG452" s="116"/>
      <c r="CH452" s="116"/>
      <c r="CI452" s="116"/>
      <c r="CJ452" s="116"/>
      <c r="CK452" s="116"/>
      <c r="CL452" s="116"/>
      <c r="CM452" s="116"/>
      <c r="CN452" s="116"/>
      <c r="CO452" s="116"/>
      <c r="CP452" s="116"/>
      <c r="CQ452" s="116"/>
      <c r="CR452" s="116"/>
      <c r="CS452" s="116"/>
      <c r="CT452" s="116"/>
      <c r="CU452" s="116"/>
      <c r="CV452" s="116"/>
      <c r="CW452" s="116"/>
      <c r="CX452" s="116"/>
      <c r="CY452" s="116"/>
      <c r="CZ452" s="116"/>
      <c r="DA452" s="116"/>
      <c r="DB452" s="116"/>
      <c r="DC452" s="116"/>
      <c r="DD452" s="116"/>
      <c r="DE452" s="116"/>
      <c r="DF452" s="116"/>
      <c r="DG452" s="116"/>
    </row>
    <row r="453" spans="1:111" ht="31.5">
      <c r="A453" s="92">
        <v>91834</v>
      </c>
      <c r="B453" s="92" t="s">
        <v>13</v>
      </c>
      <c r="C453" s="92" t="s">
        <v>1044</v>
      </c>
      <c r="D453" s="121" t="s">
        <v>209</v>
      </c>
      <c r="E453" s="92" t="s">
        <v>25</v>
      </c>
      <c r="F453" s="218">
        <v>402.32</v>
      </c>
      <c r="G453" s="95">
        <f t="shared" ref="G453:G459" si="195">$J$4</f>
        <v>0.24940000000000001</v>
      </c>
      <c r="H453" s="114">
        <v>0</v>
      </c>
      <c r="I453" s="220">
        <f t="shared" si="193"/>
        <v>0</v>
      </c>
      <c r="J453" s="114">
        <f t="shared" si="194"/>
        <v>0</v>
      </c>
      <c r="BP453" s="116"/>
      <c r="BQ453" s="116"/>
      <c r="BR453" s="116"/>
      <c r="BS453" s="116"/>
      <c r="BT453" s="116"/>
      <c r="BU453" s="116"/>
      <c r="BV453" s="116"/>
      <c r="BW453" s="116"/>
      <c r="BX453" s="116"/>
      <c r="BY453" s="116"/>
      <c r="BZ453" s="116"/>
      <c r="CA453" s="116"/>
      <c r="CB453" s="116"/>
      <c r="CC453" s="116"/>
      <c r="CD453" s="116"/>
      <c r="CE453" s="116"/>
      <c r="CF453" s="116"/>
      <c r="CG453" s="116"/>
      <c r="CH453" s="116"/>
      <c r="CI453" s="116"/>
      <c r="CJ453" s="116"/>
      <c r="CK453" s="116"/>
      <c r="CL453" s="116"/>
      <c r="CM453" s="116"/>
      <c r="CN453" s="116"/>
      <c r="CO453" s="116"/>
      <c r="CP453" s="116"/>
      <c r="CQ453" s="116"/>
      <c r="CR453" s="116"/>
      <c r="CS453" s="116"/>
      <c r="CT453" s="116"/>
      <c r="CU453" s="116"/>
      <c r="CV453" s="116"/>
      <c r="CW453" s="116"/>
      <c r="CX453" s="116"/>
      <c r="CY453" s="116"/>
      <c r="CZ453" s="116"/>
      <c r="DA453" s="116"/>
      <c r="DB453" s="116"/>
      <c r="DC453" s="116"/>
      <c r="DD453" s="116"/>
      <c r="DE453" s="116"/>
      <c r="DF453" s="116"/>
      <c r="DG453" s="116"/>
    </row>
    <row r="454" spans="1:111">
      <c r="A454" s="92" t="s">
        <v>1210</v>
      </c>
      <c r="B454" s="92" t="s">
        <v>13</v>
      </c>
      <c r="C454" s="92" t="s">
        <v>1045</v>
      </c>
      <c r="D454" s="121" t="s">
        <v>312</v>
      </c>
      <c r="E454" s="92" t="s">
        <v>25</v>
      </c>
      <c r="F454" s="218">
        <v>87.52</v>
      </c>
      <c r="G454" s="95">
        <f t="shared" si="195"/>
        <v>0.24940000000000001</v>
      </c>
      <c r="H454" s="114">
        <v>0</v>
      </c>
      <c r="I454" s="220">
        <f t="shared" si="193"/>
        <v>0</v>
      </c>
      <c r="J454" s="114">
        <f t="shared" si="194"/>
        <v>0</v>
      </c>
      <c r="BP454" s="116"/>
      <c r="BQ454" s="116"/>
      <c r="BR454" s="116"/>
      <c r="BS454" s="116"/>
      <c r="BT454" s="116"/>
      <c r="BU454" s="116"/>
      <c r="BV454" s="116"/>
      <c r="BW454" s="116"/>
      <c r="BX454" s="116"/>
      <c r="BY454" s="116"/>
      <c r="BZ454" s="116"/>
      <c r="CA454" s="116"/>
      <c r="CB454" s="116"/>
      <c r="CC454" s="116"/>
      <c r="CD454" s="116"/>
      <c r="CE454" s="116"/>
      <c r="CF454" s="116"/>
      <c r="CG454" s="116"/>
      <c r="CH454" s="116"/>
      <c r="CI454" s="116"/>
      <c r="CJ454" s="116"/>
      <c r="CK454" s="116"/>
      <c r="CL454" s="116"/>
      <c r="CM454" s="116"/>
      <c r="CN454" s="116"/>
      <c r="CO454" s="116"/>
      <c r="CP454" s="116"/>
      <c r="CQ454" s="116"/>
      <c r="CR454" s="116"/>
      <c r="CS454" s="116"/>
      <c r="CT454" s="116"/>
      <c r="CU454" s="116"/>
      <c r="CV454" s="116"/>
      <c r="CW454" s="116"/>
      <c r="CX454" s="116"/>
      <c r="CY454" s="116"/>
      <c r="CZ454" s="116"/>
      <c r="DA454" s="116"/>
      <c r="DB454" s="116"/>
      <c r="DC454" s="116"/>
      <c r="DD454" s="116"/>
      <c r="DE454" s="116"/>
      <c r="DF454" s="116"/>
      <c r="DG454" s="116"/>
    </row>
    <row r="455" spans="1:111">
      <c r="A455" s="92">
        <v>95782</v>
      </c>
      <c r="B455" s="92" t="s">
        <v>13</v>
      </c>
      <c r="C455" s="92" t="s">
        <v>1051</v>
      </c>
      <c r="D455" s="121" t="s">
        <v>1211</v>
      </c>
      <c r="E455" s="92" t="s">
        <v>15</v>
      </c>
      <c r="F455" s="218">
        <v>47</v>
      </c>
      <c r="G455" s="95">
        <f t="shared" si="195"/>
        <v>0.24940000000000001</v>
      </c>
      <c r="H455" s="114">
        <v>0</v>
      </c>
      <c r="I455" s="132">
        <f t="shared" si="193"/>
        <v>0</v>
      </c>
      <c r="J455" s="94">
        <f t="shared" si="194"/>
        <v>0</v>
      </c>
      <c r="BP455" s="116"/>
      <c r="BQ455" s="116"/>
      <c r="BR455" s="116"/>
      <c r="BS455" s="116"/>
      <c r="BT455" s="116"/>
      <c r="BU455" s="116"/>
      <c r="BV455" s="116"/>
      <c r="BW455" s="116"/>
      <c r="BX455" s="116"/>
      <c r="BY455" s="116"/>
      <c r="BZ455" s="116"/>
      <c r="CA455" s="116"/>
      <c r="CB455" s="116"/>
      <c r="CC455" s="116"/>
      <c r="CD455" s="116"/>
      <c r="CE455" s="116"/>
      <c r="CF455" s="116"/>
      <c r="CG455" s="116"/>
      <c r="CH455" s="116"/>
      <c r="CI455" s="116"/>
      <c r="CJ455" s="116"/>
      <c r="CK455" s="116"/>
      <c r="CL455" s="116"/>
      <c r="CM455" s="116"/>
      <c r="CN455" s="116"/>
      <c r="CO455" s="116"/>
      <c r="CP455" s="116"/>
      <c r="CQ455" s="116"/>
      <c r="CR455" s="116"/>
      <c r="CS455" s="116"/>
      <c r="CT455" s="116"/>
      <c r="CU455" s="116"/>
      <c r="CV455" s="116"/>
      <c r="CW455" s="116"/>
      <c r="CX455" s="116"/>
      <c r="CY455" s="116"/>
      <c r="CZ455" s="116"/>
      <c r="DA455" s="116"/>
      <c r="DB455" s="116"/>
      <c r="DC455" s="116"/>
      <c r="DD455" s="116"/>
      <c r="DE455" s="116"/>
      <c r="DF455" s="116"/>
      <c r="DG455" s="116"/>
    </row>
    <row r="456" spans="1:111" ht="31.5">
      <c r="A456" s="92">
        <v>95746</v>
      </c>
      <c r="B456" s="92" t="s">
        <v>13</v>
      </c>
      <c r="C456" s="92" t="s">
        <v>1058</v>
      </c>
      <c r="D456" s="121" t="s">
        <v>1212</v>
      </c>
      <c r="E456" s="92" t="s">
        <v>25</v>
      </c>
      <c r="F456" s="218">
        <v>392.1</v>
      </c>
      <c r="G456" s="95">
        <f t="shared" si="195"/>
        <v>0.24940000000000001</v>
      </c>
      <c r="H456" s="114">
        <v>0</v>
      </c>
      <c r="I456" s="132">
        <f t="shared" si="193"/>
        <v>0</v>
      </c>
      <c r="J456" s="94">
        <f t="shared" si="194"/>
        <v>0</v>
      </c>
      <c r="BP456" s="116"/>
      <c r="BQ456" s="116"/>
      <c r="BR456" s="116"/>
      <c r="BS456" s="116"/>
      <c r="BT456" s="116"/>
      <c r="BU456" s="116"/>
      <c r="BV456" s="116"/>
      <c r="BW456" s="116"/>
      <c r="BX456" s="116"/>
      <c r="BY456" s="116"/>
      <c r="BZ456" s="116"/>
      <c r="CA456" s="116"/>
      <c r="CB456" s="116"/>
      <c r="CC456" s="116"/>
      <c r="CD456" s="116"/>
      <c r="CE456" s="116"/>
      <c r="CF456" s="116"/>
      <c r="CG456" s="116"/>
      <c r="CH456" s="116"/>
      <c r="CI456" s="116"/>
      <c r="CJ456" s="116"/>
      <c r="CK456" s="116"/>
      <c r="CL456" s="116"/>
      <c r="CM456" s="116"/>
      <c r="CN456" s="116"/>
      <c r="CO456" s="116"/>
      <c r="CP456" s="116"/>
      <c r="CQ456" s="116"/>
      <c r="CR456" s="116"/>
      <c r="CS456" s="116"/>
      <c r="CT456" s="116"/>
      <c r="CU456" s="116"/>
      <c r="CV456" s="116"/>
      <c r="CW456" s="116"/>
      <c r="CX456" s="116"/>
      <c r="CY456" s="116"/>
      <c r="CZ456" s="116"/>
      <c r="DA456" s="116"/>
      <c r="DB456" s="116"/>
      <c r="DC456" s="116"/>
      <c r="DD456" s="116"/>
      <c r="DE456" s="116"/>
      <c r="DF456" s="116"/>
      <c r="DG456" s="116"/>
    </row>
    <row r="457" spans="1:111">
      <c r="A457" s="92">
        <v>91940</v>
      </c>
      <c r="B457" s="92" t="s">
        <v>13</v>
      </c>
      <c r="C457" s="92" t="s">
        <v>2318</v>
      </c>
      <c r="D457" s="121" t="s">
        <v>313</v>
      </c>
      <c r="E457" s="92" t="s">
        <v>15</v>
      </c>
      <c r="F457" s="218">
        <v>51</v>
      </c>
      <c r="G457" s="95">
        <f t="shared" si="195"/>
        <v>0.24940000000000001</v>
      </c>
      <c r="H457" s="114">
        <v>0</v>
      </c>
      <c r="I457" s="220">
        <f t="shared" si="193"/>
        <v>0</v>
      </c>
      <c r="J457" s="114">
        <f t="shared" si="194"/>
        <v>0</v>
      </c>
      <c r="BP457" s="116"/>
      <c r="BQ457" s="116"/>
      <c r="BR457" s="116"/>
      <c r="BS457" s="116"/>
      <c r="BT457" s="116"/>
      <c r="BU457" s="116"/>
      <c r="BV457" s="116"/>
      <c r="BW457" s="116"/>
      <c r="BX457" s="116"/>
      <c r="BY457" s="116"/>
      <c r="BZ457" s="116"/>
      <c r="CA457" s="116"/>
      <c r="CB457" s="116"/>
      <c r="CC457" s="116"/>
      <c r="CD457" s="116"/>
      <c r="CE457" s="116"/>
      <c r="CF457" s="116"/>
      <c r="CG457" s="116"/>
      <c r="CH457" s="116"/>
      <c r="CI457" s="116"/>
      <c r="CJ457" s="116"/>
      <c r="CK457" s="116"/>
      <c r="CL457" s="116"/>
      <c r="CM457" s="116"/>
      <c r="CN457" s="116"/>
      <c r="CO457" s="116"/>
      <c r="CP457" s="116"/>
      <c r="CQ457" s="116"/>
      <c r="CR457" s="116"/>
      <c r="CS457" s="116"/>
      <c r="CT457" s="116"/>
      <c r="CU457" s="116"/>
      <c r="CV457" s="116"/>
      <c r="CW457" s="116"/>
      <c r="CX457" s="116"/>
      <c r="CY457" s="116"/>
      <c r="CZ457" s="116"/>
      <c r="DA457" s="116"/>
      <c r="DB457" s="116"/>
      <c r="DC457" s="116"/>
      <c r="DD457" s="116"/>
      <c r="DE457" s="116"/>
      <c r="DF457" s="116"/>
      <c r="DG457" s="116"/>
    </row>
    <row r="458" spans="1:111">
      <c r="A458" s="92">
        <v>91937</v>
      </c>
      <c r="B458" s="92" t="s">
        <v>13</v>
      </c>
      <c r="C458" s="92" t="s">
        <v>2319</v>
      </c>
      <c r="D458" s="121" t="s">
        <v>210</v>
      </c>
      <c r="E458" s="92" t="s">
        <v>15</v>
      </c>
      <c r="F458" s="218">
        <v>15</v>
      </c>
      <c r="G458" s="95">
        <f t="shared" si="195"/>
        <v>0.24940000000000001</v>
      </c>
      <c r="H458" s="114">
        <v>0</v>
      </c>
      <c r="I458" s="220">
        <f t="shared" si="193"/>
        <v>0</v>
      </c>
      <c r="J458" s="114">
        <f t="shared" si="194"/>
        <v>0</v>
      </c>
      <c r="BP458" s="116"/>
      <c r="BQ458" s="116"/>
      <c r="BR458" s="116"/>
      <c r="BS458" s="116"/>
      <c r="BT458" s="116"/>
      <c r="BU458" s="116"/>
      <c r="BV458" s="116"/>
      <c r="BW458" s="116"/>
      <c r="BX458" s="116"/>
      <c r="BY458" s="116"/>
      <c r="BZ458" s="116"/>
      <c r="CA458" s="116"/>
      <c r="CB458" s="116"/>
      <c r="CC458" s="116"/>
      <c r="CD458" s="116"/>
      <c r="CE458" s="116"/>
      <c r="CF458" s="116"/>
      <c r="CG458" s="116"/>
      <c r="CH458" s="116"/>
      <c r="CI458" s="116"/>
      <c r="CJ458" s="116"/>
      <c r="CK458" s="116"/>
      <c r="CL458" s="116"/>
      <c r="CM458" s="116"/>
      <c r="CN458" s="116"/>
      <c r="CO458" s="116"/>
      <c r="CP458" s="116"/>
      <c r="CQ458" s="116"/>
      <c r="CR458" s="116"/>
      <c r="CS458" s="116"/>
      <c r="CT458" s="116"/>
      <c r="CU458" s="116"/>
      <c r="CV458" s="116"/>
      <c r="CW458" s="116"/>
      <c r="CX458" s="116"/>
      <c r="CY458" s="116"/>
      <c r="CZ458" s="116"/>
      <c r="DA458" s="116"/>
      <c r="DB458" s="116"/>
      <c r="DC458" s="116"/>
      <c r="DD458" s="116"/>
      <c r="DE458" s="116"/>
      <c r="DF458" s="116"/>
      <c r="DG458" s="116"/>
    </row>
    <row r="459" spans="1:111">
      <c r="A459" s="92" t="s">
        <v>2217</v>
      </c>
      <c r="B459" s="92" t="s">
        <v>103</v>
      </c>
      <c r="C459" s="92" t="s">
        <v>2320</v>
      </c>
      <c r="D459" s="121" t="s">
        <v>314</v>
      </c>
      <c r="E459" s="92" t="s">
        <v>15</v>
      </c>
      <c r="F459" s="218">
        <v>10</v>
      </c>
      <c r="G459" s="95">
        <f t="shared" si="195"/>
        <v>0.24940000000000001</v>
      </c>
      <c r="H459" s="114">
        <v>0</v>
      </c>
      <c r="I459" s="132">
        <f t="shared" si="193"/>
        <v>0</v>
      </c>
      <c r="J459" s="18">
        <f t="shared" si="194"/>
        <v>0</v>
      </c>
      <c r="BP459" s="116"/>
      <c r="BQ459" s="116"/>
      <c r="BR459" s="116"/>
      <c r="BS459" s="116"/>
      <c r="BT459" s="116"/>
      <c r="BU459" s="116"/>
      <c r="BV459" s="116"/>
      <c r="BW459" s="116"/>
      <c r="BX459" s="116"/>
      <c r="BY459" s="116"/>
      <c r="BZ459" s="116"/>
      <c r="CA459" s="116"/>
      <c r="CB459" s="116"/>
      <c r="CC459" s="116"/>
      <c r="CD459" s="116"/>
      <c r="CE459" s="116"/>
      <c r="CF459" s="116"/>
      <c r="CG459" s="116"/>
      <c r="CH459" s="116"/>
      <c r="CI459" s="116"/>
      <c r="CJ459" s="116"/>
      <c r="CK459" s="116"/>
      <c r="CL459" s="116"/>
      <c r="CM459" s="116"/>
      <c r="CN459" s="116"/>
      <c r="CO459" s="116"/>
      <c r="CP459" s="116"/>
      <c r="CQ459" s="116"/>
      <c r="CR459" s="116"/>
      <c r="CS459" s="116"/>
      <c r="CT459" s="116"/>
      <c r="CU459" s="116"/>
      <c r="CV459" s="116"/>
      <c r="CW459" s="116"/>
      <c r="CX459" s="116"/>
      <c r="CY459" s="116"/>
      <c r="CZ459" s="116"/>
      <c r="DA459" s="116"/>
      <c r="DB459" s="116"/>
      <c r="DC459" s="116"/>
      <c r="DD459" s="116"/>
      <c r="DE459" s="116"/>
      <c r="DF459" s="116"/>
      <c r="DG459" s="116"/>
    </row>
    <row r="460" spans="1:111">
      <c r="A460" s="96"/>
      <c r="B460" s="96"/>
      <c r="C460" s="97" t="s">
        <v>2321</v>
      </c>
      <c r="D460" s="98" t="s">
        <v>113</v>
      </c>
      <c r="E460" s="133"/>
      <c r="F460" s="94"/>
      <c r="G460" s="134"/>
      <c r="H460" s="135"/>
      <c r="I460" s="136"/>
      <c r="J460" s="134"/>
      <c r="BP460" s="116"/>
      <c r="BQ460" s="116"/>
      <c r="BR460" s="116"/>
      <c r="BS460" s="116"/>
      <c r="BT460" s="116"/>
      <c r="BU460" s="116"/>
      <c r="BV460" s="116"/>
      <c r="BW460" s="116"/>
      <c r="BX460" s="116"/>
      <c r="BY460" s="116"/>
      <c r="BZ460" s="116"/>
      <c r="CA460" s="116"/>
      <c r="CB460" s="116"/>
      <c r="CC460" s="116"/>
      <c r="CD460" s="116"/>
      <c r="CE460" s="116"/>
      <c r="CF460" s="116"/>
      <c r="CG460" s="116"/>
      <c r="CH460" s="116"/>
      <c r="CI460" s="116"/>
      <c r="CJ460" s="116"/>
      <c r="CK460" s="116"/>
      <c r="CL460" s="116"/>
      <c r="CM460" s="116"/>
      <c r="CN460" s="116"/>
      <c r="CO460" s="116"/>
      <c r="CP460" s="116"/>
      <c r="CQ460" s="116"/>
      <c r="CR460" s="116"/>
      <c r="CS460" s="116"/>
      <c r="CT460" s="116"/>
      <c r="CU460" s="116"/>
      <c r="CV460" s="116"/>
      <c r="CW460" s="116"/>
      <c r="CX460" s="116"/>
      <c r="CY460" s="116"/>
      <c r="CZ460" s="116"/>
      <c r="DA460" s="116"/>
      <c r="DB460" s="116"/>
      <c r="DC460" s="116"/>
      <c r="DD460" s="116"/>
      <c r="DE460" s="116"/>
      <c r="DF460" s="116"/>
      <c r="DG460" s="116"/>
    </row>
    <row r="461" spans="1:111">
      <c r="A461" s="92">
        <v>97592</v>
      </c>
      <c r="B461" s="92" t="s">
        <v>13</v>
      </c>
      <c r="C461" s="83" t="s">
        <v>2322</v>
      </c>
      <c r="D461" s="121" t="s">
        <v>211</v>
      </c>
      <c r="E461" s="92" t="s">
        <v>104</v>
      </c>
      <c r="F461" s="218">
        <v>27</v>
      </c>
      <c r="G461" s="95">
        <f>$J$4</f>
        <v>0.24940000000000001</v>
      </c>
      <c r="H461" s="114">
        <v>0</v>
      </c>
      <c r="I461" s="132">
        <f t="shared" ref="I461:I462" si="196">H461*(1+G461)</f>
        <v>0</v>
      </c>
      <c r="J461" s="18">
        <f t="shared" ref="J461:J462" si="197">F461*I461</f>
        <v>0</v>
      </c>
      <c r="BP461" s="116"/>
      <c r="BQ461" s="116"/>
      <c r="BR461" s="116"/>
      <c r="BS461" s="116"/>
      <c r="BT461" s="116"/>
      <c r="BU461" s="116"/>
      <c r="BV461" s="116"/>
      <c r="BW461" s="116"/>
      <c r="BX461" s="116"/>
      <c r="BY461" s="116"/>
      <c r="BZ461" s="116"/>
      <c r="CA461" s="116"/>
      <c r="CB461" s="116"/>
      <c r="CC461" s="116"/>
      <c r="CD461" s="116"/>
      <c r="CE461" s="116"/>
      <c r="CF461" s="116"/>
      <c r="CG461" s="116"/>
      <c r="CH461" s="116"/>
      <c r="CI461" s="116"/>
      <c r="CJ461" s="116"/>
      <c r="CK461" s="116"/>
      <c r="CL461" s="116"/>
      <c r="CM461" s="116"/>
      <c r="CN461" s="116"/>
      <c r="CO461" s="116"/>
      <c r="CP461" s="116"/>
      <c r="CQ461" s="116"/>
      <c r="CR461" s="116"/>
      <c r="CS461" s="116"/>
      <c r="CT461" s="116"/>
      <c r="CU461" s="116"/>
      <c r="CV461" s="116"/>
      <c r="CW461" s="116"/>
      <c r="CX461" s="116"/>
      <c r="CY461" s="116"/>
      <c r="CZ461" s="116"/>
      <c r="DA461" s="116"/>
      <c r="DB461" s="116"/>
      <c r="DC461" s="116"/>
      <c r="DD461" s="116"/>
      <c r="DE461" s="116"/>
      <c r="DF461" s="116"/>
      <c r="DG461" s="116"/>
    </row>
    <row r="462" spans="1:111">
      <c r="A462" s="92">
        <v>97592</v>
      </c>
      <c r="B462" s="92" t="s">
        <v>13</v>
      </c>
      <c r="C462" s="83" t="s">
        <v>2323</v>
      </c>
      <c r="D462" s="121" t="s">
        <v>316</v>
      </c>
      <c r="E462" s="92" t="s">
        <v>104</v>
      </c>
      <c r="F462" s="218">
        <v>3</v>
      </c>
      <c r="G462" s="95">
        <f>$J$4</f>
        <v>0.24940000000000001</v>
      </c>
      <c r="H462" s="114">
        <v>0</v>
      </c>
      <c r="I462" s="132">
        <f t="shared" si="196"/>
        <v>0</v>
      </c>
      <c r="J462" s="18">
        <f t="shared" si="197"/>
        <v>0</v>
      </c>
      <c r="BP462" s="116"/>
      <c r="BQ462" s="116"/>
      <c r="BR462" s="116"/>
      <c r="BS462" s="116"/>
      <c r="BT462" s="116"/>
      <c r="BU462" s="116"/>
      <c r="BV462" s="116"/>
      <c r="BW462" s="116"/>
      <c r="BX462" s="116"/>
      <c r="BY462" s="116"/>
      <c r="BZ462" s="116"/>
      <c r="CA462" s="116"/>
      <c r="CB462" s="116"/>
      <c r="CC462" s="116"/>
      <c r="CD462" s="116"/>
      <c r="CE462" s="116"/>
      <c r="CF462" s="116"/>
      <c r="CG462" s="116"/>
      <c r="CH462" s="116"/>
      <c r="CI462" s="116"/>
      <c r="CJ462" s="116"/>
      <c r="CK462" s="116"/>
      <c r="CL462" s="116"/>
      <c r="CM462" s="116"/>
      <c r="CN462" s="116"/>
      <c r="CO462" s="116"/>
      <c r="CP462" s="116"/>
      <c r="CQ462" s="116"/>
      <c r="CR462" s="116"/>
      <c r="CS462" s="116"/>
      <c r="CT462" s="116"/>
      <c r="CU462" s="116"/>
      <c r="CV462" s="116"/>
      <c r="CW462" s="116"/>
      <c r="CX462" s="116"/>
      <c r="CY462" s="116"/>
      <c r="CZ462" s="116"/>
      <c r="DA462" s="116"/>
      <c r="DB462" s="116"/>
      <c r="DC462" s="116"/>
      <c r="DD462" s="116"/>
      <c r="DE462" s="116"/>
      <c r="DF462" s="116"/>
      <c r="DG462" s="116"/>
    </row>
    <row r="463" spans="1:111">
      <c r="A463" s="96"/>
      <c r="B463" s="96"/>
      <c r="C463" s="97" t="s">
        <v>2324</v>
      </c>
      <c r="D463" s="98" t="s">
        <v>114</v>
      </c>
      <c r="E463" s="133"/>
      <c r="F463" s="94"/>
      <c r="G463" s="134"/>
      <c r="H463" s="135"/>
      <c r="I463" s="136"/>
      <c r="J463" s="134"/>
      <c r="BP463" s="116"/>
      <c r="BQ463" s="116"/>
      <c r="BR463" s="116"/>
      <c r="BS463" s="116"/>
      <c r="BT463" s="116"/>
      <c r="BU463" s="116"/>
      <c r="BV463" s="116"/>
      <c r="BW463" s="116"/>
      <c r="BX463" s="116"/>
      <c r="BY463" s="116"/>
      <c r="BZ463" s="116"/>
      <c r="CA463" s="116"/>
      <c r="CB463" s="116"/>
      <c r="CC463" s="116"/>
      <c r="CD463" s="116"/>
      <c r="CE463" s="116"/>
      <c r="CF463" s="116"/>
      <c r="CG463" s="116"/>
      <c r="CH463" s="116"/>
      <c r="CI463" s="116"/>
      <c r="CJ463" s="116"/>
      <c r="CK463" s="116"/>
      <c r="CL463" s="116"/>
      <c r="CM463" s="116"/>
      <c r="CN463" s="116"/>
      <c r="CO463" s="116"/>
      <c r="CP463" s="116"/>
      <c r="CQ463" s="116"/>
      <c r="CR463" s="116"/>
      <c r="CS463" s="116"/>
      <c r="CT463" s="116"/>
      <c r="CU463" s="116"/>
      <c r="CV463" s="116"/>
      <c r="CW463" s="116"/>
      <c r="CX463" s="116"/>
      <c r="CY463" s="116"/>
      <c r="CZ463" s="116"/>
      <c r="DA463" s="116"/>
      <c r="DB463" s="116"/>
      <c r="DC463" s="116"/>
      <c r="DD463" s="116"/>
      <c r="DE463" s="116"/>
      <c r="DF463" s="116"/>
      <c r="DG463" s="116"/>
    </row>
    <row r="464" spans="1:111" ht="35.25" customHeight="1">
      <c r="A464" s="92">
        <v>91953</v>
      </c>
      <c r="B464" s="92" t="s">
        <v>13</v>
      </c>
      <c r="C464" s="83" t="s">
        <v>2325</v>
      </c>
      <c r="D464" s="121" t="s">
        <v>188</v>
      </c>
      <c r="E464" s="92" t="s">
        <v>104</v>
      </c>
      <c r="F464" s="218">
        <v>5</v>
      </c>
      <c r="G464" s="95">
        <f t="shared" ref="G464:G468" si="198">$J$4</f>
        <v>0.24940000000000001</v>
      </c>
      <c r="H464" s="114">
        <v>0</v>
      </c>
      <c r="I464" s="220">
        <f t="shared" ref="I464:I468" si="199">H464*(1+G464)</f>
        <v>0</v>
      </c>
      <c r="J464" s="114">
        <f t="shared" ref="J464:J468" si="200">F464*I464</f>
        <v>0</v>
      </c>
      <c r="BP464" s="116"/>
      <c r="BQ464" s="116"/>
      <c r="BR464" s="116"/>
      <c r="BS464" s="116"/>
      <c r="BT464" s="116"/>
      <c r="BU464" s="116"/>
      <c r="BV464" s="116"/>
      <c r="BW464" s="116"/>
      <c r="BX464" s="116"/>
      <c r="BY464" s="116"/>
      <c r="BZ464" s="116"/>
      <c r="CA464" s="116"/>
      <c r="CB464" s="116"/>
      <c r="CC464" s="116"/>
      <c r="CD464" s="116"/>
      <c r="CE464" s="116"/>
      <c r="CF464" s="116"/>
      <c r="CG464" s="116"/>
      <c r="CH464" s="116"/>
      <c r="CI464" s="116"/>
      <c r="CJ464" s="116"/>
      <c r="CK464" s="116"/>
      <c r="CL464" s="116"/>
      <c r="CM464" s="116"/>
      <c r="CN464" s="116"/>
      <c r="CO464" s="116"/>
      <c r="CP464" s="116"/>
      <c r="CQ464" s="116"/>
      <c r="CR464" s="116"/>
      <c r="CS464" s="116"/>
      <c r="CT464" s="116"/>
      <c r="CU464" s="116"/>
      <c r="CV464" s="116"/>
      <c r="CW464" s="116"/>
      <c r="CX464" s="116"/>
      <c r="CY464" s="116"/>
      <c r="CZ464" s="116"/>
      <c r="DA464" s="116"/>
      <c r="DB464" s="116"/>
      <c r="DC464" s="116"/>
      <c r="DD464" s="116"/>
      <c r="DE464" s="116"/>
      <c r="DF464" s="116"/>
      <c r="DG464" s="116"/>
    </row>
    <row r="465" spans="1:111" ht="31.5">
      <c r="A465" s="92">
        <v>91959</v>
      </c>
      <c r="B465" s="92" t="s">
        <v>13</v>
      </c>
      <c r="C465" s="83" t="s">
        <v>2326</v>
      </c>
      <c r="D465" s="121" t="s">
        <v>189</v>
      </c>
      <c r="E465" s="92" t="s">
        <v>104</v>
      </c>
      <c r="F465" s="218">
        <v>3</v>
      </c>
      <c r="G465" s="95">
        <f t="shared" si="198"/>
        <v>0.24940000000000001</v>
      </c>
      <c r="H465" s="114">
        <v>0</v>
      </c>
      <c r="I465" s="220">
        <f t="shared" si="199"/>
        <v>0</v>
      </c>
      <c r="J465" s="114">
        <f t="shared" si="200"/>
        <v>0</v>
      </c>
      <c r="BP465" s="116"/>
      <c r="BQ465" s="116"/>
      <c r="BR465" s="116"/>
      <c r="BS465" s="116"/>
      <c r="BT465" s="116"/>
      <c r="BU465" s="116"/>
      <c r="BV465" s="116"/>
      <c r="BW465" s="116"/>
      <c r="BX465" s="116"/>
      <c r="BY465" s="116"/>
      <c r="BZ465" s="116"/>
      <c r="CA465" s="116"/>
      <c r="CB465" s="116"/>
      <c r="CC465" s="116"/>
      <c r="CD465" s="116"/>
      <c r="CE465" s="116"/>
      <c r="CF465" s="116"/>
      <c r="CG465" s="116"/>
      <c r="CH465" s="116"/>
      <c r="CI465" s="116"/>
      <c r="CJ465" s="116"/>
      <c r="CK465" s="116"/>
      <c r="CL465" s="116"/>
      <c r="CM465" s="116"/>
      <c r="CN465" s="116"/>
      <c r="CO465" s="116"/>
      <c r="CP465" s="116"/>
      <c r="CQ465" s="116"/>
      <c r="CR465" s="116"/>
      <c r="CS465" s="116"/>
      <c r="CT465" s="116"/>
      <c r="CU465" s="116"/>
      <c r="CV465" s="116"/>
      <c r="CW465" s="116"/>
      <c r="CX465" s="116"/>
      <c r="CY465" s="116"/>
      <c r="CZ465" s="116"/>
      <c r="DA465" s="116"/>
      <c r="DB465" s="116"/>
      <c r="DC465" s="116"/>
      <c r="DD465" s="116"/>
      <c r="DE465" s="116"/>
      <c r="DF465" s="116"/>
      <c r="DG465" s="116"/>
    </row>
    <row r="466" spans="1:111" ht="31.5">
      <c r="A466" s="92">
        <v>91967</v>
      </c>
      <c r="B466" s="92" t="s">
        <v>13</v>
      </c>
      <c r="C466" s="83" t="s">
        <v>2327</v>
      </c>
      <c r="D466" s="121" t="s">
        <v>212</v>
      </c>
      <c r="E466" s="92" t="s">
        <v>104</v>
      </c>
      <c r="F466" s="218">
        <v>2</v>
      </c>
      <c r="G466" s="95">
        <f t="shared" si="198"/>
        <v>0.24940000000000001</v>
      </c>
      <c r="H466" s="114">
        <v>0</v>
      </c>
      <c r="I466" s="220">
        <f t="shared" si="199"/>
        <v>0</v>
      </c>
      <c r="J466" s="114">
        <f t="shared" si="200"/>
        <v>0</v>
      </c>
      <c r="BP466" s="116"/>
      <c r="BQ466" s="116"/>
      <c r="BR466" s="116"/>
      <c r="BS466" s="116"/>
      <c r="BT466" s="116"/>
      <c r="BU466" s="116"/>
      <c r="BV466" s="116"/>
      <c r="BW466" s="116"/>
      <c r="BX466" s="116"/>
      <c r="BY466" s="116"/>
      <c r="BZ466" s="116"/>
      <c r="CA466" s="116"/>
      <c r="CB466" s="116"/>
      <c r="CC466" s="116"/>
      <c r="CD466" s="116"/>
      <c r="CE466" s="116"/>
      <c r="CF466" s="116"/>
      <c r="CG466" s="116"/>
      <c r="CH466" s="116"/>
      <c r="CI466" s="116"/>
      <c r="CJ466" s="116"/>
      <c r="CK466" s="116"/>
      <c r="CL466" s="116"/>
      <c r="CM466" s="116"/>
      <c r="CN466" s="116"/>
      <c r="CO466" s="116"/>
      <c r="CP466" s="116"/>
      <c r="CQ466" s="116"/>
      <c r="CR466" s="116"/>
      <c r="CS466" s="116"/>
      <c r="CT466" s="116"/>
      <c r="CU466" s="116"/>
      <c r="CV466" s="116"/>
      <c r="CW466" s="116"/>
      <c r="CX466" s="116"/>
      <c r="CY466" s="116"/>
      <c r="CZ466" s="116"/>
      <c r="DA466" s="116"/>
      <c r="DB466" s="116"/>
      <c r="DC466" s="116"/>
      <c r="DD466" s="116"/>
      <c r="DE466" s="116"/>
      <c r="DF466" s="116"/>
      <c r="DG466" s="116"/>
    </row>
    <row r="467" spans="1:111" ht="31.5">
      <c r="A467" s="92">
        <v>91996</v>
      </c>
      <c r="B467" s="92" t="s">
        <v>13</v>
      </c>
      <c r="C467" s="83" t="s">
        <v>2328</v>
      </c>
      <c r="D467" s="102" t="s">
        <v>191</v>
      </c>
      <c r="E467" s="92" t="s">
        <v>104</v>
      </c>
      <c r="F467" s="218">
        <v>64</v>
      </c>
      <c r="G467" s="95">
        <f t="shared" si="198"/>
        <v>0.24940000000000001</v>
      </c>
      <c r="H467" s="114">
        <v>0</v>
      </c>
      <c r="I467" s="220">
        <f t="shared" si="199"/>
        <v>0</v>
      </c>
      <c r="J467" s="114">
        <f t="shared" si="200"/>
        <v>0</v>
      </c>
      <c r="BP467" s="116"/>
      <c r="BQ467" s="116"/>
      <c r="BR467" s="116"/>
      <c r="BS467" s="116"/>
      <c r="BT467" s="116"/>
      <c r="BU467" s="116"/>
      <c r="BV467" s="116"/>
      <c r="BW467" s="116"/>
      <c r="BX467" s="116"/>
      <c r="BY467" s="116"/>
      <c r="BZ467" s="116"/>
      <c r="CA467" s="116"/>
      <c r="CB467" s="116"/>
      <c r="CC467" s="116"/>
      <c r="CD467" s="116"/>
      <c r="CE467" s="116"/>
      <c r="CF467" s="116"/>
      <c r="CG467" s="116"/>
      <c r="CH467" s="116"/>
      <c r="CI467" s="116"/>
      <c r="CJ467" s="116"/>
      <c r="CK467" s="116"/>
      <c r="CL467" s="116"/>
      <c r="CM467" s="116"/>
      <c r="CN467" s="116"/>
      <c r="CO467" s="116"/>
      <c r="CP467" s="116"/>
      <c r="CQ467" s="116"/>
      <c r="CR467" s="116"/>
      <c r="CS467" s="116"/>
      <c r="CT467" s="116"/>
      <c r="CU467" s="116"/>
      <c r="CV467" s="116"/>
      <c r="CW467" s="116"/>
      <c r="CX467" s="116"/>
      <c r="CY467" s="116"/>
      <c r="CZ467" s="116"/>
      <c r="DA467" s="116"/>
      <c r="DB467" s="116"/>
      <c r="DC467" s="116"/>
      <c r="DD467" s="116"/>
      <c r="DE467" s="116"/>
      <c r="DF467" s="116"/>
      <c r="DG467" s="116"/>
    </row>
    <row r="468" spans="1:111" ht="31.5">
      <c r="A468" s="92">
        <v>92005</v>
      </c>
      <c r="B468" s="92" t="s">
        <v>13</v>
      </c>
      <c r="C468" s="83" t="s">
        <v>2329</v>
      </c>
      <c r="D468" s="102" t="s">
        <v>317</v>
      </c>
      <c r="E468" s="92" t="s">
        <v>104</v>
      </c>
      <c r="F468" s="218">
        <v>2</v>
      </c>
      <c r="G468" s="95">
        <f t="shared" si="198"/>
        <v>0.24940000000000001</v>
      </c>
      <c r="H468" s="114">
        <v>0</v>
      </c>
      <c r="I468" s="220">
        <f t="shared" si="199"/>
        <v>0</v>
      </c>
      <c r="J468" s="114">
        <f t="shared" si="200"/>
        <v>0</v>
      </c>
      <c r="BP468" s="116"/>
      <c r="BQ468" s="116"/>
      <c r="BR468" s="116"/>
      <c r="BS468" s="116"/>
      <c r="BT468" s="116"/>
      <c r="BU468" s="116"/>
      <c r="BV468" s="116"/>
      <c r="BW468" s="116"/>
      <c r="BX468" s="116"/>
      <c r="BY468" s="116"/>
      <c r="BZ468" s="116"/>
      <c r="CA468" s="116"/>
      <c r="CB468" s="116"/>
      <c r="CC468" s="116"/>
      <c r="CD468" s="116"/>
      <c r="CE468" s="116"/>
      <c r="CF468" s="116"/>
      <c r="CG468" s="116"/>
      <c r="CH468" s="116"/>
      <c r="CI468" s="116"/>
      <c r="CJ468" s="116"/>
      <c r="CK468" s="116"/>
      <c r="CL468" s="116"/>
      <c r="CM468" s="116"/>
      <c r="CN468" s="116"/>
      <c r="CO468" s="116"/>
      <c r="CP468" s="116"/>
      <c r="CQ468" s="116"/>
      <c r="CR468" s="116"/>
      <c r="CS468" s="116"/>
      <c r="CT468" s="116"/>
      <c r="CU468" s="116"/>
      <c r="CV468" s="116"/>
      <c r="CW468" s="116"/>
      <c r="CX468" s="116"/>
      <c r="CY468" s="116"/>
      <c r="CZ468" s="116"/>
      <c r="DA468" s="116"/>
      <c r="DB468" s="116"/>
      <c r="DC468" s="116"/>
      <c r="DD468" s="116"/>
      <c r="DE468" s="116"/>
      <c r="DF468" s="116"/>
      <c r="DG468" s="116"/>
    </row>
    <row r="469" spans="1:111">
      <c r="A469" s="92"/>
      <c r="B469" s="92"/>
      <c r="C469" s="92"/>
      <c r="D469" s="102"/>
      <c r="E469" s="92"/>
      <c r="F469" s="94"/>
      <c r="G469" s="95"/>
      <c r="H469" s="560" t="s">
        <v>17</v>
      </c>
      <c r="I469" s="561"/>
      <c r="J469" s="137">
        <f>SUM(J437:J468)</f>
        <v>0</v>
      </c>
    </row>
    <row r="470" spans="1:111">
      <c r="A470" s="22"/>
      <c r="B470" s="22"/>
      <c r="C470" s="11" t="s">
        <v>858</v>
      </c>
      <c r="D470" s="12" t="s">
        <v>386</v>
      </c>
      <c r="E470" s="22"/>
      <c r="F470" s="23"/>
      <c r="G470" s="23"/>
      <c r="H470" s="23"/>
      <c r="I470" s="24"/>
      <c r="J470" s="23"/>
    </row>
    <row r="471" spans="1:111">
      <c r="A471" s="99" t="s">
        <v>96</v>
      </c>
      <c r="B471" s="99" t="s">
        <v>103</v>
      </c>
      <c r="C471" s="112" t="s">
        <v>1407</v>
      </c>
      <c r="D471" s="240" t="s">
        <v>1169</v>
      </c>
      <c r="E471" s="99" t="s">
        <v>15</v>
      </c>
      <c r="F471" s="345">
        <v>2</v>
      </c>
      <c r="G471" s="77">
        <f t="shared" ref="G471:G473" si="201">$J$4</f>
        <v>0.24940000000000001</v>
      </c>
      <c r="H471" s="114">
        <v>0</v>
      </c>
      <c r="I471" s="132">
        <f t="shared" ref="I471:I473" si="202">H471*(1+G471)</f>
        <v>0</v>
      </c>
      <c r="J471" s="114">
        <f t="shared" ref="J471:J473" si="203">F471*I471</f>
        <v>0</v>
      </c>
    </row>
    <row r="472" spans="1:111">
      <c r="A472" s="99" t="s">
        <v>96</v>
      </c>
      <c r="B472" s="99" t="s">
        <v>103</v>
      </c>
      <c r="C472" s="112" t="s">
        <v>1408</v>
      </c>
      <c r="D472" s="240" t="s">
        <v>1170</v>
      </c>
      <c r="E472" s="99" t="s">
        <v>15</v>
      </c>
      <c r="F472" s="345">
        <v>2</v>
      </c>
      <c r="G472" s="77">
        <f t="shared" si="201"/>
        <v>0.24940000000000001</v>
      </c>
      <c r="H472" s="114">
        <v>0</v>
      </c>
      <c r="I472" s="132">
        <f t="shared" si="202"/>
        <v>0</v>
      </c>
      <c r="J472" s="114">
        <f t="shared" si="203"/>
        <v>0</v>
      </c>
    </row>
    <row r="473" spans="1:111">
      <c r="A473" s="99" t="s">
        <v>1172</v>
      </c>
      <c r="B473" s="99" t="s">
        <v>103</v>
      </c>
      <c r="C473" s="112" t="s">
        <v>1409</v>
      </c>
      <c r="D473" s="100" t="s">
        <v>404</v>
      </c>
      <c r="E473" s="112" t="s">
        <v>15</v>
      </c>
      <c r="F473" s="345">
        <v>2</v>
      </c>
      <c r="G473" s="117">
        <f t="shared" si="201"/>
        <v>0.24940000000000001</v>
      </c>
      <c r="H473" s="114">
        <v>0</v>
      </c>
      <c r="I473" s="132">
        <f t="shared" si="202"/>
        <v>0</v>
      </c>
      <c r="J473" s="114">
        <f t="shared" si="203"/>
        <v>0</v>
      </c>
    </row>
    <row r="474" spans="1:111">
      <c r="A474" s="236"/>
      <c r="B474" s="236"/>
      <c r="C474" s="237"/>
      <c r="D474" s="238"/>
      <c r="E474" s="236"/>
      <c r="F474" s="239"/>
      <c r="G474" s="239"/>
      <c r="H474" s="566" t="s">
        <v>17</v>
      </c>
      <c r="I474" s="567"/>
      <c r="J474" s="35">
        <f>SUM(J471:J473)</f>
        <v>0</v>
      </c>
    </row>
    <row r="475" spans="1:111">
      <c r="A475" s="22"/>
      <c r="B475" s="22"/>
      <c r="C475" s="11" t="s">
        <v>859</v>
      </c>
      <c r="D475" s="12" t="s">
        <v>769</v>
      </c>
      <c r="E475" s="22"/>
      <c r="F475" s="23"/>
      <c r="G475" s="23"/>
      <c r="H475" s="23"/>
      <c r="I475" s="24"/>
      <c r="J475" s="23"/>
    </row>
    <row r="476" spans="1:111" ht="31.5">
      <c r="A476" s="156">
        <v>10851</v>
      </c>
      <c r="B476" s="92" t="s">
        <v>13</v>
      </c>
      <c r="C476" s="83" t="s">
        <v>1400</v>
      </c>
      <c r="D476" s="121" t="s">
        <v>771</v>
      </c>
      <c r="E476" s="112" t="s">
        <v>15</v>
      </c>
      <c r="F476" s="218">
        <v>9</v>
      </c>
      <c r="G476" s="95">
        <f>$J$5</f>
        <v>0.1278</v>
      </c>
      <c r="H476" s="114">
        <v>0</v>
      </c>
      <c r="I476" s="132">
        <f t="shared" ref="I476:I478" si="204">H476*(1+G476)</f>
        <v>0</v>
      </c>
      <c r="J476" s="94">
        <f t="shared" ref="J476:J478" si="205">F476*I476</f>
        <v>0</v>
      </c>
    </row>
    <row r="477" spans="1:111">
      <c r="A477" s="156" t="s">
        <v>365</v>
      </c>
      <c r="B477" s="92" t="s">
        <v>103</v>
      </c>
      <c r="C477" s="83" t="s">
        <v>2330</v>
      </c>
      <c r="D477" s="121" t="s">
        <v>2250</v>
      </c>
      <c r="E477" s="112" t="s">
        <v>15</v>
      </c>
      <c r="F477" s="218">
        <v>3</v>
      </c>
      <c r="G477" s="95">
        <f t="shared" ref="G477" si="206">$J$4</f>
        <v>0.24940000000000001</v>
      </c>
      <c r="H477" s="114">
        <v>0</v>
      </c>
      <c r="I477" s="132">
        <f t="shared" si="204"/>
        <v>0</v>
      </c>
      <c r="J477" s="94">
        <f t="shared" si="205"/>
        <v>0</v>
      </c>
    </row>
    <row r="478" spans="1:111">
      <c r="A478" s="222" t="s">
        <v>266</v>
      </c>
      <c r="B478" s="99" t="s">
        <v>103</v>
      </c>
      <c r="C478" s="83" t="s">
        <v>2331</v>
      </c>
      <c r="D478" s="121" t="s">
        <v>772</v>
      </c>
      <c r="E478" s="112" t="s">
        <v>109</v>
      </c>
      <c r="F478" s="218">
        <v>7.1</v>
      </c>
      <c r="G478" s="95">
        <f t="shared" ref="G478" si="207">$J$4</f>
        <v>0.24940000000000001</v>
      </c>
      <c r="H478" s="114">
        <v>0</v>
      </c>
      <c r="I478" s="132">
        <f t="shared" si="204"/>
        <v>0</v>
      </c>
      <c r="J478" s="94">
        <f t="shared" si="205"/>
        <v>0</v>
      </c>
    </row>
    <row r="479" spans="1:111">
      <c r="A479" s="156"/>
      <c r="B479" s="152"/>
      <c r="C479" s="153"/>
      <c r="D479" s="154"/>
      <c r="E479" s="152"/>
      <c r="F479" s="155"/>
      <c r="G479" s="155"/>
      <c r="H479" s="566" t="s">
        <v>17</v>
      </c>
      <c r="I479" s="567"/>
      <c r="J479" s="35">
        <f>SUM(J476:J478)</f>
        <v>0</v>
      </c>
    </row>
    <row r="480" spans="1:111">
      <c r="A480" s="22"/>
      <c r="B480" s="22"/>
      <c r="C480" s="11" t="s">
        <v>860</v>
      </c>
      <c r="D480" s="12" t="s">
        <v>768</v>
      </c>
      <c r="E480" s="22"/>
      <c r="F480" s="23"/>
      <c r="G480" s="23"/>
      <c r="H480" s="23"/>
      <c r="I480" s="24"/>
      <c r="J480" s="23"/>
      <c r="BP480" s="116"/>
      <c r="BQ480" s="116"/>
      <c r="BR480" s="116"/>
      <c r="BS480" s="116"/>
      <c r="BT480" s="116"/>
      <c r="BU480" s="116"/>
      <c r="BV480" s="116"/>
      <c r="BW480" s="116"/>
      <c r="BX480" s="116"/>
      <c r="BY480" s="116"/>
      <c r="BZ480" s="116"/>
      <c r="CA480" s="116"/>
      <c r="CB480" s="116"/>
      <c r="CC480" s="116"/>
      <c r="CD480" s="116"/>
      <c r="CE480" s="116"/>
      <c r="CF480" s="116"/>
      <c r="CG480" s="116"/>
      <c r="CH480" s="116"/>
      <c r="CI480" s="116"/>
      <c r="CJ480" s="116"/>
      <c r="CK480" s="116"/>
      <c r="CL480" s="116"/>
      <c r="CM480" s="116"/>
      <c r="CN480" s="116"/>
      <c r="CO480" s="116"/>
      <c r="CP480" s="116"/>
      <c r="CQ480" s="116"/>
      <c r="CR480" s="116"/>
      <c r="CS480" s="116"/>
      <c r="CT480" s="116"/>
      <c r="CU480" s="116"/>
      <c r="CV480" s="116"/>
      <c r="CW480" s="116"/>
      <c r="CX480" s="116"/>
      <c r="CY480" s="116"/>
      <c r="CZ480" s="116"/>
      <c r="DA480" s="116"/>
      <c r="DB480" s="116"/>
      <c r="DC480" s="116"/>
      <c r="DD480" s="116"/>
      <c r="DE480" s="116"/>
      <c r="DF480" s="116"/>
      <c r="DG480" s="116"/>
    </row>
    <row r="481" spans="1:111" ht="31.5">
      <c r="A481" s="222" t="s">
        <v>1158</v>
      </c>
      <c r="B481" s="99" t="s">
        <v>103</v>
      </c>
      <c r="C481" s="113" t="s">
        <v>1401</v>
      </c>
      <c r="D481" s="106" t="s">
        <v>1159</v>
      </c>
      <c r="E481" s="112" t="s">
        <v>107</v>
      </c>
      <c r="F481" s="345">
        <v>33</v>
      </c>
      <c r="G481" s="117">
        <f>$J$4</f>
        <v>0.24940000000000001</v>
      </c>
      <c r="H481" s="114">
        <v>0</v>
      </c>
      <c r="I481" s="122">
        <f>H481*(1+G481)</f>
        <v>0</v>
      </c>
      <c r="J481" s="114">
        <f>F481*I481</f>
        <v>0</v>
      </c>
      <c r="BP481" s="116"/>
      <c r="BQ481" s="116"/>
      <c r="BR481" s="116"/>
      <c r="BS481" s="116"/>
      <c r="BT481" s="116"/>
      <c r="BU481" s="116"/>
      <c r="BV481" s="116"/>
      <c r="BW481" s="116"/>
      <c r="BX481" s="116"/>
      <c r="BY481" s="116"/>
      <c r="BZ481" s="116"/>
      <c r="CA481" s="116"/>
      <c r="CB481" s="116"/>
      <c r="CC481" s="116"/>
      <c r="CD481" s="116"/>
      <c r="CE481" s="116"/>
      <c r="CF481" s="116"/>
      <c r="CG481" s="116"/>
      <c r="CH481" s="116"/>
      <c r="CI481" s="116"/>
      <c r="CJ481" s="116"/>
      <c r="CK481" s="116"/>
      <c r="CL481" s="116"/>
      <c r="CM481" s="116"/>
      <c r="CN481" s="116"/>
      <c r="CO481" s="116"/>
      <c r="CP481" s="116"/>
      <c r="CQ481" s="116"/>
      <c r="CR481" s="116"/>
      <c r="CS481" s="116"/>
      <c r="CT481" s="116"/>
      <c r="CU481" s="116"/>
      <c r="CV481" s="116"/>
      <c r="CW481" s="116"/>
      <c r="CX481" s="116"/>
      <c r="CY481" s="116"/>
      <c r="CZ481" s="116"/>
      <c r="DA481" s="116"/>
      <c r="DB481" s="116"/>
      <c r="DC481" s="116"/>
      <c r="DD481" s="116"/>
      <c r="DE481" s="116"/>
      <c r="DF481" s="116"/>
      <c r="DG481" s="116"/>
    </row>
    <row r="482" spans="1:111" ht="20.25" customHeight="1">
      <c r="A482" s="222" t="s">
        <v>1127</v>
      </c>
      <c r="B482" s="99" t="s">
        <v>103</v>
      </c>
      <c r="C482" s="113" t="s">
        <v>1402</v>
      </c>
      <c r="D482" s="106" t="s">
        <v>1122</v>
      </c>
      <c r="E482" s="112" t="s">
        <v>363</v>
      </c>
      <c r="F482" s="345">
        <v>1</v>
      </c>
      <c r="G482" s="117">
        <f>$J$4</f>
        <v>0.24940000000000001</v>
      </c>
      <c r="H482" s="114">
        <v>0</v>
      </c>
      <c r="I482" s="122">
        <f>H482*(1+G482)</f>
        <v>0</v>
      </c>
      <c r="J482" s="114">
        <f>F482*I482</f>
        <v>0</v>
      </c>
      <c r="BP482" s="116"/>
      <c r="BQ482" s="116"/>
      <c r="BR482" s="116"/>
      <c r="BS482" s="116"/>
      <c r="BT482" s="116"/>
      <c r="BU482" s="116"/>
      <c r="BV482" s="116"/>
      <c r="BW482" s="116"/>
      <c r="BX482" s="116"/>
      <c r="BY482" s="116"/>
      <c r="BZ482" s="116"/>
      <c r="CA482" s="116"/>
      <c r="CB482" s="116"/>
      <c r="CC482" s="116"/>
      <c r="CD482" s="116"/>
      <c r="CE482" s="116"/>
      <c r="CF482" s="116"/>
      <c r="CG482" s="116"/>
      <c r="CH482" s="116"/>
      <c r="CI482" s="116"/>
      <c r="CJ482" s="116"/>
      <c r="CK482" s="116"/>
      <c r="CL482" s="116"/>
      <c r="CM482" s="116"/>
      <c r="CN482" s="116"/>
      <c r="CO482" s="116"/>
      <c r="CP482" s="116"/>
      <c r="CQ482" s="116"/>
      <c r="CR482" s="116"/>
      <c r="CS482" s="116"/>
      <c r="CT482" s="116"/>
      <c r="CU482" s="116"/>
      <c r="CV482" s="116"/>
      <c r="CW482" s="116"/>
      <c r="CX482" s="116"/>
      <c r="CY482" s="116"/>
      <c r="CZ482" s="116"/>
      <c r="DA482" s="116"/>
      <c r="DB482" s="116"/>
      <c r="DC482" s="116"/>
      <c r="DD482" s="116"/>
      <c r="DE482" s="116"/>
      <c r="DF482" s="116"/>
      <c r="DG482" s="116"/>
    </row>
    <row r="483" spans="1:111" ht="27" customHeight="1">
      <c r="A483" s="156" t="s">
        <v>1176</v>
      </c>
      <c r="B483" s="92" t="s">
        <v>13</v>
      </c>
      <c r="C483" s="113" t="s">
        <v>1403</v>
      </c>
      <c r="D483" s="106" t="s">
        <v>1175</v>
      </c>
      <c r="E483" s="112" t="s">
        <v>109</v>
      </c>
      <c r="F483" s="345">
        <v>39.450000000000003</v>
      </c>
      <c r="G483" s="117">
        <f>$J$4</f>
        <v>0.24940000000000001</v>
      </c>
      <c r="H483" s="114">
        <v>0</v>
      </c>
      <c r="I483" s="122">
        <f>H483*(1+G483)</f>
        <v>0</v>
      </c>
      <c r="J483" s="114">
        <f>F483*I483</f>
        <v>0</v>
      </c>
    </row>
    <row r="484" spans="1:111">
      <c r="A484" s="88"/>
      <c r="B484" s="88"/>
      <c r="C484" s="30"/>
      <c r="D484" s="27"/>
      <c r="E484" s="88"/>
      <c r="F484" s="26"/>
      <c r="G484" s="26"/>
      <c r="H484" s="566" t="s">
        <v>17</v>
      </c>
      <c r="I484" s="567"/>
      <c r="J484" s="35">
        <f>SUM(J481:J483)</f>
        <v>0</v>
      </c>
    </row>
    <row r="485" spans="1:111">
      <c r="A485" s="22"/>
      <c r="B485" s="22"/>
      <c r="C485" s="11" t="s">
        <v>861</v>
      </c>
      <c r="D485" s="12" t="s">
        <v>796</v>
      </c>
      <c r="E485" s="22"/>
      <c r="F485" s="23"/>
      <c r="G485" s="23"/>
      <c r="H485" s="23"/>
      <c r="I485" s="24"/>
      <c r="J485" s="23"/>
    </row>
    <row r="486" spans="1:111">
      <c r="A486" s="222" t="s">
        <v>798</v>
      </c>
      <c r="B486" s="99" t="s">
        <v>103</v>
      </c>
      <c r="C486" s="113" t="s">
        <v>1166</v>
      </c>
      <c r="D486" s="106" t="s">
        <v>799</v>
      </c>
      <c r="E486" s="112" t="s">
        <v>109</v>
      </c>
      <c r="F486" s="345">
        <f>'Quadro de Áreas'!H6</f>
        <v>469.05</v>
      </c>
      <c r="G486" s="117">
        <f>$J$4</f>
        <v>0.24940000000000001</v>
      </c>
      <c r="H486" s="114">
        <v>0</v>
      </c>
      <c r="I486" s="122">
        <f>H486*(1+G486)</f>
        <v>0</v>
      </c>
      <c r="J486" s="114">
        <f>F486*I486</f>
        <v>0</v>
      </c>
    </row>
    <row r="487" spans="1:111">
      <c r="A487" s="222" t="s">
        <v>805</v>
      </c>
      <c r="B487" s="99" t="s">
        <v>103</v>
      </c>
      <c r="C487" s="113" t="s">
        <v>1167</v>
      </c>
      <c r="D487" s="106" t="s">
        <v>803</v>
      </c>
      <c r="E487" s="112" t="s">
        <v>109</v>
      </c>
      <c r="F487" s="345">
        <f>'Mem. Calculo Refeitório'!D156</f>
        <v>112.16</v>
      </c>
      <c r="G487" s="117">
        <f>$J$4</f>
        <v>0.24940000000000001</v>
      </c>
      <c r="H487" s="114">
        <v>0</v>
      </c>
      <c r="I487" s="122">
        <f>H487*(1+G487)</f>
        <v>0</v>
      </c>
      <c r="J487" s="114">
        <f>F487*I487</f>
        <v>0</v>
      </c>
    </row>
    <row r="488" spans="1:111">
      <c r="A488" s="222" t="s">
        <v>806</v>
      </c>
      <c r="B488" s="99" t="s">
        <v>103</v>
      </c>
      <c r="C488" s="113" t="s">
        <v>1168</v>
      </c>
      <c r="D488" s="106" t="s">
        <v>804</v>
      </c>
      <c r="E488" s="112" t="s">
        <v>109</v>
      </c>
      <c r="F488" s="345">
        <f>'Mem. Calculo Refeitório'!D160</f>
        <v>610.76</v>
      </c>
      <c r="G488" s="117">
        <f>$J$4</f>
        <v>0.24940000000000001</v>
      </c>
      <c r="H488" s="114">
        <v>0</v>
      </c>
      <c r="I488" s="122">
        <f>H488*(1+G488)</f>
        <v>0</v>
      </c>
      <c r="J488" s="114">
        <f>F488*I488</f>
        <v>0</v>
      </c>
    </row>
    <row r="489" spans="1:111">
      <c r="A489" s="88"/>
      <c r="B489" s="88"/>
      <c r="C489" s="30"/>
      <c r="D489" s="27"/>
      <c r="E489" s="88"/>
      <c r="F489" s="26"/>
      <c r="G489" s="26"/>
      <c r="H489" s="566" t="s">
        <v>17</v>
      </c>
      <c r="I489" s="567"/>
      <c r="J489" s="35">
        <f>SUM(J486:J488)</f>
        <v>0</v>
      </c>
    </row>
    <row r="490" spans="1:111" s="268" customFormat="1">
      <c r="A490" s="562" t="s">
        <v>844</v>
      </c>
      <c r="B490" s="563"/>
      <c r="C490" s="563"/>
      <c r="D490" s="563"/>
      <c r="E490" s="563"/>
      <c r="F490" s="563"/>
      <c r="G490" s="563"/>
      <c r="H490" s="564"/>
      <c r="I490" s="565">
        <f>SUM(J293:J489)/2</f>
        <v>0</v>
      </c>
      <c r="J490" s="565"/>
      <c r="K490" s="416"/>
      <c r="L490" s="416"/>
      <c r="M490" s="416"/>
      <c r="N490" s="416"/>
      <c r="O490" s="416"/>
      <c r="P490" s="416"/>
      <c r="Q490" s="416"/>
      <c r="R490" s="416"/>
      <c r="S490" s="416"/>
      <c r="T490" s="416"/>
      <c r="U490" s="416"/>
      <c r="V490" s="416"/>
      <c r="W490" s="416"/>
      <c r="X490" s="416"/>
      <c r="Y490" s="416"/>
      <c r="Z490" s="416"/>
      <c r="AA490" s="416"/>
      <c r="AB490" s="416"/>
      <c r="AC490" s="416"/>
      <c r="AD490" s="416"/>
      <c r="AE490" s="416"/>
      <c r="AF490" s="416"/>
      <c r="AG490" s="416"/>
      <c r="AH490" s="416"/>
      <c r="AI490" s="416"/>
      <c r="AJ490" s="416"/>
      <c r="AK490" s="416"/>
      <c r="AL490" s="416"/>
      <c r="AM490" s="416"/>
      <c r="AN490" s="416"/>
      <c r="AO490" s="416"/>
      <c r="AP490" s="416"/>
      <c r="AQ490" s="416"/>
      <c r="AR490" s="416"/>
      <c r="AS490" s="416"/>
      <c r="AT490" s="416"/>
      <c r="AU490" s="416"/>
      <c r="AV490" s="416"/>
      <c r="AW490" s="416"/>
      <c r="AX490" s="416"/>
      <c r="AY490" s="416"/>
      <c r="AZ490" s="416"/>
      <c r="BA490" s="416"/>
      <c r="BB490" s="416"/>
      <c r="BC490" s="416"/>
      <c r="BD490" s="416"/>
      <c r="BE490" s="416"/>
      <c r="BF490" s="416"/>
      <c r="BG490" s="416"/>
      <c r="BH490" s="416"/>
      <c r="BI490" s="416"/>
      <c r="BJ490" s="416"/>
      <c r="BK490" s="416"/>
      <c r="BL490" s="416"/>
      <c r="BM490" s="416"/>
      <c r="BN490" s="416"/>
      <c r="BO490" s="416"/>
      <c r="BP490" s="417"/>
      <c r="BQ490" s="417"/>
      <c r="BR490" s="417"/>
      <c r="BS490" s="417"/>
      <c r="BT490" s="417"/>
      <c r="BU490" s="417"/>
      <c r="BV490" s="417"/>
      <c r="BW490" s="417"/>
      <c r="BX490" s="417"/>
      <c r="BY490" s="417"/>
      <c r="BZ490" s="417"/>
      <c r="CA490" s="417"/>
      <c r="CB490" s="417"/>
      <c r="CC490" s="417"/>
      <c r="CD490" s="417"/>
      <c r="CE490" s="417"/>
      <c r="CF490" s="417"/>
      <c r="CG490" s="417"/>
      <c r="CH490" s="417"/>
      <c r="CI490" s="417"/>
      <c r="CJ490" s="417"/>
      <c r="CK490" s="417"/>
      <c r="CL490" s="417"/>
      <c r="CM490" s="417"/>
      <c r="CN490" s="417"/>
      <c r="CO490" s="417"/>
      <c r="CP490" s="417"/>
      <c r="CQ490" s="417"/>
      <c r="CR490" s="417"/>
      <c r="CS490" s="417"/>
      <c r="CT490" s="417"/>
      <c r="CU490" s="417"/>
      <c r="CV490" s="417"/>
      <c r="CW490" s="417"/>
      <c r="CX490" s="417"/>
      <c r="CY490" s="417"/>
      <c r="CZ490" s="417"/>
      <c r="DA490" s="417"/>
      <c r="DB490" s="417"/>
      <c r="DC490" s="417"/>
      <c r="DD490" s="417"/>
      <c r="DE490" s="417"/>
      <c r="DF490" s="417"/>
      <c r="DG490" s="417"/>
    </row>
    <row r="491" spans="1:111" s="268" customFormat="1">
      <c r="A491" s="568" t="s">
        <v>1694</v>
      </c>
      <c r="B491" s="569"/>
      <c r="C491" s="569"/>
      <c r="D491" s="569"/>
      <c r="E491" s="569"/>
      <c r="F491" s="569"/>
      <c r="G491" s="569"/>
      <c r="H491" s="569"/>
      <c r="I491" s="569"/>
      <c r="J491" s="570"/>
      <c r="K491" s="416"/>
      <c r="L491" s="416"/>
      <c r="M491" s="416"/>
      <c r="N491" s="416"/>
      <c r="O491" s="416"/>
      <c r="P491" s="416"/>
      <c r="Q491" s="416"/>
      <c r="R491" s="416"/>
      <c r="S491" s="416"/>
      <c r="T491" s="416"/>
      <c r="U491" s="416"/>
      <c r="V491" s="416"/>
      <c r="W491" s="416"/>
      <c r="X491" s="416"/>
      <c r="Y491" s="416"/>
      <c r="Z491" s="416"/>
      <c r="AA491" s="416"/>
      <c r="AB491" s="416"/>
      <c r="AC491" s="416"/>
      <c r="AD491" s="416"/>
      <c r="AE491" s="416"/>
      <c r="AF491" s="416"/>
      <c r="AG491" s="416"/>
      <c r="AH491" s="416"/>
      <c r="AI491" s="416"/>
      <c r="AJ491" s="416"/>
      <c r="AK491" s="416"/>
      <c r="AL491" s="416"/>
      <c r="AM491" s="416"/>
      <c r="AN491" s="416"/>
      <c r="AO491" s="416"/>
      <c r="AP491" s="416"/>
      <c r="AQ491" s="416"/>
      <c r="AR491" s="416"/>
      <c r="AS491" s="416"/>
      <c r="AT491" s="416"/>
      <c r="AU491" s="416"/>
      <c r="AV491" s="416"/>
      <c r="AW491" s="416"/>
      <c r="AX491" s="416"/>
      <c r="AY491" s="416"/>
      <c r="AZ491" s="416"/>
      <c r="BA491" s="416"/>
      <c r="BB491" s="416"/>
      <c r="BC491" s="416"/>
      <c r="BD491" s="416"/>
      <c r="BE491" s="416"/>
      <c r="BF491" s="416"/>
      <c r="BG491" s="416"/>
      <c r="BH491" s="416"/>
      <c r="BI491" s="416"/>
      <c r="BJ491" s="416"/>
      <c r="BK491" s="416"/>
      <c r="BL491" s="416"/>
      <c r="BM491" s="416"/>
      <c r="BN491" s="416"/>
      <c r="BO491" s="416"/>
      <c r="BP491" s="417"/>
      <c r="BQ491" s="417"/>
      <c r="BR491" s="417"/>
      <c r="BS491" s="417"/>
      <c r="BT491" s="417"/>
      <c r="BU491" s="417"/>
      <c r="BV491" s="417"/>
      <c r="BW491" s="417"/>
      <c r="BX491" s="417"/>
      <c r="BY491" s="417"/>
      <c r="BZ491" s="417"/>
      <c r="CA491" s="417"/>
      <c r="CB491" s="417"/>
      <c r="CC491" s="417"/>
      <c r="CD491" s="417"/>
      <c r="CE491" s="417"/>
      <c r="CF491" s="417"/>
      <c r="CG491" s="417"/>
      <c r="CH491" s="417"/>
      <c r="CI491" s="417"/>
      <c r="CJ491" s="417"/>
      <c r="CK491" s="417"/>
      <c r="CL491" s="417"/>
      <c r="CM491" s="417"/>
      <c r="CN491" s="417"/>
      <c r="CO491" s="417"/>
      <c r="CP491" s="417"/>
      <c r="CQ491" s="417"/>
      <c r="CR491" s="417"/>
      <c r="CS491" s="417"/>
      <c r="CT491" s="417"/>
      <c r="CU491" s="417"/>
      <c r="CV491" s="417"/>
      <c r="CW491" s="417"/>
      <c r="CX491" s="417"/>
      <c r="CY491" s="417"/>
      <c r="CZ491" s="417"/>
      <c r="DA491" s="417"/>
      <c r="DB491" s="417"/>
      <c r="DC491" s="417"/>
      <c r="DD491" s="417"/>
      <c r="DE491" s="417"/>
      <c r="DF491" s="417"/>
      <c r="DG491" s="417"/>
    </row>
    <row r="492" spans="1:111" s="268" customFormat="1">
      <c r="A492" s="22"/>
      <c r="B492" s="22"/>
      <c r="C492" s="11" t="s">
        <v>862</v>
      </c>
      <c r="D492" s="254" t="s">
        <v>18</v>
      </c>
      <c r="E492" s="22"/>
      <c r="F492" s="23"/>
      <c r="G492" s="23"/>
      <c r="H492" s="23"/>
      <c r="I492" s="24"/>
      <c r="J492" s="23"/>
      <c r="K492" s="416"/>
      <c r="L492" s="416"/>
      <c r="M492" s="416"/>
      <c r="N492" s="416"/>
      <c r="O492" s="416"/>
      <c r="P492" s="416"/>
      <c r="Q492" s="416"/>
      <c r="R492" s="416"/>
      <c r="S492" s="416"/>
      <c r="T492" s="416"/>
      <c r="U492" s="416"/>
      <c r="V492" s="416"/>
      <c r="W492" s="416"/>
      <c r="X492" s="416"/>
      <c r="Y492" s="416"/>
      <c r="Z492" s="416"/>
      <c r="AA492" s="416"/>
      <c r="AB492" s="416"/>
      <c r="AC492" s="416"/>
      <c r="AD492" s="416"/>
      <c r="AE492" s="416"/>
      <c r="AF492" s="416"/>
      <c r="AG492" s="416"/>
      <c r="AH492" s="416"/>
      <c r="AI492" s="416"/>
      <c r="AJ492" s="416"/>
      <c r="AK492" s="416"/>
      <c r="AL492" s="416"/>
      <c r="AM492" s="416"/>
      <c r="AN492" s="416"/>
      <c r="AO492" s="416"/>
      <c r="AP492" s="416"/>
      <c r="AQ492" s="416"/>
      <c r="AR492" s="416"/>
      <c r="AS492" s="416"/>
      <c r="AT492" s="416"/>
      <c r="AU492" s="416"/>
      <c r="AV492" s="416"/>
      <c r="AW492" s="416"/>
      <c r="AX492" s="416"/>
      <c r="AY492" s="416"/>
      <c r="AZ492" s="416"/>
      <c r="BA492" s="416"/>
      <c r="BB492" s="416"/>
      <c r="BC492" s="416"/>
      <c r="BD492" s="416"/>
      <c r="BE492" s="416"/>
      <c r="BF492" s="416"/>
      <c r="BG492" s="416"/>
      <c r="BH492" s="416"/>
      <c r="BI492" s="416"/>
      <c r="BJ492" s="416"/>
      <c r="BK492" s="416"/>
      <c r="BL492" s="416"/>
      <c r="BM492" s="416"/>
      <c r="BN492" s="416"/>
      <c r="BO492" s="416"/>
      <c r="BP492" s="417"/>
      <c r="BQ492" s="417"/>
      <c r="BR492" s="417"/>
      <c r="BS492" s="417"/>
      <c r="BT492" s="417"/>
      <c r="BU492" s="417"/>
      <c r="BV492" s="417"/>
      <c r="BW492" s="417"/>
      <c r="BX492" s="417"/>
      <c r="BY492" s="417"/>
      <c r="BZ492" s="417"/>
      <c r="CA492" s="417"/>
      <c r="CB492" s="417"/>
      <c r="CC492" s="417"/>
      <c r="CD492" s="417"/>
      <c r="CE492" s="417"/>
      <c r="CF492" s="417"/>
      <c r="CG492" s="417"/>
      <c r="CH492" s="417"/>
      <c r="CI492" s="417"/>
      <c r="CJ492" s="417"/>
      <c r="CK492" s="417"/>
      <c r="CL492" s="417"/>
      <c r="CM492" s="417"/>
      <c r="CN492" s="417"/>
      <c r="CO492" s="417"/>
      <c r="CP492" s="417"/>
      <c r="CQ492" s="417"/>
      <c r="CR492" s="417"/>
      <c r="CS492" s="417"/>
      <c r="CT492" s="417"/>
      <c r="CU492" s="417"/>
      <c r="CV492" s="417"/>
      <c r="CW492" s="417"/>
      <c r="CX492" s="417"/>
      <c r="CY492" s="417"/>
      <c r="CZ492" s="417"/>
      <c r="DA492" s="417"/>
      <c r="DB492" s="417"/>
      <c r="DC492" s="417"/>
      <c r="DD492" s="417"/>
      <c r="DE492" s="417"/>
      <c r="DF492" s="417"/>
      <c r="DG492" s="417"/>
    </row>
    <row r="493" spans="1:111" s="268" customFormat="1">
      <c r="A493" s="119" t="s">
        <v>355</v>
      </c>
      <c r="B493" s="92" t="s">
        <v>13</v>
      </c>
      <c r="C493" s="83" t="s">
        <v>1404</v>
      </c>
      <c r="D493" s="120" t="s">
        <v>443</v>
      </c>
      <c r="E493" s="92" t="s">
        <v>108</v>
      </c>
      <c r="F493" s="218">
        <f>'Mem. Calculo Quadra'!G4</f>
        <v>624.51</v>
      </c>
      <c r="G493" s="95">
        <f t="shared" ref="G493:G496" si="208">$J$4</f>
        <v>0.24940000000000001</v>
      </c>
      <c r="H493" s="114">
        <v>0</v>
      </c>
      <c r="I493" s="122">
        <f t="shared" ref="I493:I496" si="209">H493*(1+G493)</f>
        <v>0</v>
      </c>
      <c r="J493" s="94">
        <f t="shared" ref="J493:J496" si="210">F493*I493</f>
        <v>0</v>
      </c>
      <c r="K493" s="416"/>
      <c r="L493" s="416"/>
      <c r="M493" s="416"/>
      <c r="N493" s="416"/>
      <c r="O493" s="416"/>
      <c r="P493" s="416"/>
      <c r="Q493" s="416"/>
      <c r="R493" s="416"/>
      <c r="S493" s="416"/>
      <c r="T493" s="416"/>
      <c r="U493" s="416"/>
      <c r="V493" s="416"/>
      <c r="W493" s="416"/>
      <c r="X493" s="416"/>
      <c r="Y493" s="416"/>
      <c r="Z493" s="416"/>
      <c r="AA493" s="416"/>
      <c r="AB493" s="416"/>
      <c r="AC493" s="416"/>
      <c r="AD493" s="416"/>
      <c r="AE493" s="416"/>
      <c r="AF493" s="416"/>
      <c r="AG493" s="416"/>
      <c r="AH493" s="416"/>
      <c r="AI493" s="416"/>
      <c r="AJ493" s="416"/>
      <c r="AK493" s="416"/>
      <c r="AL493" s="416"/>
      <c r="AM493" s="416"/>
      <c r="AN493" s="416"/>
      <c r="AO493" s="416"/>
      <c r="AP493" s="416"/>
      <c r="AQ493" s="416"/>
      <c r="AR493" s="416"/>
      <c r="AS493" s="416"/>
      <c r="AT493" s="416"/>
      <c r="AU493" s="416"/>
      <c r="AV493" s="416"/>
      <c r="AW493" s="416"/>
      <c r="AX493" s="416"/>
      <c r="AY493" s="416"/>
      <c r="AZ493" s="416"/>
      <c r="BA493" s="416"/>
      <c r="BB493" s="416"/>
      <c r="BC493" s="416"/>
      <c r="BD493" s="416"/>
      <c r="BE493" s="416"/>
      <c r="BF493" s="416"/>
      <c r="BG493" s="416"/>
      <c r="BH493" s="416"/>
      <c r="BI493" s="416"/>
      <c r="BJ493" s="416"/>
      <c r="BK493" s="416"/>
      <c r="BL493" s="416"/>
      <c r="BM493" s="416"/>
      <c r="BN493" s="416"/>
      <c r="BO493" s="416"/>
      <c r="BP493" s="417"/>
      <c r="BQ493" s="417"/>
      <c r="BR493" s="417"/>
      <c r="BS493" s="417"/>
      <c r="BT493" s="417"/>
      <c r="BU493" s="417"/>
      <c r="BV493" s="417"/>
      <c r="BW493" s="417"/>
      <c r="BX493" s="417"/>
      <c r="BY493" s="417"/>
      <c r="BZ493" s="417"/>
      <c r="CA493" s="417"/>
      <c r="CB493" s="417"/>
      <c r="CC493" s="417"/>
      <c r="CD493" s="417"/>
      <c r="CE493" s="417"/>
      <c r="CF493" s="417"/>
      <c r="CG493" s="417"/>
      <c r="CH493" s="417"/>
      <c r="CI493" s="417"/>
      <c r="CJ493" s="417"/>
      <c r="CK493" s="417"/>
      <c r="CL493" s="417"/>
      <c r="CM493" s="417"/>
      <c r="CN493" s="417"/>
      <c r="CO493" s="417"/>
      <c r="CP493" s="417"/>
      <c r="CQ493" s="417"/>
      <c r="CR493" s="417"/>
      <c r="CS493" s="417"/>
      <c r="CT493" s="417"/>
      <c r="CU493" s="417"/>
      <c r="CV493" s="417"/>
      <c r="CW493" s="417"/>
      <c r="CX493" s="417"/>
      <c r="CY493" s="417"/>
      <c r="CZ493" s="417"/>
      <c r="DA493" s="417"/>
      <c r="DB493" s="417"/>
      <c r="DC493" s="417"/>
      <c r="DD493" s="417"/>
      <c r="DE493" s="417"/>
      <c r="DF493" s="417"/>
      <c r="DG493" s="417"/>
    </row>
    <row r="494" spans="1:111" s="268" customFormat="1" ht="19.5" customHeight="1">
      <c r="A494" s="119">
        <v>96522</v>
      </c>
      <c r="B494" s="92" t="s">
        <v>13</v>
      </c>
      <c r="C494" s="83" t="s">
        <v>1405</v>
      </c>
      <c r="D494" s="120" t="s">
        <v>199</v>
      </c>
      <c r="E494" s="92" t="s">
        <v>108</v>
      </c>
      <c r="F494" s="218">
        <f>'Mem. Calculo Quadra'!I170+'Mem. Calculo Quadra'!I171</f>
        <v>163.27000000000001</v>
      </c>
      <c r="G494" s="95">
        <f t="shared" si="208"/>
        <v>0.24940000000000001</v>
      </c>
      <c r="H494" s="114">
        <v>0</v>
      </c>
      <c r="I494" s="122">
        <f t="shared" si="209"/>
        <v>0</v>
      </c>
      <c r="J494" s="94">
        <f t="shared" si="210"/>
        <v>0</v>
      </c>
      <c r="K494" s="416"/>
      <c r="L494" s="416"/>
      <c r="M494" s="416"/>
      <c r="N494" s="416"/>
      <c r="O494" s="416"/>
      <c r="P494" s="416"/>
      <c r="Q494" s="416"/>
      <c r="R494" s="416"/>
      <c r="S494" s="416"/>
      <c r="T494" s="416"/>
      <c r="U494" s="416"/>
      <c r="V494" s="416"/>
      <c r="W494" s="416"/>
      <c r="X494" s="416"/>
      <c r="Y494" s="416"/>
      <c r="Z494" s="416"/>
      <c r="AA494" s="416"/>
      <c r="AB494" s="416"/>
      <c r="AC494" s="416"/>
      <c r="AD494" s="416"/>
      <c r="AE494" s="416"/>
      <c r="AF494" s="416"/>
      <c r="AG494" s="416"/>
      <c r="AH494" s="416"/>
      <c r="AI494" s="416"/>
      <c r="AJ494" s="416"/>
      <c r="AK494" s="416"/>
      <c r="AL494" s="416"/>
      <c r="AM494" s="416"/>
      <c r="AN494" s="416"/>
      <c r="AO494" s="416"/>
      <c r="AP494" s="416"/>
      <c r="AQ494" s="416"/>
      <c r="AR494" s="416"/>
      <c r="AS494" s="416"/>
      <c r="AT494" s="416"/>
      <c r="AU494" s="416"/>
      <c r="AV494" s="416"/>
      <c r="AW494" s="416"/>
      <c r="AX494" s="416"/>
      <c r="AY494" s="416"/>
      <c r="AZ494" s="416"/>
      <c r="BA494" s="416"/>
      <c r="BB494" s="416"/>
      <c r="BC494" s="416"/>
      <c r="BD494" s="416"/>
      <c r="BE494" s="416"/>
      <c r="BF494" s="416"/>
      <c r="BG494" s="416"/>
      <c r="BH494" s="416"/>
      <c r="BI494" s="416"/>
      <c r="BJ494" s="416"/>
      <c r="BK494" s="416"/>
      <c r="BL494" s="416"/>
      <c r="BM494" s="416"/>
      <c r="BN494" s="416"/>
      <c r="BO494" s="416"/>
      <c r="BP494" s="417"/>
      <c r="BQ494" s="417"/>
      <c r="BR494" s="417"/>
      <c r="BS494" s="417"/>
      <c r="BT494" s="417"/>
      <c r="BU494" s="417"/>
      <c r="BV494" s="417"/>
      <c r="BW494" s="417"/>
      <c r="BX494" s="417"/>
      <c r="BY494" s="417"/>
      <c r="BZ494" s="417"/>
      <c r="CA494" s="417"/>
      <c r="CB494" s="417"/>
      <c r="CC494" s="417"/>
      <c r="CD494" s="417"/>
      <c r="CE494" s="417"/>
      <c r="CF494" s="417"/>
      <c r="CG494" s="417"/>
      <c r="CH494" s="417"/>
      <c r="CI494" s="417"/>
      <c r="CJ494" s="417"/>
      <c r="CK494" s="417"/>
      <c r="CL494" s="417"/>
      <c r="CM494" s="417"/>
      <c r="CN494" s="417"/>
      <c r="CO494" s="417"/>
      <c r="CP494" s="417"/>
      <c r="CQ494" s="417"/>
      <c r="CR494" s="417"/>
      <c r="CS494" s="417"/>
      <c r="CT494" s="417"/>
      <c r="CU494" s="417"/>
      <c r="CV494" s="417"/>
      <c r="CW494" s="417"/>
      <c r="CX494" s="417"/>
      <c r="CY494" s="417"/>
      <c r="CZ494" s="417"/>
      <c r="DA494" s="417"/>
      <c r="DB494" s="417"/>
      <c r="DC494" s="417"/>
      <c r="DD494" s="417"/>
      <c r="DE494" s="417"/>
      <c r="DF494" s="417"/>
      <c r="DG494" s="417"/>
    </row>
    <row r="495" spans="1:111" s="268" customFormat="1" ht="29.25" customHeight="1">
      <c r="A495" s="119">
        <v>96621</v>
      </c>
      <c r="B495" s="92" t="s">
        <v>13</v>
      </c>
      <c r="C495" s="83" t="s">
        <v>1406</v>
      </c>
      <c r="D495" s="120" t="s">
        <v>368</v>
      </c>
      <c r="E495" s="92" t="s">
        <v>108</v>
      </c>
      <c r="F495" s="218">
        <f>'Mem. Calculo Quadra'!I174+'Mem. Calculo Quadra'!I175</f>
        <v>10.06</v>
      </c>
      <c r="G495" s="95">
        <f t="shared" si="208"/>
        <v>0.24940000000000001</v>
      </c>
      <c r="H495" s="114">
        <v>0</v>
      </c>
      <c r="I495" s="122">
        <f t="shared" si="209"/>
        <v>0</v>
      </c>
      <c r="J495" s="94">
        <f t="shared" si="210"/>
        <v>0</v>
      </c>
      <c r="K495" s="416"/>
      <c r="L495" s="416"/>
      <c r="M495" s="416"/>
      <c r="N495" s="416"/>
      <c r="O495" s="416"/>
      <c r="P495" s="416"/>
      <c r="Q495" s="416"/>
      <c r="R495" s="416"/>
      <c r="S495" s="416"/>
      <c r="T495" s="416"/>
      <c r="U495" s="416"/>
      <c r="V495" s="416"/>
      <c r="W495" s="416"/>
      <c r="X495" s="416"/>
      <c r="Y495" s="416"/>
      <c r="Z495" s="416"/>
      <c r="AA495" s="416"/>
      <c r="AB495" s="416"/>
      <c r="AC495" s="416"/>
      <c r="AD495" s="416"/>
      <c r="AE495" s="416"/>
      <c r="AF495" s="416"/>
      <c r="AG495" s="416"/>
      <c r="AH495" s="416"/>
      <c r="AI495" s="416"/>
      <c r="AJ495" s="416"/>
      <c r="AK495" s="416"/>
      <c r="AL495" s="416"/>
      <c r="AM495" s="416"/>
      <c r="AN495" s="416"/>
      <c r="AO495" s="416"/>
      <c r="AP495" s="416"/>
      <c r="AQ495" s="416"/>
      <c r="AR495" s="416"/>
      <c r="AS495" s="416"/>
      <c r="AT495" s="416"/>
      <c r="AU495" s="416"/>
      <c r="AV495" s="416"/>
      <c r="AW495" s="416"/>
      <c r="AX495" s="416"/>
      <c r="AY495" s="416"/>
      <c r="AZ495" s="416"/>
      <c r="BA495" s="416"/>
      <c r="BB495" s="416"/>
      <c r="BC495" s="416"/>
      <c r="BD495" s="416"/>
      <c r="BE495" s="416"/>
      <c r="BF495" s="416"/>
      <c r="BG495" s="416"/>
      <c r="BH495" s="416"/>
      <c r="BI495" s="416"/>
      <c r="BJ495" s="416"/>
      <c r="BK495" s="416"/>
      <c r="BL495" s="416"/>
      <c r="BM495" s="416"/>
      <c r="BN495" s="416"/>
      <c r="BO495" s="416"/>
      <c r="BP495" s="417"/>
      <c r="BQ495" s="417"/>
      <c r="BR495" s="417"/>
      <c r="BS495" s="417"/>
      <c r="BT495" s="417"/>
      <c r="BU495" s="417"/>
      <c r="BV495" s="417"/>
      <c r="BW495" s="417"/>
      <c r="BX495" s="417"/>
      <c r="BY495" s="417"/>
      <c r="BZ495" s="417"/>
      <c r="CA495" s="417"/>
      <c r="CB495" s="417"/>
      <c r="CC495" s="417"/>
      <c r="CD495" s="417"/>
      <c r="CE495" s="417"/>
      <c r="CF495" s="417"/>
      <c r="CG495" s="417"/>
      <c r="CH495" s="417"/>
      <c r="CI495" s="417"/>
      <c r="CJ495" s="417"/>
      <c r="CK495" s="417"/>
      <c r="CL495" s="417"/>
      <c r="CM495" s="417"/>
      <c r="CN495" s="417"/>
      <c r="CO495" s="417"/>
      <c r="CP495" s="417"/>
      <c r="CQ495" s="417"/>
      <c r="CR495" s="417"/>
      <c r="CS495" s="417"/>
      <c r="CT495" s="417"/>
      <c r="CU495" s="417"/>
      <c r="CV495" s="417"/>
      <c r="CW495" s="417"/>
      <c r="CX495" s="417"/>
      <c r="CY495" s="417"/>
      <c r="CZ495" s="417"/>
      <c r="DA495" s="417"/>
      <c r="DB495" s="417"/>
      <c r="DC495" s="417"/>
      <c r="DD495" s="417"/>
      <c r="DE495" s="417"/>
      <c r="DF495" s="417"/>
      <c r="DG495" s="417"/>
    </row>
    <row r="496" spans="1:111" s="268" customFormat="1" ht="21" customHeight="1">
      <c r="A496" s="119">
        <v>96995</v>
      </c>
      <c r="B496" s="92" t="s">
        <v>13</v>
      </c>
      <c r="C496" s="83" t="s">
        <v>2332</v>
      </c>
      <c r="D496" s="120" t="s">
        <v>277</v>
      </c>
      <c r="E496" s="92" t="s">
        <v>108</v>
      </c>
      <c r="F496" s="218">
        <f>'Mem. Calculo Quadra'!I176+'Mem. Calculo Quadra'!I177</f>
        <v>120.14</v>
      </c>
      <c r="G496" s="95">
        <f t="shared" si="208"/>
        <v>0.24940000000000001</v>
      </c>
      <c r="H496" s="114">
        <v>0</v>
      </c>
      <c r="I496" s="122">
        <f t="shared" si="209"/>
        <v>0</v>
      </c>
      <c r="J496" s="94">
        <f t="shared" si="210"/>
        <v>0</v>
      </c>
      <c r="K496" s="416"/>
      <c r="L496" s="416"/>
      <c r="M496" s="416"/>
      <c r="N496" s="416"/>
      <c r="O496" s="416"/>
      <c r="P496" s="416"/>
      <c r="Q496" s="416"/>
      <c r="R496" s="416"/>
      <c r="S496" s="416"/>
      <c r="T496" s="416"/>
      <c r="U496" s="416"/>
      <c r="V496" s="416"/>
      <c r="W496" s="416"/>
      <c r="X496" s="416"/>
      <c r="Y496" s="416"/>
      <c r="Z496" s="416"/>
      <c r="AA496" s="416"/>
      <c r="AB496" s="416"/>
      <c r="AC496" s="416"/>
      <c r="AD496" s="416"/>
      <c r="AE496" s="416"/>
      <c r="AF496" s="416"/>
      <c r="AG496" s="416"/>
      <c r="AH496" s="416"/>
      <c r="AI496" s="416"/>
      <c r="AJ496" s="416"/>
      <c r="AK496" s="416"/>
      <c r="AL496" s="416"/>
      <c r="AM496" s="416"/>
      <c r="AN496" s="416"/>
      <c r="AO496" s="416"/>
      <c r="AP496" s="416"/>
      <c r="AQ496" s="416"/>
      <c r="AR496" s="416"/>
      <c r="AS496" s="416"/>
      <c r="AT496" s="416"/>
      <c r="AU496" s="416"/>
      <c r="AV496" s="416"/>
      <c r="AW496" s="416"/>
      <c r="AX496" s="416"/>
      <c r="AY496" s="416"/>
      <c r="AZ496" s="416"/>
      <c r="BA496" s="416"/>
      <c r="BB496" s="416"/>
      <c r="BC496" s="416"/>
      <c r="BD496" s="416"/>
      <c r="BE496" s="416"/>
      <c r="BF496" s="416"/>
      <c r="BG496" s="416"/>
      <c r="BH496" s="416"/>
      <c r="BI496" s="416"/>
      <c r="BJ496" s="416"/>
      <c r="BK496" s="416"/>
      <c r="BL496" s="416"/>
      <c r="BM496" s="416"/>
      <c r="BN496" s="416"/>
      <c r="BO496" s="416"/>
      <c r="BP496" s="417"/>
      <c r="BQ496" s="417"/>
      <c r="BR496" s="417"/>
      <c r="BS496" s="417"/>
      <c r="BT496" s="417"/>
      <c r="BU496" s="417"/>
      <c r="BV496" s="417"/>
      <c r="BW496" s="417"/>
      <c r="BX496" s="417"/>
      <c r="BY496" s="417"/>
      <c r="BZ496" s="417"/>
      <c r="CA496" s="417"/>
      <c r="CB496" s="417"/>
      <c r="CC496" s="417"/>
      <c r="CD496" s="417"/>
      <c r="CE496" s="417"/>
      <c r="CF496" s="417"/>
      <c r="CG496" s="417"/>
      <c r="CH496" s="417"/>
      <c r="CI496" s="417"/>
      <c r="CJ496" s="417"/>
      <c r="CK496" s="417"/>
      <c r="CL496" s="417"/>
      <c r="CM496" s="417"/>
      <c r="CN496" s="417"/>
      <c r="CO496" s="417"/>
      <c r="CP496" s="417"/>
      <c r="CQ496" s="417"/>
      <c r="CR496" s="417"/>
      <c r="CS496" s="417"/>
      <c r="CT496" s="417"/>
      <c r="CU496" s="417"/>
      <c r="CV496" s="417"/>
      <c r="CW496" s="417"/>
      <c r="CX496" s="417"/>
      <c r="CY496" s="417"/>
      <c r="CZ496" s="417"/>
      <c r="DA496" s="417"/>
      <c r="DB496" s="417"/>
      <c r="DC496" s="417"/>
      <c r="DD496" s="417"/>
      <c r="DE496" s="417"/>
      <c r="DF496" s="417"/>
      <c r="DG496" s="417"/>
    </row>
    <row r="497" spans="1:111" s="268" customFormat="1">
      <c r="A497" s="50"/>
      <c r="B497" s="112"/>
      <c r="C497" s="113"/>
      <c r="D497" s="27"/>
      <c r="E497" s="88"/>
      <c r="F497" s="26"/>
      <c r="G497" s="26"/>
      <c r="H497" s="559" t="s">
        <v>17</v>
      </c>
      <c r="I497" s="559"/>
      <c r="J497" s="35">
        <f>SUM(J493:J496)</f>
        <v>0</v>
      </c>
      <c r="K497" s="416"/>
      <c r="L497" s="416"/>
      <c r="M497" s="416"/>
      <c r="N497" s="416"/>
      <c r="O497" s="416"/>
      <c r="P497" s="416"/>
      <c r="Q497" s="416"/>
      <c r="R497" s="416"/>
      <c r="S497" s="416"/>
      <c r="T497" s="416"/>
      <c r="U497" s="416"/>
      <c r="V497" s="416"/>
      <c r="W497" s="416"/>
      <c r="X497" s="416"/>
      <c r="Y497" s="416"/>
      <c r="Z497" s="416"/>
      <c r="AA497" s="416"/>
      <c r="AB497" s="416"/>
      <c r="AC497" s="416"/>
      <c r="AD497" s="416"/>
      <c r="AE497" s="416"/>
      <c r="AF497" s="416"/>
      <c r="AG497" s="416"/>
      <c r="AH497" s="416"/>
      <c r="AI497" s="416"/>
      <c r="AJ497" s="416"/>
      <c r="AK497" s="416"/>
      <c r="AL497" s="416"/>
      <c r="AM497" s="416"/>
      <c r="AN497" s="416"/>
      <c r="AO497" s="416"/>
      <c r="AP497" s="416"/>
      <c r="AQ497" s="416"/>
      <c r="AR497" s="416"/>
      <c r="AS497" s="416"/>
      <c r="AT497" s="416"/>
      <c r="AU497" s="416"/>
      <c r="AV497" s="416"/>
      <c r="AW497" s="416"/>
      <c r="AX497" s="416"/>
      <c r="AY497" s="416"/>
      <c r="AZ497" s="416"/>
      <c r="BA497" s="416"/>
      <c r="BB497" s="416"/>
      <c r="BC497" s="416"/>
      <c r="BD497" s="416"/>
      <c r="BE497" s="416"/>
      <c r="BF497" s="416"/>
      <c r="BG497" s="416"/>
      <c r="BH497" s="416"/>
      <c r="BI497" s="416"/>
      <c r="BJ497" s="416"/>
      <c r="BK497" s="416"/>
      <c r="BL497" s="416"/>
      <c r="BM497" s="416"/>
      <c r="BN497" s="416"/>
      <c r="BO497" s="416"/>
      <c r="BP497" s="417"/>
      <c r="BQ497" s="417"/>
      <c r="BR497" s="417"/>
      <c r="BS497" s="417"/>
      <c r="BT497" s="417"/>
      <c r="BU497" s="417"/>
      <c r="BV497" s="417"/>
      <c r="BW497" s="417"/>
      <c r="BX497" s="417"/>
      <c r="BY497" s="417"/>
      <c r="BZ497" s="417"/>
      <c r="CA497" s="417"/>
      <c r="CB497" s="417"/>
      <c r="CC497" s="417"/>
      <c r="CD497" s="417"/>
      <c r="CE497" s="417"/>
      <c r="CF497" s="417"/>
      <c r="CG497" s="417"/>
      <c r="CH497" s="417"/>
      <c r="CI497" s="417"/>
      <c r="CJ497" s="417"/>
      <c r="CK497" s="417"/>
      <c r="CL497" s="417"/>
      <c r="CM497" s="417"/>
      <c r="CN497" s="417"/>
      <c r="CO497" s="417"/>
      <c r="CP497" s="417"/>
      <c r="CQ497" s="417"/>
      <c r="CR497" s="417"/>
      <c r="CS497" s="417"/>
      <c r="CT497" s="417"/>
      <c r="CU497" s="417"/>
      <c r="CV497" s="417"/>
      <c r="CW497" s="417"/>
      <c r="CX497" s="417"/>
      <c r="CY497" s="417"/>
      <c r="CZ497" s="417"/>
      <c r="DA497" s="417"/>
      <c r="DB497" s="417"/>
      <c r="DC497" s="417"/>
      <c r="DD497" s="417"/>
      <c r="DE497" s="417"/>
      <c r="DF497" s="417"/>
      <c r="DG497" s="417"/>
    </row>
    <row r="498" spans="1:111" s="268" customFormat="1">
      <c r="A498" s="22"/>
      <c r="B498" s="22"/>
      <c r="C498" s="11" t="s">
        <v>863</v>
      </c>
      <c r="D498" s="12" t="s">
        <v>200</v>
      </c>
      <c r="E498" s="22"/>
      <c r="F498" s="23"/>
      <c r="G498" s="23"/>
      <c r="H498" s="23"/>
      <c r="I498" s="24"/>
      <c r="J498" s="23"/>
      <c r="K498" s="416"/>
      <c r="L498" s="416"/>
      <c r="M498" s="416"/>
      <c r="N498" s="416"/>
      <c r="O498" s="416"/>
      <c r="P498" s="416"/>
      <c r="Q498" s="416"/>
      <c r="R498" s="416"/>
      <c r="S498" s="416"/>
      <c r="T498" s="416"/>
      <c r="U498" s="416"/>
      <c r="V498" s="416"/>
      <c r="W498" s="416"/>
      <c r="X498" s="416"/>
      <c r="Y498" s="416"/>
      <c r="Z498" s="416"/>
      <c r="AA498" s="416"/>
      <c r="AB498" s="416"/>
      <c r="AC498" s="416"/>
      <c r="AD498" s="416"/>
      <c r="AE498" s="416"/>
      <c r="AF498" s="416"/>
      <c r="AG498" s="416"/>
      <c r="AH498" s="416"/>
      <c r="AI498" s="416"/>
      <c r="AJ498" s="416"/>
      <c r="AK498" s="416"/>
      <c r="AL498" s="416"/>
      <c r="AM498" s="416"/>
      <c r="AN498" s="416"/>
      <c r="AO498" s="416"/>
      <c r="AP498" s="416"/>
      <c r="AQ498" s="416"/>
      <c r="AR498" s="416"/>
      <c r="AS498" s="416"/>
      <c r="AT498" s="416"/>
      <c r="AU498" s="416"/>
      <c r="AV498" s="416"/>
      <c r="AW498" s="416"/>
      <c r="AX498" s="416"/>
      <c r="AY498" s="416"/>
      <c r="AZ498" s="416"/>
      <c r="BA498" s="416"/>
      <c r="BB498" s="416"/>
      <c r="BC498" s="416"/>
      <c r="BD498" s="416"/>
      <c r="BE498" s="416"/>
      <c r="BF498" s="416"/>
      <c r="BG498" s="416"/>
      <c r="BH498" s="416"/>
      <c r="BI498" s="416"/>
      <c r="BJ498" s="416"/>
      <c r="BK498" s="416"/>
      <c r="BL498" s="416"/>
      <c r="BM498" s="416"/>
      <c r="BN498" s="416"/>
      <c r="BO498" s="416"/>
      <c r="BP498" s="417"/>
      <c r="BQ498" s="417"/>
      <c r="BR498" s="417"/>
      <c r="BS498" s="417"/>
      <c r="BT498" s="417"/>
      <c r="BU498" s="417"/>
      <c r="BV498" s="417"/>
      <c r="BW498" s="417"/>
      <c r="BX498" s="417"/>
      <c r="BY498" s="417"/>
      <c r="BZ498" s="417"/>
      <c r="CA498" s="417"/>
      <c r="CB498" s="417"/>
      <c r="CC498" s="417"/>
      <c r="CD498" s="417"/>
      <c r="CE498" s="417"/>
      <c r="CF498" s="417"/>
      <c r="CG498" s="417"/>
      <c r="CH498" s="417"/>
      <c r="CI498" s="417"/>
      <c r="CJ498" s="417"/>
      <c r="CK498" s="417"/>
      <c r="CL498" s="417"/>
      <c r="CM498" s="417"/>
      <c r="CN498" s="417"/>
      <c r="CO498" s="417"/>
      <c r="CP498" s="417"/>
      <c r="CQ498" s="417"/>
      <c r="CR498" s="417"/>
      <c r="CS498" s="417"/>
      <c r="CT498" s="417"/>
      <c r="CU498" s="417"/>
      <c r="CV498" s="417"/>
      <c r="CW498" s="417"/>
      <c r="CX498" s="417"/>
      <c r="CY498" s="417"/>
      <c r="CZ498" s="417"/>
      <c r="DA498" s="417"/>
      <c r="DB498" s="417"/>
      <c r="DC498" s="417"/>
      <c r="DD498" s="417"/>
      <c r="DE498" s="417"/>
      <c r="DF498" s="417"/>
      <c r="DG498" s="417"/>
    </row>
    <row r="499" spans="1:111" s="268" customFormat="1">
      <c r="A499" s="105"/>
      <c r="B499" s="105"/>
      <c r="C499" s="31" t="s">
        <v>1164</v>
      </c>
      <c r="D499" s="32" t="s">
        <v>278</v>
      </c>
      <c r="E499" s="105"/>
      <c r="F499" s="94"/>
      <c r="G499" s="103"/>
      <c r="H499" s="18"/>
      <c r="I499" s="122"/>
      <c r="J499" s="18"/>
      <c r="K499" s="416"/>
      <c r="L499" s="416"/>
      <c r="M499" s="416"/>
      <c r="N499" s="416"/>
      <c r="O499" s="416"/>
      <c r="P499" s="416"/>
      <c r="Q499" s="416"/>
      <c r="R499" s="416"/>
      <c r="S499" s="416"/>
      <c r="T499" s="416"/>
      <c r="U499" s="416"/>
      <c r="V499" s="416"/>
      <c r="W499" s="416"/>
      <c r="X499" s="416"/>
      <c r="Y499" s="416"/>
      <c r="Z499" s="416"/>
      <c r="AA499" s="416"/>
      <c r="AB499" s="416"/>
      <c r="AC499" s="416"/>
      <c r="AD499" s="416"/>
      <c r="AE499" s="416"/>
      <c r="AF499" s="416"/>
      <c r="AG499" s="416"/>
      <c r="AH499" s="416"/>
      <c r="AI499" s="416"/>
      <c r="AJ499" s="416"/>
      <c r="AK499" s="416"/>
      <c r="AL499" s="416"/>
      <c r="AM499" s="416"/>
      <c r="AN499" s="416"/>
      <c r="AO499" s="416"/>
      <c r="AP499" s="416"/>
      <c r="AQ499" s="416"/>
      <c r="AR499" s="416"/>
      <c r="AS499" s="416"/>
      <c r="AT499" s="416"/>
      <c r="AU499" s="416"/>
      <c r="AV499" s="416"/>
      <c r="AW499" s="416"/>
      <c r="AX499" s="416"/>
      <c r="AY499" s="416"/>
      <c r="AZ499" s="416"/>
      <c r="BA499" s="416"/>
      <c r="BB499" s="416"/>
      <c r="BC499" s="416"/>
      <c r="BD499" s="416"/>
      <c r="BE499" s="416"/>
      <c r="BF499" s="416"/>
      <c r="BG499" s="416"/>
      <c r="BH499" s="416"/>
      <c r="BI499" s="416"/>
      <c r="BJ499" s="416"/>
      <c r="BK499" s="416"/>
      <c r="BL499" s="416"/>
      <c r="BM499" s="416"/>
      <c r="BN499" s="416"/>
      <c r="BO499" s="416"/>
      <c r="BP499" s="417"/>
      <c r="BQ499" s="417"/>
      <c r="BR499" s="417"/>
      <c r="BS499" s="417"/>
      <c r="BT499" s="417"/>
      <c r="BU499" s="417"/>
      <c r="BV499" s="417"/>
      <c r="BW499" s="417"/>
      <c r="BX499" s="417"/>
      <c r="BY499" s="417"/>
      <c r="BZ499" s="417"/>
      <c r="CA499" s="417"/>
      <c r="CB499" s="417"/>
      <c r="CC499" s="417"/>
      <c r="CD499" s="417"/>
      <c r="CE499" s="417"/>
      <c r="CF499" s="417"/>
      <c r="CG499" s="417"/>
      <c r="CH499" s="417"/>
      <c r="CI499" s="417"/>
      <c r="CJ499" s="417"/>
      <c r="CK499" s="417"/>
      <c r="CL499" s="417"/>
      <c r="CM499" s="417"/>
      <c r="CN499" s="417"/>
      <c r="CO499" s="417"/>
      <c r="CP499" s="417"/>
      <c r="CQ499" s="417"/>
      <c r="CR499" s="417"/>
      <c r="CS499" s="417"/>
      <c r="CT499" s="417"/>
      <c r="CU499" s="417"/>
      <c r="CV499" s="417"/>
      <c r="CW499" s="417"/>
      <c r="CX499" s="417"/>
      <c r="CY499" s="417"/>
      <c r="CZ499" s="417"/>
      <c r="DA499" s="417"/>
      <c r="DB499" s="417"/>
      <c r="DC499" s="417"/>
      <c r="DD499" s="417"/>
      <c r="DE499" s="417"/>
      <c r="DF499" s="417"/>
      <c r="DG499" s="417"/>
    </row>
    <row r="500" spans="1:111" s="268" customFormat="1" ht="31.5">
      <c r="A500" s="105">
        <v>90808</v>
      </c>
      <c r="B500" s="105" t="s">
        <v>13</v>
      </c>
      <c r="C500" s="16" t="s">
        <v>2333</v>
      </c>
      <c r="D500" s="93" t="s">
        <v>2085</v>
      </c>
      <c r="E500" s="105" t="s">
        <v>107</v>
      </c>
      <c r="F500" s="218">
        <f>'Mem. Calculo Quadra'!I167</f>
        <v>704</v>
      </c>
      <c r="G500" s="103">
        <f t="shared" ref="G500:G507" si="211">$J$4</f>
        <v>0.24940000000000001</v>
      </c>
      <c r="H500" s="114">
        <v>0</v>
      </c>
      <c r="I500" s="122">
        <f t="shared" ref="I500:I507" si="212">H500*(1+G500)</f>
        <v>0</v>
      </c>
      <c r="J500" s="18">
        <f t="shared" ref="J500:J507" si="213">F500*I500</f>
        <v>0</v>
      </c>
      <c r="K500" s="416"/>
      <c r="L500" s="416"/>
      <c r="M500" s="416"/>
      <c r="N500" s="416"/>
      <c r="O500" s="416"/>
      <c r="P500" s="416"/>
      <c r="Q500" s="416"/>
      <c r="R500" s="416"/>
      <c r="S500" s="416"/>
      <c r="T500" s="416"/>
      <c r="U500" s="416"/>
      <c r="V500" s="416"/>
      <c r="W500" s="416"/>
      <c r="X500" s="416"/>
      <c r="Y500" s="416"/>
      <c r="Z500" s="416"/>
      <c r="AA500" s="416"/>
      <c r="AB500" s="416"/>
      <c r="AC500" s="416"/>
      <c r="AD500" s="416"/>
      <c r="AE500" s="416"/>
      <c r="AF500" s="416"/>
      <c r="AG500" s="416"/>
      <c r="AH500" s="416"/>
      <c r="AI500" s="416"/>
      <c r="AJ500" s="416"/>
      <c r="AK500" s="416"/>
      <c r="AL500" s="416"/>
      <c r="AM500" s="416"/>
      <c r="AN500" s="416"/>
      <c r="AO500" s="416"/>
      <c r="AP500" s="416"/>
      <c r="AQ500" s="416"/>
      <c r="AR500" s="416"/>
      <c r="AS500" s="416"/>
      <c r="AT500" s="416"/>
      <c r="AU500" s="416"/>
      <c r="AV500" s="416"/>
      <c r="AW500" s="416"/>
      <c r="AX500" s="416"/>
      <c r="AY500" s="416"/>
      <c r="AZ500" s="416"/>
      <c r="BA500" s="416"/>
      <c r="BB500" s="416"/>
      <c r="BC500" s="416"/>
      <c r="BD500" s="416"/>
      <c r="BE500" s="416"/>
      <c r="BF500" s="416"/>
      <c r="BG500" s="416"/>
      <c r="BH500" s="416"/>
      <c r="BI500" s="416"/>
      <c r="BJ500" s="416"/>
      <c r="BK500" s="416"/>
      <c r="BL500" s="416"/>
      <c r="BM500" s="416"/>
      <c r="BN500" s="416"/>
      <c r="BO500" s="416"/>
      <c r="BP500" s="417"/>
      <c r="BQ500" s="417"/>
      <c r="BR500" s="417"/>
      <c r="BS500" s="417"/>
      <c r="BT500" s="417"/>
      <c r="BU500" s="417"/>
      <c r="BV500" s="417"/>
      <c r="BW500" s="417"/>
      <c r="BX500" s="417"/>
      <c r="BY500" s="417"/>
      <c r="BZ500" s="417"/>
      <c r="CA500" s="417"/>
      <c r="CB500" s="417"/>
      <c r="CC500" s="417"/>
      <c r="CD500" s="417"/>
      <c r="CE500" s="417"/>
      <c r="CF500" s="417"/>
      <c r="CG500" s="417"/>
      <c r="CH500" s="417"/>
      <c r="CI500" s="417"/>
      <c r="CJ500" s="417"/>
      <c r="CK500" s="417"/>
      <c r="CL500" s="417"/>
      <c r="CM500" s="417"/>
      <c r="CN500" s="417"/>
      <c r="CO500" s="417"/>
      <c r="CP500" s="417"/>
      <c r="CQ500" s="417"/>
      <c r="CR500" s="417"/>
      <c r="CS500" s="417"/>
      <c r="CT500" s="417"/>
      <c r="CU500" s="417"/>
      <c r="CV500" s="417"/>
      <c r="CW500" s="417"/>
      <c r="CX500" s="417"/>
      <c r="CY500" s="417"/>
      <c r="CZ500" s="417"/>
      <c r="DA500" s="417"/>
      <c r="DB500" s="417"/>
      <c r="DC500" s="417"/>
      <c r="DD500" s="417"/>
      <c r="DE500" s="417"/>
      <c r="DF500" s="417"/>
      <c r="DG500" s="417"/>
    </row>
    <row r="501" spans="1:111" s="268" customFormat="1">
      <c r="A501" s="105">
        <v>95583</v>
      </c>
      <c r="B501" s="105" t="s">
        <v>13</v>
      </c>
      <c r="C501" s="16" t="s">
        <v>2334</v>
      </c>
      <c r="D501" s="93" t="s">
        <v>2086</v>
      </c>
      <c r="E501" s="105" t="s">
        <v>105</v>
      </c>
      <c r="F501" s="218">
        <f>'Mem. Calculo Quadra'!I168</f>
        <v>492.8</v>
      </c>
      <c r="G501" s="103">
        <f t="shared" si="211"/>
        <v>0.24940000000000001</v>
      </c>
      <c r="H501" s="114">
        <v>0</v>
      </c>
      <c r="I501" s="122">
        <f t="shared" si="212"/>
        <v>0</v>
      </c>
      <c r="J501" s="18">
        <f t="shared" si="213"/>
        <v>0</v>
      </c>
      <c r="K501" s="416"/>
      <c r="L501" s="416"/>
      <c r="M501" s="416"/>
      <c r="N501" s="416"/>
      <c r="O501" s="416"/>
      <c r="P501" s="416"/>
      <c r="Q501" s="416"/>
      <c r="R501" s="416"/>
      <c r="S501" s="416"/>
      <c r="T501" s="416"/>
      <c r="U501" s="416"/>
      <c r="V501" s="416"/>
      <c r="W501" s="416"/>
      <c r="X501" s="416"/>
      <c r="Y501" s="416"/>
      <c r="Z501" s="416"/>
      <c r="AA501" s="416"/>
      <c r="AB501" s="416"/>
      <c r="AC501" s="416"/>
      <c r="AD501" s="416"/>
      <c r="AE501" s="416"/>
      <c r="AF501" s="416"/>
      <c r="AG501" s="416"/>
      <c r="AH501" s="416"/>
      <c r="AI501" s="416"/>
      <c r="AJ501" s="416"/>
      <c r="AK501" s="416"/>
      <c r="AL501" s="416"/>
      <c r="AM501" s="416"/>
      <c r="AN501" s="416"/>
      <c r="AO501" s="416"/>
      <c r="AP501" s="416"/>
      <c r="AQ501" s="416"/>
      <c r="AR501" s="416"/>
      <c r="AS501" s="416"/>
      <c r="AT501" s="416"/>
      <c r="AU501" s="416"/>
      <c r="AV501" s="416"/>
      <c r="AW501" s="416"/>
      <c r="AX501" s="416"/>
      <c r="AY501" s="416"/>
      <c r="AZ501" s="416"/>
      <c r="BA501" s="416"/>
      <c r="BB501" s="416"/>
      <c r="BC501" s="416"/>
      <c r="BD501" s="416"/>
      <c r="BE501" s="416"/>
      <c r="BF501" s="416"/>
      <c r="BG501" s="416"/>
      <c r="BH501" s="416"/>
      <c r="BI501" s="416"/>
      <c r="BJ501" s="416"/>
      <c r="BK501" s="416"/>
      <c r="BL501" s="416"/>
      <c r="BM501" s="416"/>
      <c r="BN501" s="416"/>
      <c r="BO501" s="416"/>
      <c r="BP501" s="417"/>
      <c r="BQ501" s="417"/>
      <c r="BR501" s="417"/>
      <c r="BS501" s="417"/>
      <c r="BT501" s="417"/>
      <c r="BU501" s="417"/>
      <c r="BV501" s="417"/>
      <c r="BW501" s="417"/>
      <c r="BX501" s="417"/>
      <c r="BY501" s="417"/>
      <c r="BZ501" s="417"/>
      <c r="CA501" s="417"/>
      <c r="CB501" s="417"/>
      <c r="CC501" s="417"/>
      <c r="CD501" s="417"/>
      <c r="CE501" s="417"/>
      <c r="CF501" s="417"/>
      <c r="CG501" s="417"/>
      <c r="CH501" s="417"/>
      <c r="CI501" s="417"/>
      <c r="CJ501" s="417"/>
      <c r="CK501" s="417"/>
      <c r="CL501" s="417"/>
      <c r="CM501" s="417"/>
      <c r="CN501" s="417"/>
      <c r="CO501" s="417"/>
      <c r="CP501" s="417"/>
      <c r="CQ501" s="417"/>
      <c r="CR501" s="417"/>
      <c r="CS501" s="417"/>
      <c r="CT501" s="417"/>
      <c r="CU501" s="417"/>
      <c r="CV501" s="417"/>
      <c r="CW501" s="417"/>
      <c r="CX501" s="417"/>
      <c r="CY501" s="417"/>
      <c r="CZ501" s="417"/>
      <c r="DA501" s="417"/>
      <c r="DB501" s="417"/>
      <c r="DC501" s="417"/>
      <c r="DD501" s="417"/>
      <c r="DE501" s="417"/>
      <c r="DF501" s="417"/>
      <c r="DG501" s="417"/>
    </row>
    <row r="502" spans="1:111" s="268" customFormat="1">
      <c r="A502" s="105">
        <v>95576</v>
      </c>
      <c r="B502" s="105" t="s">
        <v>13</v>
      </c>
      <c r="C502" s="16" t="s">
        <v>2335</v>
      </c>
      <c r="D502" s="93" t="s">
        <v>2087</v>
      </c>
      <c r="E502" s="105" t="s">
        <v>105</v>
      </c>
      <c r="F502" s="218">
        <f>'Mem. Calculo Quadra'!I169</f>
        <v>1213.44</v>
      </c>
      <c r="G502" s="103">
        <f t="shared" si="211"/>
        <v>0.24940000000000001</v>
      </c>
      <c r="H502" s="114">
        <v>0</v>
      </c>
      <c r="I502" s="122">
        <f t="shared" si="212"/>
        <v>0</v>
      </c>
      <c r="J502" s="18">
        <f t="shared" si="213"/>
        <v>0</v>
      </c>
      <c r="K502" s="416"/>
      <c r="L502" s="416"/>
      <c r="M502" s="416"/>
      <c r="N502" s="416"/>
      <c r="O502" s="416"/>
      <c r="P502" s="416"/>
      <c r="Q502" s="416"/>
      <c r="R502" s="416"/>
      <c r="S502" s="416"/>
      <c r="T502" s="416"/>
      <c r="U502" s="416"/>
      <c r="V502" s="416"/>
      <c r="W502" s="416"/>
      <c r="X502" s="416"/>
      <c r="Y502" s="416"/>
      <c r="Z502" s="416"/>
      <c r="AA502" s="416"/>
      <c r="AB502" s="416"/>
      <c r="AC502" s="416"/>
      <c r="AD502" s="416"/>
      <c r="AE502" s="416"/>
      <c r="AF502" s="416"/>
      <c r="AG502" s="416"/>
      <c r="AH502" s="416"/>
      <c r="AI502" s="416"/>
      <c r="AJ502" s="416"/>
      <c r="AK502" s="416"/>
      <c r="AL502" s="416"/>
      <c r="AM502" s="416"/>
      <c r="AN502" s="416"/>
      <c r="AO502" s="416"/>
      <c r="AP502" s="416"/>
      <c r="AQ502" s="416"/>
      <c r="AR502" s="416"/>
      <c r="AS502" s="416"/>
      <c r="AT502" s="416"/>
      <c r="AU502" s="416"/>
      <c r="AV502" s="416"/>
      <c r="AW502" s="416"/>
      <c r="AX502" s="416"/>
      <c r="AY502" s="416"/>
      <c r="AZ502" s="416"/>
      <c r="BA502" s="416"/>
      <c r="BB502" s="416"/>
      <c r="BC502" s="416"/>
      <c r="BD502" s="416"/>
      <c r="BE502" s="416"/>
      <c r="BF502" s="416"/>
      <c r="BG502" s="416"/>
      <c r="BH502" s="416"/>
      <c r="BI502" s="416"/>
      <c r="BJ502" s="416"/>
      <c r="BK502" s="416"/>
      <c r="BL502" s="416"/>
      <c r="BM502" s="416"/>
      <c r="BN502" s="416"/>
      <c r="BO502" s="416"/>
      <c r="BP502" s="417"/>
      <c r="BQ502" s="417"/>
      <c r="BR502" s="417"/>
      <c r="BS502" s="417"/>
      <c r="BT502" s="417"/>
      <c r="BU502" s="417"/>
      <c r="BV502" s="417"/>
      <c r="BW502" s="417"/>
      <c r="BX502" s="417"/>
      <c r="BY502" s="417"/>
      <c r="BZ502" s="417"/>
      <c r="CA502" s="417"/>
      <c r="CB502" s="417"/>
      <c r="CC502" s="417"/>
      <c r="CD502" s="417"/>
      <c r="CE502" s="417"/>
      <c r="CF502" s="417"/>
      <c r="CG502" s="417"/>
      <c r="CH502" s="417"/>
      <c r="CI502" s="417"/>
      <c r="CJ502" s="417"/>
      <c r="CK502" s="417"/>
      <c r="CL502" s="417"/>
      <c r="CM502" s="417"/>
      <c r="CN502" s="417"/>
      <c r="CO502" s="417"/>
      <c r="CP502" s="417"/>
      <c r="CQ502" s="417"/>
      <c r="CR502" s="417"/>
      <c r="CS502" s="417"/>
      <c r="CT502" s="417"/>
      <c r="CU502" s="417"/>
      <c r="CV502" s="417"/>
      <c r="CW502" s="417"/>
      <c r="CX502" s="417"/>
      <c r="CY502" s="417"/>
      <c r="CZ502" s="417"/>
      <c r="DA502" s="417"/>
      <c r="DB502" s="417"/>
      <c r="DC502" s="417"/>
      <c r="DD502" s="417"/>
      <c r="DE502" s="417"/>
      <c r="DF502" s="417"/>
      <c r="DG502" s="417"/>
    </row>
    <row r="503" spans="1:111" s="268" customFormat="1" ht="31.5">
      <c r="A503" s="105">
        <v>96535</v>
      </c>
      <c r="B503" s="105" t="s">
        <v>13</v>
      </c>
      <c r="C503" s="16" t="s">
        <v>2336</v>
      </c>
      <c r="D503" s="93" t="s">
        <v>1742</v>
      </c>
      <c r="E503" s="105" t="s">
        <v>109</v>
      </c>
      <c r="F503" s="218">
        <f>'Mem. Calculo Quadra'!I180</f>
        <v>82.9</v>
      </c>
      <c r="G503" s="103">
        <f t="shared" si="211"/>
        <v>0.24940000000000001</v>
      </c>
      <c r="H503" s="114">
        <v>0</v>
      </c>
      <c r="I503" s="122">
        <f t="shared" si="212"/>
        <v>0</v>
      </c>
      <c r="J503" s="18">
        <f t="shared" si="213"/>
        <v>0</v>
      </c>
      <c r="K503" s="416"/>
      <c r="L503" s="416"/>
      <c r="M503" s="416"/>
      <c r="N503" s="416"/>
      <c r="O503" s="416"/>
      <c r="P503" s="416"/>
      <c r="Q503" s="416"/>
      <c r="R503" s="416"/>
      <c r="S503" s="416"/>
      <c r="T503" s="416"/>
      <c r="U503" s="416"/>
      <c r="V503" s="416"/>
      <c r="W503" s="416"/>
      <c r="X503" s="416"/>
      <c r="Y503" s="416"/>
      <c r="Z503" s="416"/>
      <c r="AA503" s="416"/>
      <c r="AB503" s="416"/>
      <c r="AC503" s="416"/>
      <c r="AD503" s="416"/>
      <c r="AE503" s="416"/>
      <c r="AF503" s="416"/>
      <c r="AG503" s="416"/>
      <c r="AH503" s="416"/>
      <c r="AI503" s="416"/>
      <c r="AJ503" s="416"/>
      <c r="AK503" s="416"/>
      <c r="AL503" s="416"/>
      <c r="AM503" s="416"/>
      <c r="AN503" s="416"/>
      <c r="AO503" s="416"/>
      <c r="AP503" s="416"/>
      <c r="AQ503" s="416"/>
      <c r="AR503" s="416"/>
      <c r="AS503" s="416"/>
      <c r="AT503" s="416"/>
      <c r="AU503" s="416"/>
      <c r="AV503" s="416"/>
      <c r="AW503" s="416"/>
      <c r="AX503" s="416"/>
      <c r="AY503" s="416"/>
      <c r="AZ503" s="416"/>
      <c r="BA503" s="416"/>
      <c r="BB503" s="416"/>
      <c r="BC503" s="416"/>
      <c r="BD503" s="416"/>
      <c r="BE503" s="416"/>
      <c r="BF503" s="416"/>
      <c r="BG503" s="416"/>
      <c r="BH503" s="416"/>
      <c r="BI503" s="416"/>
      <c r="BJ503" s="416"/>
      <c r="BK503" s="416"/>
      <c r="BL503" s="416"/>
      <c r="BM503" s="416"/>
      <c r="BN503" s="416"/>
      <c r="BO503" s="416"/>
      <c r="BP503" s="417"/>
      <c r="BQ503" s="417"/>
      <c r="BR503" s="417"/>
      <c r="BS503" s="417"/>
      <c r="BT503" s="417"/>
      <c r="BU503" s="417"/>
      <c r="BV503" s="417"/>
      <c r="BW503" s="417"/>
      <c r="BX503" s="417"/>
      <c r="BY503" s="417"/>
      <c r="BZ503" s="417"/>
      <c r="CA503" s="417"/>
      <c r="CB503" s="417"/>
      <c r="CC503" s="417"/>
      <c r="CD503" s="417"/>
      <c r="CE503" s="417"/>
      <c r="CF503" s="417"/>
      <c r="CG503" s="417"/>
      <c r="CH503" s="417"/>
      <c r="CI503" s="417"/>
      <c r="CJ503" s="417"/>
      <c r="CK503" s="417"/>
      <c r="CL503" s="417"/>
      <c r="CM503" s="417"/>
      <c r="CN503" s="417"/>
      <c r="CO503" s="417"/>
      <c r="CP503" s="417"/>
      <c r="CQ503" s="417"/>
      <c r="CR503" s="417"/>
      <c r="CS503" s="417"/>
      <c r="CT503" s="417"/>
      <c r="CU503" s="417"/>
      <c r="CV503" s="417"/>
      <c r="CW503" s="417"/>
      <c r="CX503" s="417"/>
      <c r="CY503" s="417"/>
      <c r="CZ503" s="417"/>
      <c r="DA503" s="417"/>
      <c r="DB503" s="417"/>
      <c r="DC503" s="417"/>
      <c r="DD503" s="417"/>
      <c r="DE503" s="417"/>
      <c r="DF503" s="417"/>
      <c r="DG503" s="417"/>
    </row>
    <row r="504" spans="1:111" s="268" customFormat="1">
      <c r="A504" s="92" t="s">
        <v>1718</v>
      </c>
      <c r="B504" s="99" t="s">
        <v>103</v>
      </c>
      <c r="C504" s="16" t="s">
        <v>2337</v>
      </c>
      <c r="D504" s="82" t="s">
        <v>1717</v>
      </c>
      <c r="E504" s="99" t="s">
        <v>19</v>
      </c>
      <c r="F504" s="218">
        <f>'Mem. Calculo Quadra'!I181</f>
        <v>16.63</v>
      </c>
      <c r="G504" s="101">
        <f t="shared" si="211"/>
        <v>0.24940000000000001</v>
      </c>
      <c r="H504" s="114">
        <v>0</v>
      </c>
      <c r="I504" s="122">
        <f t="shared" si="212"/>
        <v>0</v>
      </c>
      <c r="J504" s="18">
        <f t="shared" si="213"/>
        <v>0</v>
      </c>
      <c r="K504" s="416"/>
      <c r="L504" s="416"/>
      <c r="M504" s="416"/>
      <c r="N504" s="416"/>
      <c r="O504" s="416"/>
      <c r="P504" s="416"/>
      <c r="Q504" s="416"/>
      <c r="R504" s="416"/>
      <c r="S504" s="416"/>
      <c r="T504" s="416"/>
      <c r="U504" s="416"/>
      <c r="V504" s="416"/>
      <c r="W504" s="416"/>
      <c r="X504" s="416"/>
      <c r="Y504" s="416"/>
      <c r="Z504" s="416"/>
      <c r="AA504" s="416"/>
      <c r="AB504" s="416"/>
      <c r="AC504" s="416"/>
      <c r="AD504" s="416"/>
      <c r="AE504" s="416"/>
      <c r="AF504" s="416"/>
      <c r="AG504" s="416"/>
      <c r="AH504" s="416"/>
      <c r="AI504" s="416"/>
      <c r="AJ504" s="416"/>
      <c r="AK504" s="416"/>
      <c r="AL504" s="416"/>
      <c r="AM504" s="416"/>
      <c r="AN504" s="416"/>
      <c r="AO504" s="416"/>
      <c r="AP504" s="416"/>
      <c r="AQ504" s="416"/>
      <c r="AR504" s="416"/>
      <c r="AS504" s="416"/>
      <c r="AT504" s="416"/>
      <c r="AU504" s="416"/>
      <c r="AV504" s="416"/>
      <c r="AW504" s="416"/>
      <c r="AX504" s="416"/>
      <c r="AY504" s="416"/>
      <c r="AZ504" s="416"/>
      <c r="BA504" s="416"/>
      <c r="BB504" s="416"/>
      <c r="BC504" s="416"/>
      <c r="BD504" s="416"/>
      <c r="BE504" s="416"/>
      <c r="BF504" s="416"/>
      <c r="BG504" s="416"/>
      <c r="BH504" s="416"/>
      <c r="BI504" s="416"/>
      <c r="BJ504" s="416"/>
      <c r="BK504" s="416"/>
      <c r="BL504" s="416"/>
      <c r="BM504" s="416"/>
      <c r="BN504" s="416"/>
      <c r="BO504" s="416"/>
      <c r="BP504" s="417"/>
      <c r="BQ504" s="417"/>
      <c r="BR504" s="417"/>
      <c r="BS504" s="417"/>
      <c r="BT504" s="417"/>
      <c r="BU504" s="417"/>
      <c r="BV504" s="417"/>
      <c r="BW504" s="417"/>
      <c r="BX504" s="417"/>
      <c r="BY504" s="417"/>
      <c r="BZ504" s="417"/>
      <c r="CA504" s="417"/>
      <c r="CB504" s="417"/>
      <c r="CC504" s="417"/>
      <c r="CD504" s="417"/>
      <c r="CE504" s="417"/>
      <c r="CF504" s="417"/>
      <c r="CG504" s="417"/>
      <c r="CH504" s="417"/>
      <c r="CI504" s="417"/>
      <c r="CJ504" s="417"/>
      <c r="CK504" s="417"/>
      <c r="CL504" s="417"/>
      <c r="CM504" s="417"/>
      <c r="CN504" s="417"/>
      <c r="CO504" s="417"/>
      <c r="CP504" s="417"/>
      <c r="CQ504" s="417"/>
      <c r="CR504" s="417"/>
      <c r="CS504" s="417"/>
      <c r="CT504" s="417"/>
      <c r="CU504" s="417"/>
      <c r="CV504" s="417"/>
      <c r="CW504" s="417"/>
      <c r="CX504" s="417"/>
      <c r="CY504" s="417"/>
      <c r="CZ504" s="417"/>
      <c r="DA504" s="417"/>
      <c r="DB504" s="417"/>
      <c r="DC504" s="417"/>
      <c r="DD504" s="417"/>
      <c r="DE504" s="417"/>
      <c r="DF504" s="417"/>
      <c r="DG504" s="417"/>
    </row>
    <row r="505" spans="1:111" s="268" customFormat="1">
      <c r="A505" s="105">
        <v>96545</v>
      </c>
      <c r="B505" s="105" t="s">
        <v>13</v>
      </c>
      <c r="C505" s="16" t="s">
        <v>2338</v>
      </c>
      <c r="D505" s="93" t="s">
        <v>2090</v>
      </c>
      <c r="E505" s="105" t="s">
        <v>105</v>
      </c>
      <c r="F505" s="218">
        <f>'Mem. Calculo Quadra'!I183</f>
        <v>512</v>
      </c>
      <c r="G505" s="103">
        <f t="shared" si="211"/>
        <v>0.24940000000000001</v>
      </c>
      <c r="H505" s="114">
        <v>0</v>
      </c>
      <c r="I505" s="122">
        <f t="shared" si="212"/>
        <v>0</v>
      </c>
      <c r="J505" s="18">
        <f t="shared" si="213"/>
        <v>0</v>
      </c>
      <c r="K505" s="416"/>
      <c r="L505" s="416"/>
      <c r="M505" s="416"/>
      <c r="N505" s="416"/>
      <c r="O505" s="416"/>
      <c r="P505" s="416"/>
      <c r="Q505" s="416"/>
      <c r="R505" s="416"/>
      <c r="S505" s="416"/>
      <c r="T505" s="416"/>
      <c r="U505" s="416"/>
      <c r="V505" s="416"/>
      <c r="W505" s="416"/>
      <c r="X505" s="416"/>
      <c r="Y505" s="416"/>
      <c r="Z505" s="416"/>
      <c r="AA505" s="416"/>
      <c r="AB505" s="416"/>
      <c r="AC505" s="416"/>
      <c r="AD505" s="416"/>
      <c r="AE505" s="416"/>
      <c r="AF505" s="416"/>
      <c r="AG505" s="416"/>
      <c r="AH505" s="416"/>
      <c r="AI505" s="416"/>
      <c r="AJ505" s="416"/>
      <c r="AK505" s="416"/>
      <c r="AL505" s="416"/>
      <c r="AM505" s="416"/>
      <c r="AN505" s="416"/>
      <c r="AO505" s="416"/>
      <c r="AP505" s="416"/>
      <c r="AQ505" s="416"/>
      <c r="AR505" s="416"/>
      <c r="AS505" s="416"/>
      <c r="AT505" s="416"/>
      <c r="AU505" s="416"/>
      <c r="AV505" s="416"/>
      <c r="AW505" s="416"/>
      <c r="AX505" s="416"/>
      <c r="AY505" s="416"/>
      <c r="AZ505" s="416"/>
      <c r="BA505" s="416"/>
      <c r="BB505" s="416"/>
      <c r="BC505" s="416"/>
      <c r="BD505" s="416"/>
      <c r="BE505" s="416"/>
      <c r="BF505" s="416"/>
      <c r="BG505" s="416"/>
      <c r="BH505" s="416"/>
      <c r="BI505" s="416"/>
      <c r="BJ505" s="416"/>
      <c r="BK505" s="416"/>
      <c r="BL505" s="416"/>
      <c r="BM505" s="416"/>
      <c r="BN505" s="416"/>
      <c r="BO505" s="416"/>
      <c r="BP505" s="417"/>
      <c r="BQ505" s="417"/>
      <c r="BR505" s="417"/>
      <c r="BS505" s="417"/>
      <c r="BT505" s="417"/>
      <c r="BU505" s="417"/>
      <c r="BV505" s="417"/>
      <c r="BW505" s="417"/>
      <c r="BX505" s="417"/>
      <c r="BY505" s="417"/>
      <c r="BZ505" s="417"/>
      <c r="CA505" s="417"/>
      <c r="CB505" s="417"/>
      <c r="CC505" s="417"/>
      <c r="CD505" s="417"/>
      <c r="CE505" s="417"/>
      <c r="CF505" s="417"/>
      <c r="CG505" s="417"/>
      <c r="CH505" s="417"/>
      <c r="CI505" s="417"/>
      <c r="CJ505" s="417"/>
      <c r="CK505" s="417"/>
      <c r="CL505" s="417"/>
      <c r="CM505" s="417"/>
      <c r="CN505" s="417"/>
      <c r="CO505" s="417"/>
      <c r="CP505" s="417"/>
      <c r="CQ505" s="417"/>
      <c r="CR505" s="417"/>
      <c r="CS505" s="417"/>
      <c r="CT505" s="417"/>
      <c r="CU505" s="417"/>
      <c r="CV505" s="417"/>
      <c r="CW505" s="417"/>
      <c r="CX505" s="417"/>
      <c r="CY505" s="417"/>
      <c r="CZ505" s="417"/>
      <c r="DA505" s="417"/>
      <c r="DB505" s="417"/>
      <c r="DC505" s="417"/>
      <c r="DD505" s="417"/>
      <c r="DE505" s="417"/>
      <c r="DF505" s="417"/>
      <c r="DG505" s="417"/>
    </row>
    <row r="506" spans="1:111" s="268" customFormat="1">
      <c r="A506" s="105">
        <v>96546</v>
      </c>
      <c r="B506" s="105" t="s">
        <v>13</v>
      </c>
      <c r="C506" s="16" t="s">
        <v>2339</v>
      </c>
      <c r="D506" s="93" t="s">
        <v>2091</v>
      </c>
      <c r="E506" s="105" t="s">
        <v>105</v>
      </c>
      <c r="F506" s="218">
        <f>'Mem. Calculo Quadra'!I184</f>
        <v>196</v>
      </c>
      <c r="G506" s="103">
        <f t="shared" si="211"/>
        <v>0.24940000000000001</v>
      </c>
      <c r="H506" s="114">
        <v>0</v>
      </c>
      <c r="I506" s="122">
        <f t="shared" si="212"/>
        <v>0</v>
      </c>
      <c r="J506" s="18">
        <f t="shared" si="213"/>
        <v>0</v>
      </c>
      <c r="K506" s="416"/>
      <c r="L506" s="416"/>
      <c r="M506" s="416"/>
      <c r="N506" s="416"/>
      <c r="O506" s="416"/>
      <c r="P506" s="416"/>
      <c r="Q506" s="416"/>
      <c r="R506" s="416"/>
      <c r="S506" s="416"/>
      <c r="T506" s="416"/>
      <c r="U506" s="416"/>
      <c r="V506" s="416"/>
      <c r="W506" s="416"/>
      <c r="X506" s="416"/>
      <c r="Y506" s="416"/>
      <c r="Z506" s="416"/>
      <c r="AA506" s="416"/>
      <c r="AB506" s="416"/>
      <c r="AC506" s="416"/>
      <c r="AD506" s="416"/>
      <c r="AE506" s="416"/>
      <c r="AF506" s="416"/>
      <c r="AG506" s="416"/>
      <c r="AH506" s="416"/>
      <c r="AI506" s="416"/>
      <c r="AJ506" s="416"/>
      <c r="AK506" s="416"/>
      <c r="AL506" s="416"/>
      <c r="AM506" s="416"/>
      <c r="AN506" s="416"/>
      <c r="AO506" s="416"/>
      <c r="AP506" s="416"/>
      <c r="AQ506" s="416"/>
      <c r="AR506" s="416"/>
      <c r="AS506" s="416"/>
      <c r="AT506" s="416"/>
      <c r="AU506" s="416"/>
      <c r="AV506" s="416"/>
      <c r="AW506" s="416"/>
      <c r="AX506" s="416"/>
      <c r="AY506" s="416"/>
      <c r="AZ506" s="416"/>
      <c r="BA506" s="416"/>
      <c r="BB506" s="416"/>
      <c r="BC506" s="416"/>
      <c r="BD506" s="416"/>
      <c r="BE506" s="416"/>
      <c r="BF506" s="416"/>
      <c r="BG506" s="416"/>
      <c r="BH506" s="416"/>
      <c r="BI506" s="416"/>
      <c r="BJ506" s="416"/>
      <c r="BK506" s="416"/>
      <c r="BL506" s="416"/>
      <c r="BM506" s="416"/>
      <c r="BN506" s="416"/>
      <c r="BO506" s="416"/>
      <c r="BP506" s="417"/>
      <c r="BQ506" s="417"/>
      <c r="BR506" s="417"/>
      <c r="BS506" s="417"/>
      <c r="BT506" s="417"/>
      <c r="BU506" s="417"/>
      <c r="BV506" s="417"/>
      <c r="BW506" s="417"/>
      <c r="BX506" s="417"/>
      <c r="BY506" s="417"/>
      <c r="BZ506" s="417"/>
      <c r="CA506" s="417"/>
      <c r="CB506" s="417"/>
      <c r="CC506" s="417"/>
      <c r="CD506" s="417"/>
      <c r="CE506" s="417"/>
      <c r="CF506" s="417"/>
      <c r="CG506" s="417"/>
      <c r="CH506" s="417"/>
      <c r="CI506" s="417"/>
      <c r="CJ506" s="417"/>
      <c r="CK506" s="417"/>
      <c r="CL506" s="417"/>
      <c r="CM506" s="417"/>
      <c r="CN506" s="417"/>
      <c r="CO506" s="417"/>
      <c r="CP506" s="417"/>
      <c r="CQ506" s="417"/>
      <c r="CR506" s="417"/>
      <c r="CS506" s="417"/>
      <c r="CT506" s="417"/>
      <c r="CU506" s="417"/>
      <c r="CV506" s="417"/>
      <c r="CW506" s="417"/>
      <c r="CX506" s="417"/>
      <c r="CY506" s="417"/>
      <c r="CZ506" s="417"/>
      <c r="DA506" s="417"/>
      <c r="DB506" s="417"/>
      <c r="DC506" s="417"/>
      <c r="DD506" s="417"/>
      <c r="DE506" s="417"/>
      <c r="DF506" s="417"/>
      <c r="DG506" s="417"/>
    </row>
    <row r="507" spans="1:111" s="268" customFormat="1">
      <c r="A507" s="105">
        <v>96547</v>
      </c>
      <c r="B507" s="105" t="s">
        <v>13</v>
      </c>
      <c r="C507" s="16" t="s">
        <v>2340</v>
      </c>
      <c r="D507" s="93" t="s">
        <v>2092</v>
      </c>
      <c r="E507" s="105" t="s">
        <v>105</v>
      </c>
      <c r="F507" s="218">
        <f>'Mem. Calculo Quadra'!I185</f>
        <v>418</v>
      </c>
      <c r="G507" s="103">
        <f t="shared" si="211"/>
        <v>0.24940000000000001</v>
      </c>
      <c r="H507" s="114">
        <v>0</v>
      </c>
      <c r="I507" s="122">
        <f t="shared" si="212"/>
        <v>0</v>
      </c>
      <c r="J507" s="18">
        <f t="shared" si="213"/>
        <v>0</v>
      </c>
      <c r="K507" s="416"/>
      <c r="L507" s="416"/>
      <c r="M507" s="416"/>
      <c r="N507" s="416"/>
      <c r="O507" s="416"/>
      <c r="P507" s="416"/>
      <c r="Q507" s="416"/>
      <c r="R507" s="416"/>
      <c r="S507" s="416"/>
      <c r="T507" s="416"/>
      <c r="U507" s="416"/>
      <c r="V507" s="416"/>
      <c r="W507" s="416"/>
      <c r="X507" s="416"/>
      <c r="Y507" s="416"/>
      <c r="Z507" s="416"/>
      <c r="AA507" s="416"/>
      <c r="AB507" s="416"/>
      <c r="AC507" s="416"/>
      <c r="AD507" s="416"/>
      <c r="AE507" s="416"/>
      <c r="AF507" s="416"/>
      <c r="AG507" s="416"/>
      <c r="AH507" s="416"/>
      <c r="AI507" s="416"/>
      <c r="AJ507" s="416"/>
      <c r="AK507" s="416"/>
      <c r="AL507" s="416"/>
      <c r="AM507" s="416"/>
      <c r="AN507" s="416"/>
      <c r="AO507" s="416"/>
      <c r="AP507" s="416"/>
      <c r="AQ507" s="416"/>
      <c r="AR507" s="416"/>
      <c r="AS507" s="416"/>
      <c r="AT507" s="416"/>
      <c r="AU507" s="416"/>
      <c r="AV507" s="416"/>
      <c r="AW507" s="416"/>
      <c r="AX507" s="416"/>
      <c r="AY507" s="416"/>
      <c r="AZ507" s="416"/>
      <c r="BA507" s="416"/>
      <c r="BB507" s="416"/>
      <c r="BC507" s="416"/>
      <c r="BD507" s="416"/>
      <c r="BE507" s="416"/>
      <c r="BF507" s="416"/>
      <c r="BG507" s="416"/>
      <c r="BH507" s="416"/>
      <c r="BI507" s="416"/>
      <c r="BJ507" s="416"/>
      <c r="BK507" s="416"/>
      <c r="BL507" s="416"/>
      <c r="BM507" s="416"/>
      <c r="BN507" s="416"/>
      <c r="BO507" s="416"/>
      <c r="BP507" s="417"/>
      <c r="BQ507" s="417"/>
      <c r="BR507" s="417"/>
      <c r="BS507" s="417"/>
      <c r="BT507" s="417"/>
      <c r="BU507" s="417"/>
      <c r="BV507" s="417"/>
      <c r="BW507" s="417"/>
      <c r="BX507" s="417"/>
      <c r="BY507" s="417"/>
      <c r="BZ507" s="417"/>
      <c r="CA507" s="417"/>
      <c r="CB507" s="417"/>
      <c r="CC507" s="417"/>
      <c r="CD507" s="417"/>
      <c r="CE507" s="417"/>
      <c r="CF507" s="417"/>
      <c r="CG507" s="417"/>
      <c r="CH507" s="417"/>
      <c r="CI507" s="417"/>
      <c r="CJ507" s="417"/>
      <c r="CK507" s="417"/>
      <c r="CL507" s="417"/>
      <c r="CM507" s="417"/>
      <c r="CN507" s="417"/>
      <c r="CO507" s="417"/>
      <c r="CP507" s="417"/>
      <c r="CQ507" s="417"/>
      <c r="CR507" s="417"/>
      <c r="CS507" s="417"/>
      <c r="CT507" s="417"/>
      <c r="CU507" s="417"/>
      <c r="CV507" s="417"/>
      <c r="CW507" s="417"/>
      <c r="CX507" s="417"/>
      <c r="CY507" s="417"/>
      <c r="CZ507" s="417"/>
      <c r="DA507" s="417"/>
      <c r="DB507" s="417"/>
      <c r="DC507" s="417"/>
      <c r="DD507" s="417"/>
      <c r="DE507" s="417"/>
      <c r="DF507" s="417"/>
      <c r="DG507" s="417"/>
    </row>
    <row r="508" spans="1:111" s="268" customFormat="1">
      <c r="A508" s="105"/>
      <c r="B508" s="105"/>
      <c r="C508" s="31" t="s">
        <v>1174</v>
      </c>
      <c r="D508" s="32" t="s">
        <v>286</v>
      </c>
      <c r="E508" s="92"/>
      <c r="F508" s="94"/>
      <c r="G508" s="103"/>
      <c r="H508" s="18"/>
      <c r="I508" s="122"/>
      <c r="J508" s="18"/>
      <c r="K508" s="416"/>
      <c r="L508" s="416"/>
      <c r="M508" s="416"/>
      <c r="N508" s="416"/>
      <c r="O508" s="416"/>
      <c r="P508" s="416"/>
      <c r="Q508" s="416"/>
      <c r="R508" s="416"/>
      <c r="S508" s="416"/>
      <c r="T508" s="416"/>
      <c r="U508" s="416"/>
      <c r="V508" s="416"/>
      <c r="W508" s="416"/>
      <c r="X508" s="416"/>
      <c r="Y508" s="416"/>
      <c r="Z508" s="416"/>
      <c r="AA508" s="416"/>
      <c r="AB508" s="416"/>
      <c r="AC508" s="416"/>
      <c r="AD508" s="416"/>
      <c r="AE508" s="416"/>
      <c r="AF508" s="416"/>
      <c r="AG508" s="416"/>
      <c r="AH508" s="416"/>
      <c r="AI508" s="416"/>
      <c r="AJ508" s="416"/>
      <c r="AK508" s="416"/>
      <c r="AL508" s="416"/>
      <c r="AM508" s="416"/>
      <c r="AN508" s="416"/>
      <c r="AO508" s="416"/>
      <c r="AP508" s="416"/>
      <c r="AQ508" s="416"/>
      <c r="AR508" s="416"/>
      <c r="AS508" s="416"/>
      <c r="AT508" s="416"/>
      <c r="AU508" s="416"/>
      <c r="AV508" s="416"/>
      <c r="AW508" s="416"/>
      <c r="AX508" s="416"/>
      <c r="AY508" s="416"/>
      <c r="AZ508" s="416"/>
      <c r="BA508" s="416"/>
      <c r="BB508" s="416"/>
      <c r="BC508" s="416"/>
      <c r="BD508" s="416"/>
      <c r="BE508" s="416"/>
      <c r="BF508" s="416"/>
      <c r="BG508" s="416"/>
      <c r="BH508" s="416"/>
      <c r="BI508" s="416"/>
      <c r="BJ508" s="416"/>
      <c r="BK508" s="416"/>
      <c r="BL508" s="416"/>
      <c r="BM508" s="416"/>
      <c r="BN508" s="416"/>
      <c r="BO508" s="416"/>
      <c r="BP508" s="417"/>
      <c r="BQ508" s="417"/>
      <c r="BR508" s="417"/>
      <c r="BS508" s="417"/>
      <c r="BT508" s="417"/>
      <c r="BU508" s="417"/>
      <c r="BV508" s="417"/>
      <c r="BW508" s="417"/>
      <c r="BX508" s="417"/>
      <c r="BY508" s="417"/>
      <c r="BZ508" s="417"/>
      <c r="CA508" s="417"/>
      <c r="CB508" s="417"/>
      <c r="CC508" s="417"/>
      <c r="CD508" s="417"/>
      <c r="CE508" s="417"/>
      <c r="CF508" s="417"/>
      <c r="CG508" s="417"/>
      <c r="CH508" s="417"/>
      <c r="CI508" s="417"/>
      <c r="CJ508" s="417"/>
      <c r="CK508" s="417"/>
      <c r="CL508" s="417"/>
      <c r="CM508" s="417"/>
      <c r="CN508" s="417"/>
      <c r="CO508" s="417"/>
      <c r="CP508" s="417"/>
      <c r="CQ508" s="417"/>
      <c r="CR508" s="417"/>
      <c r="CS508" s="417"/>
      <c r="CT508" s="417"/>
      <c r="CU508" s="417"/>
      <c r="CV508" s="417"/>
      <c r="CW508" s="417"/>
      <c r="CX508" s="417"/>
      <c r="CY508" s="417"/>
      <c r="CZ508" s="417"/>
      <c r="DA508" s="417"/>
      <c r="DB508" s="417"/>
      <c r="DC508" s="417"/>
      <c r="DD508" s="417"/>
      <c r="DE508" s="417"/>
      <c r="DF508" s="417"/>
      <c r="DG508" s="417"/>
    </row>
    <row r="509" spans="1:111" s="268" customFormat="1">
      <c r="A509" s="105">
        <v>96543</v>
      </c>
      <c r="B509" s="105" t="s">
        <v>13</v>
      </c>
      <c r="C509" s="16" t="s">
        <v>2341</v>
      </c>
      <c r="D509" s="93" t="s">
        <v>2088</v>
      </c>
      <c r="E509" s="105" t="s">
        <v>62</v>
      </c>
      <c r="F509" s="218">
        <f>'Mem. Calculo Quadra'!I190</f>
        <v>326</v>
      </c>
      <c r="G509" s="103">
        <f t="shared" ref="G509:G516" si="214">$J$4</f>
        <v>0.24940000000000001</v>
      </c>
      <c r="H509" s="114">
        <v>0</v>
      </c>
      <c r="I509" s="122">
        <f t="shared" ref="I509:I516" si="215">H509*(1+G509)</f>
        <v>0</v>
      </c>
      <c r="J509" s="18">
        <f t="shared" ref="J509:J516" si="216">F509*I509</f>
        <v>0</v>
      </c>
      <c r="K509" s="416"/>
      <c r="L509" s="416"/>
      <c r="M509" s="416"/>
      <c r="N509" s="416"/>
      <c r="O509" s="416"/>
      <c r="P509" s="416"/>
      <c r="Q509" s="416"/>
      <c r="R509" s="416"/>
      <c r="S509" s="416"/>
      <c r="T509" s="416"/>
      <c r="U509" s="416"/>
      <c r="V509" s="416"/>
      <c r="W509" s="416"/>
      <c r="X509" s="416"/>
      <c r="Y509" s="416"/>
      <c r="Z509" s="416"/>
      <c r="AA509" s="416"/>
      <c r="AB509" s="416"/>
      <c r="AC509" s="416"/>
      <c r="AD509" s="416"/>
      <c r="AE509" s="416"/>
      <c r="AF509" s="416"/>
      <c r="AG509" s="416"/>
      <c r="AH509" s="416"/>
      <c r="AI509" s="416"/>
      <c r="AJ509" s="416"/>
      <c r="AK509" s="416"/>
      <c r="AL509" s="416"/>
      <c r="AM509" s="416"/>
      <c r="AN509" s="416"/>
      <c r="AO509" s="416"/>
      <c r="AP509" s="416"/>
      <c r="AQ509" s="416"/>
      <c r="AR509" s="416"/>
      <c r="AS509" s="416"/>
      <c r="AT509" s="416"/>
      <c r="AU509" s="416"/>
      <c r="AV509" s="416"/>
      <c r="AW509" s="416"/>
      <c r="AX509" s="416"/>
      <c r="AY509" s="416"/>
      <c r="AZ509" s="416"/>
      <c r="BA509" s="416"/>
      <c r="BB509" s="416"/>
      <c r="BC509" s="416"/>
      <c r="BD509" s="416"/>
      <c r="BE509" s="416"/>
      <c r="BF509" s="416"/>
      <c r="BG509" s="416"/>
      <c r="BH509" s="416"/>
      <c r="BI509" s="416"/>
      <c r="BJ509" s="416"/>
      <c r="BK509" s="416"/>
      <c r="BL509" s="416"/>
      <c r="BM509" s="416"/>
      <c r="BN509" s="416"/>
      <c r="BO509" s="416"/>
      <c r="BP509" s="417"/>
      <c r="BQ509" s="417"/>
      <c r="BR509" s="417"/>
      <c r="BS509" s="417"/>
      <c r="BT509" s="417"/>
      <c r="BU509" s="417"/>
      <c r="BV509" s="417"/>
      <c r="BW509" s="417"/>
      <c r="BX509" s="417"/>
      <c r="BY509" s="417"/>
      <c r="BZ509" s="417"/>
      <c r="CA509" s="417"/>
      <c r="CB509" s="417"/>
      <c r="CC509" s="417"/>
      <c r="CD509" s="417"/>
      <c r="CE509" s="417"/>
      <c r="CF509" s="417"/>
      <c r="CG509" s="417"/>
      <c r="CH509" s="417"/>
      <c r="CI509" s="417"/>
      <c r="CJ509" s="417"/>
      <c r="CK509" s="417"/>
      <c r="CL509" s="417"/>
      <c r="CM509" s="417"/>
      <c r="CN509" s="417"/>
      <c r="CO509" s="417"/>
      <c r="CP509" s="417"/>
      <c r="CQ509" s="417"/>
      <c r="CR509" s="417"/>
      <c r="CS509" s="417"/>
      <c r="CT509" s="417"/>
      <c r="CU509" s="417"/>
      <c r="CV509" s="417"/>
      <c r="CW509" s="417"/>
      <c r="CX509" s="417"/>
      <c r="CY509" s="417"/>
      <c r="CZ509" s="417"/>
      <c r="DA509" s="417"/>
      <c r="DB509" s="417"/>
      <c r="DC509" s="417"/>
      <c r="DD509" s="417"/>
      <c r="DE509" s="417"/>
      <c r="DF509" s="417"/>
      <c r="DG509" s="417"/>
    </row>
    <row r="510" spans="1:111" s="268" customFormat="1">
      <c r="A510" s="105">
        <v>96544</v>
      </c>
      <c r="B510" s="105" t="s">
        <v>13</v>
      </c>
      <c r="C510" s="16" t="s">
        <v>2342</v>
      </c>
      <c r="D510" s="93" t="s">
        <v>2089</v>
      </c>
      <c r="E510" s="105" t="s">
        <v>62</v>
      </c>
      <c r="F510" s="218">
        <f>'Mem. Calculo Quadra'!I191</f>
        <v>2</v>
      </c>
      <c r="G510" s="103">
        <f t="shared" si="214"/>
        <v>0.24940000000000001</v>
      </c>
      <c r="H510" s="114">
        <v>0</v>
      </c>
      <c r="I510" s="122">
        <f t="shared" ref="I510" si="217">H510*(1+G510)</f>
        <v>0</v>
      </c>
      <c r="J510" s="18">
        <f t="shared" ref="J510" si="218">F510*I510</f>
        <v>0</v>
      </c>
      <c r="K510" s="416"/>
      <c r="L510" s="416"/>
      <c r="M510" s="416"/>
      <c r="N510" s="416"/>
      <c r="O510" s="416"/>
      <c r="P510" s="416"/>
      <c r="Q510" s="416"/>
      <c r="R510" s="416"/>
      <c r="S510" s="416"/>
      <c r="T510" s="416"/>
      <c r="U510" s="416"/>
      <c r="V510" s="416"/>
      <c r="W510" s="416"/>
      <c r="X510" s="416"/>
      <c r="Y510" s="416"/>
      <c r="Z510" s="416"/>
      <c r="AA510" s="416"/>
      <c r="AB510" s="416"/>
      <c r="AC510" s="416"/>
      <c r="AD510" s="416"/>
      <c r="AE510" s="416"/>
      <c r="AF510" s="416"/>
      <c r="AG510" s="416"/>
      <c r="AH510" s="416"/>
      <c r="AI510" s="416"/>
      <c r="AJ510" s="416"/>
      <c r="AK510" s="416"/>
      <c r="AL510" s="416"/>
      <c r="AM510" s="416"/>
      <c r="AN510" s="416"/>
      <c r="AO510" s="416"/>
      <c r="AP510" s="416"/>
      <c r="AQ510" s="416"/>
      <c r="AR510" s="416"/>
      <c r="AS510" s="416"/>
      <c r="AT510" s="416"/>
      <c r="AU510" s="416"/>
      <c r="AV510" s="416"/>
      <c r="AW510" s="416"/>
      <c r="AX510" s="416"/>
      <c r="AY510" s="416"/>
      <c r="AZ510" s="416"/>
      <c r="BA510" s="416"/>
      <c r="BB510" s="416"/>
      <c r="BC510" s="416"/>
      <c r="BD510" s="416"/>
      <c r="BE510" s="416"/>
      <c r="BF510" s="416"/>
      <c r="BG510" s="416"/>
      <c r="BH510" s="416"/>
      <c r="BI510" s="416"/>
      <c r="BJ510" s="416"/>
      <c r="BK510" s="416"/>
      <c r="BL510" s="416"/>
      <c r="BM510" s="416"/>
      <c r="BN510" s="416"/>
      <c r="BO510" s="416"/>
      <c r="BP510" s="417"/>
      <c r="BQ510" s="417"/>
      <c r="BR510" s="417"/>
      <c r="BS510" s="417"/>
      <c r="BT510" s="417"/>
      <c r="BU510" s="417"/>
      <c r="BV510" s="417"/>
      <c r="BW510" s="417"/>
      <c r="BX510" s="417"/>
      <c r="BY510" s="417"/>
      <c r="BZ510" s="417"/>
      <c r="CA510" s="417"/>
      <c r="CB510" s="417"/>
      <c r="CC510" s="417"/>
      <c r="CD510" s="417"/>
      <c r="CE510" s="417"/>
      <c r="CF510" s="417"/>
      <c r="CG510" s="417"/>
      <c r="CH510" s="417"/>
      <c r="CI510" s="417"/>
      <c r="CJ510" s="417"/>
      <c r="CK510" s="417"/>
      <c r="CL510" s="417"/>
      <c r="CM510" s="417"/>
      <c r="CN510" s="417"/>
      <c r="CO510" s="417"/>
      <c r="CP510" s="417"/>
      <c r="CQ510" s="417"/>
      <c r="CR510" s="417"/>
      <c r="CS510" s="417"/>
      <c r="CT510" s="417"/>
      <c r="CU510" s="417"/>
      <c r="CV510" s="417"/>
      <c r="CW510" s="417"/>
      <c r="CX510" s="417"/>
      <c r="CY510" s="417"/>
      <c r="CZ510" s="417"/>
      <c r="DA510" s="417"/>
      <c r="DB510" s="417"/>
      <c r="DC510" s="417"/>
      <c r="DD510" s="417"/>
      <c r="DE510" s="417"/>
      <c r="DF510" s="417"/>
      <c r="DG510" s="417"/>
    </row>
    <row r="511" spans="1:111" s="268" customFormat="1">
      <c r="A511" s="105">
        <v>96545</v>
      </c>
      <c r="B511" s="105" t="s">
        <v>13</v>
      </c>
      <c r="C511" s="16" t="s">
        <v>2343</v>
      </c>
      <c r="D511" s="93" t="s">
        <v>2090</v>
      </c>
      <c r="E511" s="105" t="s">
        <v>62</v>
      </c>
      <c r="F511" s="218">
        <f>'Mem. Calculo Quadra'!I192</f>
        <v>389</v>
      </c>
      <c r="G511" s="103">
        <f t="shared" si="214"/>
        <v>0.24940000000000001</v>
      </c>
      <c r="H511" s="114">
        <v>0</v>
      </c>
      <c r="I511" s="122">
        <f t="shared" si="215"/>
        <v>0</v>
      </c>
      <c r="J511" s="18">
        <f t="shared" si="216"/>
        <v>0</v>
      </c>
      <c r="K511" s="416"/>
      <c r="L511" s="416"/>
      <c r="M511" s="416"/>
      <c r="N511" s="416"/>
      <c r="O511" s="416"/>
      <c r="P511" s="416"/>
      <c r="Q511" s="416"/>
      <c r="R511" s="416"/>
      <c r="S511" s="416"/>
      <c r="T511" s="416"/>
      <c r="U511" s="416"/>
      <c r="V511" s="416"/>
      <c r="W511" s="416"/>
      <c r="X511" s="416"/>
      <c r="Y511" s="416"/>
      <c r="Z511" s="416"/>
      <c r="AA511" s="416"/>
      <c r="AB511" s="416"/>
      <c r="AC511" s="416"/>
      <c r="AD511" s="416"/>
      <c r="AE511" s="416"/>
      <c r="AF511" s="416"/>
      <c r="AG511" s="416"/>
      <c r="AH511" s="416"/>
      <c r="AI511" s="416"/>
      <c r="AJ511" s="416"/>
      <c r="AK511" s="416"/>
      <c r="AL511" s="416"/>
      <c r="AM511" s="416"/>
      <c r="AN511" s="416"/>
      <c r="AO511" s="416"/>
      <c r="AP511" s="416"/>
      <c r="AQ511" s="416"/>
      <c r="AR511" s="416"/>
      <c r="AS511" s="416"/>
      <c r="AT511" s="416"/>
      <c r="AU511" s="416"/>
      <c r="AV511" s="416"/>
      <c r="AW511" s="416"/>
      <c r="AX511" s="416"/>
      <c r="AY511" s="416"/>
      <c r="AZ511" s="416"/>
      <c r="BA511" s="416"/>
      <c r="BB511" s="416"/>
      <c r="BC511" s="416"/>
      <c r="BD511" s="416"/>
      <c r="BE511" s="416"/>
      <c r="BF511" s="416"/>
      <c r="BG511" s="416"/>
      <c r="BH511" s="416"/>
      <c r="BI511" s="416"/>
      <c r="BJ511" s="416"/>
      <c r="BK511" s="416"/>
      <c r="BL511" s="416"/>
      <c r="BM511" s="416"/>
      <c r="BN511" s="416"/>
      <c r="BO511" s="416"/>
      <c r="BP511" s="417"/>
      <c r="BQ511" s="417"/>
      <c r="BR511" s="417"/>
      <c r="BS511" s="417"/>
      <c r="BT511" s="417"/>
      <c r="BU511" s="417"/>
      <c r="BV511" s="417"/>
      <c r="BW511" s="417"/>
      <c r="BX511" s="417"/>
      <c r="BY511" s="417"/>
      <c r="BZ511" s="417"/>
      <c r="CA511" s="417"/>
      <c r="CB511" s="417"/>
      <c r="CC511" s="417"/>
      <c r="CD511" s="417"/>
      <c r="CE511" s="417"/>
      <c r="CF511" s="417"/>
      <c r="CG511" s="417"/>
      <c r="CH511" s="417"/>
      <c r="CI511" s="417"/>
      <c r="CJ511" s="417"/>
      <c r="CK511" s="417"/>
      <c r="CL511" s="417"/>
      <c r="CM511" s="417"/>
      <c r="CN511" s="417"/>
      <c r="CO511" s="417"/>
      <c r="CP511" s="417"/>
      <c r="CQ511" s="417"/>
      <c r="CR511" s="417"/>
      <c r="CS511" s="417"/>
      <c r="CT511" s="417"/>
      <c r="CU511" s="417"/>
      <c r="CV511" s="417"/>
      <c r="CW511" s="417"/>
      <c r="CX511" s="417"/>
      <c r="CY511" s="417"/>
      <c r="CZ511" s="417"/>
      <c r="DA511" s="417"/>
      <c r="DB511" s="417"/>
      <c r="DC511" s="417"/>
      <c r="DD511" s="417"/>
      <c r="DE511" s="417"/>
      <c r="DF511" s="417"/>
      <c r="DG511" s="417"/>
    </row>
    <row r="512" spans="1:111" s="268" customFormat="1">
      <c r="A512" s="105">
        <v>96546</v>
      </c>
      <c r="B512" s="105" t="s">
        <v>13</v>
      </c>
      <c r="C512" s="16" t="s">
        <v>2344</v>
      </c>
      <c r="D512" s="93" t="s">
        <v>2091</v>
      </c>
      <c r="E512" s="105" t="s">
        <v>62</v>
      </c>
      <c r="F512" s="218">
        <f>'Mem. Calculo Quadra'!I193</f>
        <v>666</v>
      </c>
      <c r="G512" s="103">
        <f t="shared" si="214"/>
        <v>0.24940000000000001</v>
      </c>
      <c r="H512" s="114">
        <v>0</v>
      </c>
      <c r="I512" s="122">
        <f t="shared" si="215"/>
        <v>0</v>
      </c>
      <c r="J512" s="18">
        <f t="shared" si="216"/>
        <v>0</v>
      </c>
      <c r="K512" s="416"/>
      <c r="L512" s="416"/>
      <c r="M512" s="416"/>
      <c r="N512" s="416"/>
      <c r="O512" s="416"/>
      <c r="P512" s="416"/>
      <c r="Q512" s="416"/>
      <c r="R512" s="416"/>
      <c r="S512" s="416"/>
      <c r="T512" s="416"/>
      <c r="U512" s="416"/>
      <c r="V512" s="416"/>
      <c r="W512" s="416"/>
      <c r="X512" s="416"/>
      <c r="Y512" s="416"/>
      <c r="Z512" s="416"/>
      <c r="AA512" s="416"/>
      <c r="AB512" s="416"/>
      <c r="AC512" s="416"/>
      <c r="AD512" s="416"/>
      <c r="AE512" s="416"/>
      <c r="AF512" s="416"/>
      <c r="AG512" s="416"/>
      <c r="AH512" s="416"/>
      <c r="AI512" s="416"/>
      <c r="AJ512" s="416"/>
      <c r="AK512" s="416"/>
      <c r="AL512" s="416"/>
      <c r="AM512" s="416"/>
      <c r="AN512" s="416"/>
      <c r="AO512" s="416"/>
      <c r="AP512" s="416"/>
      <c r="AQ512" s="416"/>
      <c r="AR512" s="416"/>
      <c r="AS512" s="416"/>
      <c r="AT512" s="416"/>
      <c r="AU512" s="416"/>
      <c r="AV512" s="416"/>
      <c r="AW512" s="416"/>
      <c r="AX512" s="416"/>
      <c r="AY512" s="416"/>
      <c r="AZ512" s="416"/>
      <c r="BA512" s="416"/>
      <c r="BB512" s="416"/>
      <c r="BC512" s="416"/>
      <c r="BD512" s="416"/>
      <c r="BE512" s="416"/>
      <c r="BF512" s="416"/>
      <c r="BG512" s="416"/>
      <c r="BH512" s="416"/>
      <c r="BI512" s="416"/>
      <c r="BJ512" s="416"/>
      <c r="BK512" s="416"/>
      <c r="BL512" s="416"/>
      <c r="BM512" s="416"/>
      <c r="BN512" s="416"/>
      <c r="BO512" s="416"/>
      <c r="BP512" s="417"/>
      <c r="BQ512" s="417"/>
      <c r="BR512" s="417"/>
      <c r="BS512" s="417"/>
      <c r="BT512" s="417"/>
      <c r="BU512" s="417"/>
      <c r="BV512" s="417"/>
      <c r="BW512" s="417"/>
      <c r="BX512" s="417"/>
      <c r="BY512" s="417"/>
      <c r="BZ512" s="417"/>
      <c r="CA512" s="417"/>
      <c r="CB512" s="417"/>
      <c r="CC512" s="417"/>
      <c r="CD512" s="417"/>
      <c r="CE512" s="417"/>
      <c r="CF512" s="417"/>
      <c r="CG512" s="417"/>
      <c r="CH512" s="417"/>
      <c r="CI512" s="417"/>
      <c r="CJ512" s="417"/>
      <c r="CK512" s="417"/>
      <c r="CL512" s="417"/>
      <c r="CM512" s="417"/>
      <c r="CN512" s="417"/>
      <c r="CO512" s="417"/>
      <c r="CP512" s="417"/>
      <c r="CQ512" s="417"/>
      <c r="CR512" s="417"/>
      <c r="CS512" s="417"/>
      <c r="CT512" s="417"/>
      <c r="CU512" s="417"/>
      <c r="CV512" s="417"/>
      <c r="CW512" s="417"/>
      <c r="CX512" s="417"/>
      <c r="CY512" s="417"/>
      <c r="CZ512" s="417"/>
      <c r="DA512" s="417"/>
      <c r="DB512" s="417"/>
      <c r="DC512" s="417"/>
      <c r="DD512" s="417"/>
      <c r="DE512" s="417"/>
      <c r="DF512" s="417"/>
      <c r="DG512" s="417"/>
    </row>
    <row r="513" spans="1:111" s="268" customFormat="1">
      <c r="A513" s="105">
        <v>96547</v>
      </c>
      <c r="B513" s="105" t="s">
        <v>13</v>
      </c>
      <c r="C513" s="16" t="s">
        <v>2345</v>
      </c>
      <c r="D513" s="93" t="s">
        <v>2092</v>
      </c>
      <c r="E513" s="105" t="s">
        <v>62</v>
      </c>
      <c r="F513" s="218">
        <f>'Mem. Calculo Quadra'!I194</f>
        <v>22</v>
      </c>
      <c r="G513" s="103">
        <f t="shared" si="214"/>
        <v>0.24940000000000001</v>
      </c>
      <c r="H513" s="114">
        <v>0</v>
      </c>
      <c r="I513" s="122">
        <f t="shared" ref="I513:I514" si="219">H513*(1+G513)</f>
        <v>0</v>
      </c>
      <c r="J513" s="18">
        <f t="shared" ref="J513:J514" si="220">F513*I513</f>
        <v>0</v>
      </c>
      <c r="K513" s="416"/>
      <c r="L513" s="416"/>
      <c r="M513" s="416"/>
      <c r="N513" s="416"/>
      <c r="O513" s="416"/>
      <c r="P513" s="416"/>
      <c r="Q513" s="416"/>
      <c r="R513" s="416"/>
      <c r="S513" s="416"/>
      <c r="T513" s="416"/>
      <c r="U513" s="416"/>
      <c r="V513" s="416"/>
      <c r="W513" s="416"/>
      <c r="X513" s="416"/>
      <c r="Y513" s="416"/>
      <c r="Z513" s="416"/>
      <c r="AA513" s="416"/>
      <c r="AB513" s="416"/>
      <c r="AC513" s="416"/>
      <c r="AD513" s="416"/>
      <c r="AE513" s="416"/>
      <c r="AF513" s="416"/>
      <c r="AG513" s="416"/>
      <c r="AH513" s="416"/>
      <c r="AI513" s="416"/>
      <c r="AJ513" s="416"/>
      <c r="AK513" s="416"/>
      <c r="AL513" s="416"/>
      <c r="AM513" s="416"/>
      <c r="AN513" s="416"/>
      <c r="AO513" s="416"/>
      <c r="AP513" s="416"/>
      <c r="AQ513" s="416"/>
      <c r="AR513" s="416"/>
      <c r="AS513" s="416"/>
      <c r="AT513" s="416"/>
      <c r="AU513" s="416"/>
      <c r="AV513" s="416"/>
      <c r="AW513" s="416"/>
      <c r="AX513" s="416"/>
      <c r="AY513" s="416"/>
      <c r="AZ513" s="416"/>
      <c r="BA513" s="416"/>
      <c r="BB513" s="416"/>
      <c r="BC513" s="416"/>
      <c r="BD513" s="416"/>
      <c r="BE513" s="416"/>
      <c r="BF513" s="416"/>
      <c r="BG513" s="416"/>
      <c r="BH513" s="416"/>
      <c r="BI513" s="416"/>
      <c r="BJ513" s="416"/>
      <c r="BK513" s="416"/>
      <c r="BL513" s="416"/>
      <c r="BM513" s="416"/>
      <c r="BN513" s="416"/>
      <c r="BO513" s="416"/>
      <c r="BP513" s="417"/>
      <c r="BQ513" s="417"/>
      <c r="BR513" s="417"/>
      <c r="BS513" s="417"/>
      <c r="BT513" s="417"/>
      <c r="BU513" s="417"/>
      <c r="BV513" s="417"/>
      <c r="BW513" s="417"/>
      <c r="BX513" s="417"/>
      <c r="BY513" s="417"/>
      <c r="BZ513" s="417"/>
      <c r="CA513" s="417"/>
      <c r="CB513" s="417"/>
      <c r="CC513" s="417"/>
      <c r="CD513" s="417"/>
      <c r="CE513" s="417"/>
      <c r="CF513" s="417"/>
      <c r="CG513" s="417"/>
      <c r="CH513" s="417"/>
      <c r="CI513" s="417"/>
      <c r="CJ513" s="417"/>
      <c r="CK513" s="417"/>
      <c r="CL513" s="417"/>
      <c r="CM513" s="417"/>
      <c r="CN513" s="417"/>
      <c r="CO513" s="417"/>
      <c r="CP513" s="417"/>
      <c r="CQ513" s="417"/>
      <c r="CR513" s="417"/>
      <c r="CS513" s="417"/>
      <c r="CT513" s="417"/>
      <c r="CU513" s="417"/>
      <c r="CV513" s="417"/>
      <c r="CW513" s="417"/>
      <c r="CX513" s="417"/>
      <c r="CY513" s="417"/>
      <c r="CZ513" s="417"/>
      <c r="DA513" s="417"/>
      <c r="DB513" s="417"/>
      <c r="DC513" s="417"/>
      <c r="DD513" s="417"/>
      <c r="DE513" s="417"/>
      <c r="DF513" s="417"/>
      <c r="DG513" s="417"/>
    </row>
    <row r="514" spans="1:111" s="268" customFormat="1">
      <c r="A514" s="105">
        <v>96548</v>
      </c>
      <c r="B514" s="105" t="s">
        <v>13</v>
      </c>
      <c r="C514" s="16" t="s">
        <v>2346</v>
      </c>
      <c r="D514" s="93" t="s">
        <v>2093</v>
      </c>
      <c r="E514" s="105" t="s">
        <v>62</v>
      </c>
      <c r="F514" s="218">
        <f>'Mem. Calculo Quadra'!I195</f>
        <v>19</v>
      </c>
      <c r="G514" s="103">
        <f t="shared" si="214"/>
        <v>0.24940000000000001</v>
      </c>
      <c r="H514" s="114">
        <v>0</v>
      </c>
      <c r="I514" s="122">
        <f t="shared" si="219"/>
        <v>0</v>
      </c>
      <c r="J514" s="18">
        <f t="shared" si="220"/>
        <v>0</v>
      </c>
      <c r="K514" s="416"/>
      <c r="L514" s="416"/>
      <c r="M514" s="416"/>
      <c r="N514" s="416"/>
      <c r="O514" s="416"/>
      <c r="P514" s="416"/>
      <c r="Q514" s="416"/>
      <c r="R514" s="416"/>
      <c r="S514" s="416"/>
      <c r="T514" s="416"/>
      <c r="U514" s="416"/>
      <c r="V514" s="416"/>
      <c r="W514" s="416"/>
      <c r="X514" s="416"/>
      <c r="Y514" s="416"/>
      <c r="Z514" s="416"/>
      <c r="AA514" s="416"/>
      <c r="AB514" s="416"/>
      <c r="AC514" s="416"/>
      <c r="AD514" s="416"/>
      <c r="AE514" s="416"/>
      <c r="AF514" s="416"/>
      <c r="AG514" s="416"/>
      <c r="AH514" s="416"/>
      <c r="AI514" s="416"/>
      <c r="AJ514" s="416"/>
      <c r="AK514" s="416"/>
      <c r="AL514" s="416"/>
      <c r="AM514" s="416"/>
      <c r="AN514" s="416"/>
      <c r="AO514" s="416"/>
      <c r="AP514" s="416"/>
      <c r="AQ514" s="416"/>
      <c r="AR514" s="416"/>
      <c r="AS514" s="416"/>
      <c r="AT514" s="416"/>
      <c r="AU514" s="416"/>
      <c r="AV514" s="416"/>
      <c r="AW514" s="416"/>
      <c r="AX514" s="416"/>
      <c r="AY514" s="416"/>
      <c r="AZ514" s="416"/>
      <c r="BA514" s="416"/>
      <c r="BB514" s="416"/>
      <c r="BC514" s="416"/>
      <c r="BD514" s="416"/>
      <c r="BE514" s="416"/>
      <c r="BF514" s="416"/>
      <c r="BG514" s="416"/>
      <c r="BH514" s="416"/>
      <c r="BI514" s="416"/>
      <c r="BJ514" s="416"/>
      <c r="BK514" s="416"/>
      <c r="BL514" s="416"/>
      <c r="BM514" s="416"/>
      <c r="BN514" s="416"/>
      <c r="BO514" s="416"/>
      <c r="BP514" s="417"/>
      <c r="BQ514" s="417"/>
      <c r="BR514" s="417"/>
      <c r="BS514" s="417"/>
      <c r="BT514" s="417"/>
      <c r="BU514" s="417"/>
      <c r="BV514" s="417"/>
      <c r="BW514" s="417"/>
      <c r="BX514" s="417"/>
      <c r="BY514" s="417"/>
      <c r="BZ514" s="417"/>
      <c r="CA514" s="417"/>
      <c r="CB514" s="417"/>
      <c r="CC514" s="417"/>
      <c r="CD514" s="417"/>
      <c r="CE514" s="417"/>
      <c r="CF514" s="417"/>
      <c r="CG514" s="417"/>
      <c r="CH514" s="417"/>
      <c r="CI514" s="417"/>
      <c r="CJ514" s="417"/>
      <c r="CK514" s="417"/>
      <c r="CL514" s="417"/>
      <c r="CM514" s="417"/>
      <c r="CN514" s="417"/>
      <c r="CO514" s="417"/>
      <c r="CP514" s="417"/>
      <c r="CQ514" s="417"/>
      <c r="CR514" s="417"/>
      <c r="CS514" s="417"/>
      <c r="CT514" s="417"/>
      <c r="CU514" s="417"/>
      <c r="CV514" s="417"/>
      <c r="CW514" s="417"/>
      <c r="CX514" s="417"/>
      <c r="CY514" s="417"/>
      <c r="CZ514" s="417"/>
      <c r="DA514" s="417"/>
      <c r="DB514" s="417"/>
      <c r="DC514" s="417"/>
      <c r="DD514" s="417"/>
      <c r="DE514" s="417"/>
      <c r="DF514" s="417"/>
      <c r="DG514" s="417"/>
    </row>
    <row r="515" spans="1:111" s="268" customFormat="1" ht="31.5">
      <c r="A515" s="105">
        <v>96536</v>
      </c>
      <c r="B515" s="105" t="s">
        <v>13</v>
      </c>
      <c r="C515" s="16" t="s">
        <v>2347</v>
      </c>
      <c r="D515" s="93" t="s">
        <v>291</v>
      </c>
      <c r="E515" s="92" t="s">
        <v>14</v>
      </c>
      <c r="F515" s="218">
        <f>'Mem. Calculo Quadra'!I187</f>
        <v>297.7</v>
      </c>
      <c r="G515" s="103">
        <f t="shared" si="214"/>
        <v>0.24940000000000001</v>
      </c>
      <c r="H515" s="114">
        <v>0</v>
      </c>
      <c r="I515" s="122">
        <f t="shared" si="215"/>
        <v>0</v>
      </c>
      <c r="J515" s="18">
        <f t="shared" si="216"/>
        <v>0</v>
      </c>
      <c r="K515" s="416"/>
      <c r="L515" s="416"/>
      <c r="M515" s="416"/>
      <c r="N515" s="416"/>
      <c r="O515" s="416"/>
      <c r="P515" s="416"/>
      <c r="Q515" s="416"/>
      <c r="R515" s="416"/>
      <c r="S515" s="416"/>
      <c r="T515" s="416"/>
      <c r="U515" s="416"/>
      <c r="V515" s="416"/>
      <c r="W515" s="416"/>
      <c r="X515" s="416"/>
      <c r="Y515" s="416"/>
      <c r="Z515" s="416"/>
      <c r="AA515" s="416"/>
      <c r="AB515" s="416"/>
      <c r="AC515" s="416"/>
      <c r="AD515" s="416"/>
      <c r="AE515" s="416"/>
      <c r="AF515" s="416"/>
      <c r="AG515" s="416"/>
      <c r="AH515" s="416"/>
      <c r="AI515" s="416"/>
      <c r="AJ515" s="416"/>
      <c r="AK515" s="416"/>
      <c r="AL515" s="416"/>
      <c r="AM515" s="416"/>
      <c r="AN515" s="416"/>
      <c r="AO515" s="416"/>
      <c r="AP515" s="416"/>
      <c r="AQ515" s="416"/>
      <c r="AR515" s="416"/>
      <c r="AS515" s="416"/>
      <c r="AT515" s="416"/>
      <c r="AU515" s="416"/>
      <c r="AV515" s="416"/>
      <c r="AW515" s="416"/>
      <c r="AX515" s="416"/>
      <c r="AY515" s="416"/>
      <c r="AZ515" s="416"/>
      <c r="BA515" s="416"/>
      <c r="BB515" s="416"/>
      <c r="BC515" s="416"/>
      <c r="BD515" s="416"/>
      <c r="BE515" s="416"/>
      <c r="BF515" s="416"/>
      <c r="BG515" s="416"/>
      <c r="BH515" s="416"/>
      <c r="BI515" s="416"/>
      <c r="BJ515" s="416"/>
      <c r="BK515" s="416"/>
      <c r="BL515" s="416"/>
      <c r="BM515" s="416"/>
      <c r="BN515" s="416"/>
      <c r="BO515" s="416"/>
      <c r="BP515" s="417"/>
      <c r="BQ515" s="417"/>
      <c r="BR515" s="417"/>
      <c r="BS515" s="417"/>
      <c r="BT515" s="417"/>
      <c r="BU515" s="417"/>
      <c r="BV515" s="417"/>
      <c r="BW515" s="417"/>
      <c r="BX515" s="417"/>
      <c r="BY515" s="417"/>
      <c r="BZ515" s="417"/>
      <c r="CA515" s="417"/>
      <c r="CB515" s="417"/>
      <c r="CC515" s="417"/>
      <c r="CD515" s="417"/>
      <c r="CE515" s="417"/>
      <c r="CF515" s="417"/>
      <c r="CG515" s="417"/>
      <c r="CH515" s="417"/>
      <c r="CI515" s="417"/>
      <c r="CJ515" s="417"/>
      <c r="CK515" s="417"/>
      <c r="CL515" s="417"/>
      <c r="CM515" s="417"/>
      <c r="CN515" s="417"/>
      <c r="CO515" s="417"/>
      <c r="CP515" s="417"/>
      <c r="CQ515" s="417"/>
      <c r="CR515" s="417"/>
      <c r="CS515" s="417"/>
      <c r="CT515" s="417"/>
      <c r="CU515" s="417"/>
      <c r="CV515" s="417"/>
      <c r="CW515" s="417"/>
      <c r="CX515" s="417"/>
      <c r="CY515" s="417"/>
      <c r="CZ515" s="417"/>
      <c r="DA515" s="417"/>
      <c r="DB515" s="417"/>
      <c r="DC515" s="417"/>
      <c r="DD515" s="417"/>
      <c r="DE515" s="417"/>
      <c r="DF515" s="417"/>
      <c r="DG515" s="417"/>
    </row>
    <row r="516" spans="1:111" s="268" customFormat="1" ht="31.5">
      <c r="A516" s="92" t="s">
        <v>2031</v>
      </c>
      <c r="B516" s="99" t="s">
        <v>103</v>
      </c>
      <c r="C516" s="16" t="s">
        <v>2348</v>
      </c>
      <c r="D516" s="82" t="s">
        <v>2030</v>
      </c>
      <c r="E516" s="99" t="s">
        <v>19</v>
      </c>
      <c r="F516" s="218">
        <f>'Mem. Calculo Quadra'!I188</f>
        <v>26</v>
      </c>
      <c r="G516" s="101">
        <f t="shared" si="214"/>
        <v>0.24940000000000001</v>
      </c>
      <c r="H516" s="114">
        <v>0</v>
      </c>
      <c r="I516" s="122">
        <f t="shared" si="215"/>
        <v>0</v>
      </c>
      <c r="J516" s="18">
        <f t="shared" si="216"/>
        <v>0</v>
      </c>
      <c r="K516" s="416"/>
      <c r="L516" s="416"/>
      <c r="M516" s="416"/>
      <c r="N516" s="416"/>
      <c r="O516" s="416"/>
      <c r="P516" s="416"/>
      <c r="Q516" s="416"/>
      <c r="R516" s="416"/>
      <c r="S516" s="416"/>
      <c r="T516" s="416"/>
      <c r="U516" s="416"/>
      <c r="V516" s="416"/>
      <c r="W516" s="416"/>
      <c r="X516" s="416"/>
      <c r="Y516" s="416"/>
      <c r="Z516" s="416"/>
      <c r="AA516" s="416"/>
      <c r="AB516" s="416"/>
      <c r="AC516" s="416"/>
      <c r="AD516" s="416"/>
      <c r="AE516" s="416"/>
      <c r="AF516" s="416"/>
      <c r="AG516" s="416"/>
      <c r="AH516" s="416"/>
      <c r="AI516" s="416"/>
      <c r="AJ516" s="416"/>
      <c r="AK516" s="416"/>
      <c r="AL516" s="416"/>
      <c r="AM516" s="416"/>
      <c r="AN516" s="416"/>
      <c r="AO516" s="416"/>
      <c r="AP516" s="416"/>
      <c r="AQ516" s="416"/>
      <c r="AR516" s="416"/>
      <c r="AS516" s="416"/>
      <c r="AT516" s="416"/>
      <c r="AU516" s="416"/>
      <c r="AV516" s="416"/>
      <c r="AW516" s="416"/>
      <c r="AX516" s="416"/>
      <c r="AY516" s="416"/>
      <c r="AZ516" s="416"/>
      <c r="BA516" s="416"/>
      <c r="BB516" s="416"/>
      <c r="BC516" s="416"/>
      <c r="BD516" s="416"/>
      <c r="BE516" s="416"/>
      <c r="BF516" s="416"/>
      <c r="BG516" s="416"/>
      <c r="BH516" s="416"/>
      <c r="BI516" s="416"/>
      <c r="BJ516" s="416"/>
      <c r="BK516" s="416"/>
      <c r="BL516" s="416"/>
      <c r="BM516" s="416"/>
      <c r="BN516" s="416"/>
      <c r="BO516" s="416"/>
      <c r="BP516" s="417"/>
      <c r="BQ516" s="417"/>
      <c r="BR516" s="417"/>
      <c r="BS516" s="417"/>
      <c r="BT516" s="417"/>
      <c r="BU516" s="417"/>
      <c r="BV516" s="417"/>
      <c r="BW516" s="417"/>
      <c r="BX516" s="417"/>
      <c r="BY516" s="417"/>
      <c r="BZ516" s="417"/>
      <c r="CA516" s="417"/>
      <c r="CB516" s="417"/>
      <c r="CC516" s="417"/>
      <c r="CD516" s="417"/>
      <c r="CE516" s="417"/>
      <c r="CF516" s="417"/>
      <c r="CG516" s="417"/>
      <c r="CH516" s="417"/>
      <c r="CI516" s="417"/>
      <c r="CJ516" s="417"/>
      <c r="CK516" s="417"/>
      <c r="CL516" s="417"/>
      <c r="CM516" s="417"/>
      <c r="CN516" s="417"/>
      <c r="CO516" s="417"/>
      <c r="CP516" s="417"/>
      <c r="CQ516" s="417"/>
      <c r="CR516" s="417"/>
      <c r="CS516" s="417"/>
      <c r="CT516" s="417"/>
      <c r="CU516" s="417"/>
      <c r="CV516" s="417"/>
      <c r="CW516" s="417"/>
      <c r="CX516" s="417"/>
      <c r="CY516" s="417"/>
      <c r="CZ516" s="417"/>
      <c r="DA516" s="417"/>
      <c r="DB516" s="417"/>
      <c r="DC516" s="417"/>
      <c r="DD516" s="417"/>
      <c r="DE516" s="417"/>
      <c r="DF516" s="417"/>
      <c r="DG516" s="417"/>
    </row>
    <row r="517" spans="1:111" s="268" customFormat="1">
      <c r="A517" s="50"/>
      <c r="B517" s="112"/>
      <c r="C517" s="113"/>
      <c r="D517" s="27"/>
      <c r="E517" s="88"/>
      <c r="F517" s="239"/>
      <c r="G517" s="26"/>
      <c r="H517" s="559" t="s">
        <v>17</v>
      </c>
      <c r="I517" s="559"/>
      <c r="J517" s="35">
        <f>SUM(J500:J516)</f>
        <v>0</v>
      </c>
      <c r="K517" s="416"/>
      <c r="L517" s="416"/>
      <c r="M517" s="416"/>
      <c r="N517" s="416"/>
      <c r="O517" s="416"/>
      <c r="P517" s="416"/>
      <c r="Q517" s="416"/>
      <c r="R517" s="416"/>
      <c r="S517" s="416"/>
      <c r="T517" s="416"/>
      <c r="U517" s="416"/>
      <c r="V517" s="416"/>
      <c r="W517" s="416"/>
      <c r="X517" s="416"/>
      <c r="Y517" s="416"/>
      <c r="Z517" s="416"/>
      <c r="AA517" s="416"/>
      <c r="AB517" s="416"/>
      <c r="AC517" s="416"/>
      <c r="AD517" s="416"/>
      <c r="AE517" s="416"/>
      <c r="AF517" s="416"/>
      <c r="AG517" s="416"/>
      <c r="AH517" s="416"/>
      <c r="AI517" s="416"/>
      <c r="AJ517" s="416"/>
      <c r="AK517" s="416"/>
      <c r="AL517" s="416"/>
      <c r="AM517" s="416"/>
      <c r="AN517" s="416"/>
      <c r="AO517" s="416"/>
      <c r="AP517" s="416"/>
      <c r="AQ517" s="416"/>
      <c r="AR517" s="416"/>
      <c r="AS517" s="416"/>
      <c r="AT517" s="416"/>
      <c r="AU517" s="416"/>
      <c r="AV517" s="416"/>
      <c r="AW517" s="416"/>
      <c r="AX517" s="416"/>
      <c r="AY517" s="416"/>
      <c r="AZ517" s="416"/>
      <c r="BA517" s="416"/>
      <c r="BB517" s="416"/>
      <c r="BC517" s="416"/>
      <c r="BD517" s="416"/>
      <c r="BE517" s="416"/>
      <c r="BF517" s="416"/>
      <c r="BG517" s="416"/>
      <c r="BH517" s="416"/>
      <c r="BI517" s="416"/>
      <c r="BJ517" s="416"/>
      <c r="BK517" s="416"/>
      <c r="BL517" s="416"/>
      <c r="BM517" s="416"/>
      <c r="BN517" s="416"/>
      <c r="BO517" s="416"/>
      <c r="BP517" s="417"/>
      <c r="BQ517" s="417"/>
      <c r="BR517" s="417"/>
      <c r="BS517" s="417"/>
      <c r="BT517" s="417"/>
      <c r="BU517" s="417"/>
      <c r="BV517" s="417"/>
      <c r="BW517" s="417"/>
      <c r="BX517" s="417"/>
      <c r="BY517" s="417"/>
      <c r="BZ517" s="417"/>
      <c r="CA517" s="417"/>
      <c r="CB517" s="417"/>
      <c r="CC517" s="417"/>
      <c r="CD517" s="417"/>
      <c r="CE517" s="417"/>
      <c r="CF517" s="417"/>
      <c r="CG517" s="417"/>
      <c r="CH517" s="417"/>
      <c r="CI517" s="417"/>
      <c r="CJ517" s="417"/>
      <c r="CK517" s="417"/>
      <c r="CL517" s="417"/>
      <c r="CM517" s="417"/>
      <c r="CN517" s="417"/>
      <c r="CO517" s="417"/>
      <c r="CP517" s="417"/>
      <c r="CQ517" s="417"/>
      <c r="CR517" s="417"/>
      <c r="CS517" s="417"/>
      <c r="CT517" s="417"/>
      <c r="CU517" s="417"/>
      <c r="CV517" s="417"/>
      <c r="CW517" s="417"/>
      <c r="CX517" s="417"/>
      <c r="CY517" s="417"/>
      <c r="CZ517" s="417"/>
      <c r="DA517" s="417"/>
      <c r="DB517" s="417"/>
      <c r="DC517" s="417"/>
      <c r="DD517" s="417"/>
      <c r="DE517" s="417"/>
      <c r="DF517" s="417"/>
      <c r="DG517" s="417"/>
    </row>
    <row r="518" spans="1:111" s="268" customFormat="1">
      <c r="A518" s="22"/>
      <c r="B518" s="22"/>
      <c r="C518" s="11" t="s">
        <v>1414</v>
      </c>
      <c r="D518" s="12" t="s">
        <v>202</v>
      </c>
      <c r="E518" s="22"/>
      <c r="F518" s="23"/>
      <c r="G518" s="23"/>
      <c r="H518" s="23"/>
      <c r="I518" s="24"/>
      <c r="J518" s="23"/>
      <c r="K518" s="416"/>
      <c r="L518" s="416"/>
      <c r="M518" s="416"/>
      <c r="N518" s="416"/>
      <c r="O518" s="416"/>
      <c r="P518" s="416"/>
      <c r="Q518" s="416"/>
      <c r="R518" s="416"/>
      <c r="S518" s="416"/>
      <c r="T518" s="416"/>
      <c r="U518" s="416"/>
      <c r="V518" s="416"/>
      <c r="W518" s="416"/>
      <c r="X518" s="416"/>
      <c r="Y518" s="416"/>
      <c r="Z518" s="416"/>
      <c r="AA518" s="416"/>
      <c r="AB518" s="416"/>
      <c r="AC518" s="416"/>
      <c r="AD518" s="416"/>
      <c r="AE518" s="416"/>
      <c r="AF518" s="416"/>
      <c r="AG518" s="416"/>
      <c r="AH518" s="416"/>
      <c r="AI518" s="416"/>
      <c r="AJ518" s="416"/>
      <c r="AK518" s="416"/>
      <c r="AL518" s="416"/>
      <c r="AM518" s="416"/>
      <c r="AN518" s="416"/>
      <c r="AO518" s="416"/>
      <c r="AP518" s="416"/>
      <c r="AQ518" s="416"/>
      <c r="AR518" s="416"/>
      <c r="AS518" s="416"/>
      <c r="AT518" s="416"/>
      <c r="AU518" s="416"/>
      <c r="AV518" s="416"/>
      <c r="AW518" s="416"/>
      <c r="AX518" s="416"/>
      <c r="AY518" s="416"/>
      <c r="AZ518" s="416"/>
      <c r="BA518" s="416"/>
      <c r="BB518" s="416"/>
      <c r="BC518" s="416"/>
      <c r="BD518" s="416"/>
      <c r="BE518" s="416"/>
      <c r="BF518" s="416"/>
      <c r="BG518" s="416"/>
      <c r="BH518" s="416"/>
      <c r="BI518" s="416"/>
      <c r="BJ518" s="416"/>
      <c r="BK518" s="416"/>
      <c r="BL518" s="416"/>
      <c r="BM518" s="416"/>
      <c r="BN518" s="416"/>
      <c r="BO518" s="416"/>
      <c r="BP518" s="417"/>
      <c r="BQ518" s="417"/>
      <c r="BR518" s="417"/>
      <c r="BS518" s="417"/>
      <c r="BT518" s="417"/>
      <c r="BU518" s="417"/>
      <c r="BV518" s="417"/>
      <c r="BW518" s="417"/>
      <c r="BX518" s="417"/>
      <c r="BY518" s="417"/>
      <c r="BZ518" s="417"/>
      <c r="CA518" s="417"/>
      <c r="CB518" s="417"/>
      <c r="CC518" s="417"/>
      <c r="CD518" s="417"/>
      <c r="CE518" s="417"/>
      <c r="CF518" s="417"/>
      <c r="CG518" s="417"/>
      <c r="CH518" s="417"/>
      <c r="CI518" s="417"/>
      <c r="CJ518" s="417"/>
      <c r="CK518" s="417"/>
      <c r="CL518" s="417"/>
      <c r="CM518" s="417"/>
      <c r="CN518" s="417"/>
      <c r="CO518" s="417"/>
      <c r="CP518" s="417"/>
      <c r="CQ518" s="417"/>
      <c r="CR518" s="417"/>
      <c r="CS518" s="417"/>
      <c r="CT518" s="417"/>
      <c r="CU518" s="417"/>
      <c r="CV518" s="417"/>
      <c r="CW518" s="417"/>
      <c r="CX518" s="417"/>
      <c r="CY518" s="417"/>
      <c r="CZ518" s="417"/>
      <c r="DA518" s="417"/>
      <c r="DB518" s="417"/>
      <c r="DC518" s="417"/>
      <c r="DD518" s="417"/>
      <c r="DE518" s="417"/>
      <c r="DF518" s="417"/>
      <c r="DG518" s="417"/>
    </row>
    <row r="519" spans="1:111" s="268" customFormat="1">
      <c r="A519" s="105"/>
      <c r="B519" s="105"/>
      <c r="C519" s="31" t="s">
        <v>1415</v>
      </c>
      <c r="D519" s="32" t="s">
        <v>293</v>
      </c>
      <c r="E519" s="105"/>
      <c r="F519" s="94"/>
      <c r="G519" s="103"/>
      <c r="H519" s="18"/>
      <c r="I519" s="122"/>
      <c r="J519" s="18"/>
      <c r="K519" s="416"/>
      <c r="L519" s="416"/>
      <c r="M519" s="416"/>
      <c r="N519" s="416"/>
      <c r="O519" s="416"/>
      <c r="P519" s="416"/>
      <c r="Q519" s="416"/>
      <c r="R519" s="416"/>
      <c r="S519" s="416"/>
      <c r="T519" s="416"/>
      <c r="U519" s="416"/>
      <c r="V519" s="416"/>
      <c r="W519" s="416"/>
      <c r="X519" s="416"/>
      <c r="Y519" s="416"/>
      <c r="Z519" s="416"/>
      <c r="AA519" s="416"/>
      <c r="AB519" s="416"/>
      <c r="AC519" s="416"/>
      <c r="AD519" s="416"/>
      <c r="AE519" s="416"/>
      <c r="AF519" s="416"/>
      <c r="AG519" s="416"/>
      <c r="AH519" s="416"/>
      <c r="AI519" s="416"/>
      <c r="AJ519" s="416"/>
      <c r="AK519" s="416"/>
      <c r="AL519" s="416"/>
      <c r="AM519" s="416"/>
      <c r="AN519" s="416"/>
      <c r="AO519" s="416"/>
      <c r="AP519" s="416"/>
      <c r="AQ519" s="416"/>
      <c r="AR519" s="416"/>
      <c r="AS519" s="416"/>
      <c r="AT519" s="416"/>
      <c r="AU519" s="416"/>
      <c r="AV519" s="416"/>
      <c r="AW519" s="416"/>
      <c r="AX519" s="416"/>
      <c r="AY519" s="416"/>
      <c r="AZ519" s="416"/>
      <c r="BA519" s="416"/>
      <c r="BB519" s="416"/>
      <c r="BC519" s="416"/>
      <c r="BD519" s="416"/>
      <c r="BE519" s="416"/>
      <c r="BF519" s="416"/>
      <c r="BG519" s="416"/>
      <c r="BH519" s="416"/>
      <c r="BI519" s="416"/>
      <c r="BJ519" s="416"/>
      <c r="BK519" s="416"/>
      <c r="BL519" s="416"/>
      <c r="BM519" s="416"/>
      <c r="BN519" s="416"/>
      <c r="BO519" s="416"/>
      <c r="BP519" s="417"/>
      <c r="BQ519" s="417"/>
      <c r="BR519" s="417"/>
      <c r="BS519" s="417"/>
      <c r="BT519" s="417"/>
      <c r="BU519" s="417"/>
      <c r="BV519" s="417"/>
      <c r="BW519" s="417"/>
      <c r="BX519" s="417"/>
      <c r="BY519" s="417"/>
      <c r="BZ519" s="417"/>
      <c r="CA519" s="417"/>
      <c r="CB519" s="417"/>
      <c r="CC519" s="417"/>
      <c r="CD519" s="417"/>
      <c r="CE519" s="417"/>
      <c r="CF519" s="417"/>
      <c r="CG519" s="417"/>
      <c r="CH519" s="417"/>
      <c r="CI519" s="417"/>
      <c r="CJ519" s="417"/>
      <c r="CK519" s="417"/>
      <c r="CL519" s="417"/>
      <c r="CM519" s="417"/>
      <c r="CN519" s="417"/>
      <c r="CO519" s="417"/>
      <c r="CP519" s="417"/>
      <c r="CQ519" s="417"/>
      <c r="CR519" s="417"/>
      <c r="CS519" s="417"/>
      <c r="CT519" s="417"/>
      <c r="CU519" s="417"/>
      <c r="CV519" s="417"/>
      <c r="CW519" s="417"/>
      <c r="CX519" s="417"/>
      <c r="CY519" s="417"/>
      <c r="CZ519" s="417"/>
      <c r="DA519" s="417"/>
      <c r="DB519" s="417"/>
      <c r="DC519" s="417"/>
      <c r="DD519" s="417"/>
      <c r="DE519" s="417"/>
      <c r="DF519" s="417"/>
      <c r="DG519" s="417"/>
    </row>
    <row r="520" spans="1:111" s="268" customFormat="1" ht="31.5">
      <c r="A520" s="105">
        <v>92775</v>
      </c>
      <c r="B520" s="105" t="s">
        <v>13</v>
      </c>
      <c r="C520" s="16" t="s">
        <v>2349</v>
      </c>
      <c r="D520" s="93" t="s">
        <v>2102</v>
      </c>
      <c r="E520" s="105" t="s">
        <v>62</v>
      </c>
      <c r="F520" s="218">
        <f>'Mem. Calculo Quadra'!I200</f>
        <v>594</v>
      </c>
      <c r="G520" s="103">
        <f t="shared" ref="G520:G545" si="221">$J$4</f>
        <v>0.24940000000000001</v>
      </c>
      <c r="H520" s="114">
        <v>0</v>
      </c>
      <c r="I520" s="122">
        <f t="shared" ref="I520:I528" si="222">H520*(1+G520)</f>
        <v>0</v>
      </c>
      <c r="J520" s="18">
        <f t="shared" ref="J520:J528" si="223">F520*I520</f>
        <v>0</v>
      </c>
      <c r="K520" s="416"/>
      <c r="L520" s="416"/>
      <c r="M520" s="416"/>
      <c r="N520" s="416"/>
      <c r="O520" s="416"/>
      <c r="P520" s="416"/>
      <c r="Q520" s="416"/>
      <c r="R520" s="416"/>
      <c r="S520" s="416"/>
      <c r="T520" s="416"/>
      <c r="U520" s="416"/>
      <c r="V520" s="416"/>
      <c r="W520" s="416"/>
      <c r="X520" s="416"/>
      <c r="Y520" s="416"/>
      <c r="Z520" s="416"/>
      <c r="AA520" s="416"/>
      <c r="AB520" s="416"/>
      <c r="AC520" s="416"/>
      <c r="AD520" s="416"/>
      <c r="AE520" s="416"/>
      <c r="AF520" s="416"/>
      <c r="AG520" s="416"/>
      <c r="AH520" s="416"/>
      <c r="AI520" s="416"/>
      <c r="AJ520" s="416"/>
      <c r="AK520" s="416"/>
      <c r="AL520" s="416"/>
      <c r="AM520" s="416"/>
      <c r="AN520" s="416"/>
      <c r="AO520" s="416"/>
      <c r="AP520" s="416"/>
      <c r="AQ520" s="416"/>
      <c r="AR520" s="416"/>
      <c r="AS520" s="416"/>
      <c r="AT520" s="416"/>
      <c r="AU520" s="416"/>
      <c r="AV520" s="416"/>
      <c r="AW520" s="416"/>
      <c r="AX520" s="416"/>
      <c r="AY520" s="416"/>
      <c r="AZ520" s="416"/>
      <c r="BA520" s="416"/>
      <c r="BB520" s="416"/>
      <c r="BC520" s="416"/>
      <c r="BD520" s="416"/>
      <c r="BE520" s="416"/>
      <c r="BF520" s="416"/>
      <c r="BG520" s="416"/>
      <c r="BH520" s="416"/>
      <c r="BI520" s="416"/>
      <c r="BJ520" s="416"/>
      <c r="BK520" s="416"/>
      <c r="BL520" s="416"/>
      <c r="BM520" s="416"/>
      <c r="BN520" s="416"/>
      <c r="BO520" s="416"/>
      <c r="BP520" s="417"/>
      <c r="BQ520" s="417"/>
      <c r="BR520" s="417"/>
      <c r="BS520" s="417"/>
      <c r="BT520" s="417"/>
      <c r="BU520" s="417"/>
      <c r="BV520" s="417"/>
      <c r="BW520" s="417"/>
      <c r="BX520" s="417"/>
      <c r="BY520" s="417"/>
      <c r="BZ520" s="417"/>
      <c r="CA520" s="417"/>
      <c r="CB520" s="417"/>
      <c r="CC520" s="417"/>
      <c r="CD520" s="417"/>
      <c r="CE520" s="417"/>
      <c r="CF520" s="417"/>
      <c r="CG520" s="417"/>
      <c r="CH520" s="417"/>
      <c r="CI520" s="417"/>
      <c r="CJ520" s="417"/>
      <c r="CK520" s="417"/>
      <c r="CL520" s="417"/>
      <c r="CM520" s="417"/>
      <c r="CN520" s="417"/>
      <c r="CO520" s="417"/>
      <c r="CP520" s="417"/>
      <c r="CQ520" s="417"/>
      <c r="CR520" s="417"/>
      <c r="CS520" s="417"/>
      <c r="CT520" s="417"/>
      <c r="CU520" s="417"/>
      <c r="CV520" s="417"/>
      <c r="CW520" s="417"/>
      <c r="CX520" s="417"/>
      <c r="CY520" s="417"/>
      <c r="CZ520" s="417"/>
      <c r="DA520" s="417"/>
      <c r="DB520" s="417"/>
      <c r="DC520" s="417"/>
      <c r="DD520" s="417"/>
      <c r="DE520" s="417"/>
      <c r="DF520" s="417"/>
      <c r="DG520" s="417"/>
    </row>
    <row r="521" spans="1:111" s="268" customFormat="1" ht="31.5">
      <c r="A521" s="105">
        <v>92776</v>
      </c>
      <c r="B521" s="105" t="s">
        <v>13</v>
      </c>
      <c r="C521" s="16" t="s">
        <v>2350</v>
      </c>
      <c r="D521" s="93" t="s">
        <v>2094</v>
      </c>
      <c r="E521" s="105" t="s">
        <v>62</v>
      </c>
      <c r="F521" s="218">
        <f>'Mem. Calculo Quadra'!I201</f>
        <v>169</v>
      </c>
      <c r="G521" s="103">
        <f t="shared" si="221"/>
        <v>0.24940000000000001</v>
      </c>
      <c r="H521" s="114">
        <v>0</v>
      </c>
      <c r="I521" s="122">
        <f t="shared" ref="I521:I522" si="224">H521*(1+G521)</f>
        <v>0</v>
      </c>
      <c r="J521" s="18">
        <f t="shared" ref="J521:J522" si="225">F521*I521</f>
        <v>0</v>
      </c>
      <c r="K521" s="416"/>
      <c r="L521" s="416"/>
      <c r="M521" s="416"/>
      <c r="N521" s="416"/>
      <c r="O521" s="416"/>
      <c r="P521" s="416"/>
      <c r="Q521" s="416"/>
      <c r="R521" s="416"/>
      <c r="S521" s="416"/>
      <c r="T521" s="416"/>
      <c r="U521" s="416"/>
      <c r="V521" s="416"/>
      <c r="W521" s="416"/>
      <c r="X521" s="416"/>
      <c r="Y521" s="416"/>
      <c r="Z521" s="416"/>
      <c r="AA521" s="416"/>
      <c r="AB521" s="416"/>
      <c r="AC521" s="416"/>
      <c r="AD521" s="416"/>
      <c r="AE521" s="416"/>
      <c r="AF521" s="416"/>
      <c r="AG521" s="416"/>
      <c r="AH521" s="416"/>
      <c r="AI521" s="416"/>
      <c r="AJ521" s="416"/>
      <c r="AK521" s="416"/>
      <c r="AL521" s="416"/>
      <c r="AM521" s="416"/>
      <c r="AN521" s="416"/>
      <c r="AO521" s="416"/>
      <c r="AP521" s="416"/>
      <c r="AQ521" s="416"/>
      <c r="AR521" s="416"/>
      <c r="AS521" s="416"/>
      <c r="AT521" s="416"/>
      <c r="AU521" s="416"/>
      <c r="AV521" s="416"/>
      <c r="AW521" s="416"/>
      <c r="AX521" s="416"/>
      <c r="AY521" s="416"/>
      <c r="AZ521" s="416"/>
      <c r="BA521" s="416"/>
      <c r="BB521" s="416"/>
      <c r="BC521" s="416"/>
      <c r="BD521" s="416"/>
      <c r="BE521" s="416"/>
      <c r="BF521" s="416"/>
      <c r="BG521" s="416"/>
      <c r="BH521" s="416"/>
      <c r="BI521" s="416"/>
      <c r="BJ521" s="416"/>
      <c r="BK521" s="416"/>
      <c r="BL521" s="416"/>
      <c r="BM521" s="416"/>
      <c r="BN521" s="416"/>
      <c r="BO521" s="416"/>
      <c r="BP521" s="417"/>
      <c r="BQ521" s="417"/>
      <c r="BR521" s="417"/>
      <c r="BS521" s="417"/>
      <c r="BT521" s="417"/>
      <c r="BU521" s="417"/>
      <c r="BV521" s="417"/>
      <c r="BW521" s="417"/>
      <c r="BX521" s="417"/>
      <c r="BY521" s="417"/>
      <c r="BZ521" s="417"/>
      <c r="CA521" s="417"/>
      <c r="CB521" s="417"/>
      <c r="CC521" s="417"/>
      <c r="CD521" s="417"/>
      <c r="CE521" s="417"/>
      <c r="CF521" s="417"/>
      <c r="CG521" s="417"/>
      <c r="CH521" s="417"/>
      <c r="CI521" s="417"/>
      <c r="CJ521" s="417"/>
      <c r="CK521" s="417"/>
      <c r="CL521" s="417"/>
      <c r="CM521" s="417"/>
      <c r="CN521" s="417"/>
      <c r="CO521" s="417"/>
      <c r="CP521" s="417"/>
      <c r="CQ521" s="417"/>
      <c r="CR521" s="417"/>
      <c r="CS521" s="417"/>
      <c r="CT521" s="417"/>
      <c r="CU521" s="417"/>
      <c r="CV521" s="417"/>
      <c r="CW521" s="417"/>
      <c r="CX521" s="417"/>
      <c r="CY521" s="417"/>
      <c r="CZ521" s="417"/>
      <c r="DA521" s="417"/>
      <c r="DB521" s="417"/>
      <c r="DC521" s="417"/>
      <c r="DD521" s="417"/>
      <c r="DE521" s="417"/>
      <c r="DF521" s="417"/>
      <c r="DG521" s="417"/>
    </row>
    <row r="522" spans="1:111" s="268" customFormat="1" ht="31.5">
      <c r="A522" s="105">
        <v>92777</v>
      </c>
      <c r="B522" s="105" t="s">
        <v>13</v>
      </c>
      <c r="C522" s="16" t="s">
        <v>2351</v>
      </c>
      <c r="D522" s="93" t="s">
        <v>2095</v>
      </c>
      <c r="E522" s="105" t="s">
        <v>62</v>
      </c>
      <c r="F522" s="218">
        <f>'Mem. Calculo Quadra'!I202</f>
        <v>44</v>
      </c>
      <c r="G522" s="103">
        <f t="shared" si="221"/>
        <v>0.24940000000000001</v>
      </c>
      <c r="H522" s="114">
        <v>0</v>
      </c>
      <c r="I522" s="122">
        <f t="shared" si="224"/>
        <v>0</v>
      </c>
      <c r="J522" s="18">
        <f t="shared" si="225"/>
        <v>0</v>
      </c>
      <c r="K522" s="416"/>
      <c r="L522" s="416"/>
      <c r="M522" s="416"/>
      <c r="N522" s="416"/>
      <c r="O522" s="416"/>
      <c r="P522" s="416"/>
      <c r="Q522" s="416"/>
      <c r="R522" s="416"/>
      <c r="S522" s="416"/>
      <c r="T522" s="416"/>
      <c r="U522" s="416"/>
      <c r="V522" s="416"/>
      <c r="W522" s="416"/>
      <c r="X522" s="416"/>
      <c r="Y522" s="416"/>
      <c r="Z522" s="416"/>
      <c r="AA522" s="416"/>
      <c r="AB522" s="416"/>
      <c r="AC522" s="416"/>
      <c r="AD522" s="416"/>
      <c r="AE522" s="416"/>
      <c r="AF522" s="416"/>
      <c r="AG522" s="416"/>
      <c r="AH522" s="416"/>
      <c r="AI522" s="416"/>
      <c r="AJ522" s="416"/>
      <c r="AK522" s="416"/>
      <c r="AL522" s="416"/>
      <c r="AM522" s="416"/>
      <c r="AN522" s="416"/>
      <c r="AO522" s="416"/>
      <c r="AP522" s="416"/>
      <c r="AQ522" s="416"/>
      <c r="AR522" s="416"/>
      <c r="AS522" s="416"/>
      <c r="AT522" s="416"/>
      <c r="AU522" s="416"/>
      <c r="AV522" s="416"/>
      <c r="AW522" s="416"/>
      <c r="AX522" s="416"/>
      <c r="AY522" s="416"/>
      <c r="AZ522" s="416"/>
      <c r="BA522" s="416"/>
      <c r="BB522" s="416"/>
      <c r="BC522" s="416"/>
      <c r="BD522" s="416"/>
      <c r="BE522" s="416"/>
      <c r="BF522" s="416"/>
      <c r="BG522" s="416"/>
      <c r="BH522" s="416"/>
      <c r="BI522" s="416"/>
      <c r="BJ522" s="416"/>
      <c r="BK522" s="416"/>
      <c r="BL522" s="416"/>
      <c r="BM522" s="416"/>
      <c r="BN522" s="416"/>
      <c r="BO522" s="416"/>
      <c r="BP522" s="417"/>
      <c r="BQ522" s="417"/>
      <c r="BR522" s="417"/>
      <c r="BS522" s="417"/>
      <c r="BT522" s="417"/>
      <c r="BU522" s="417"/>
      <c r="BV522" s="417"/>
      <c r="BW522" s="417"/>
      <c r="BX522" s="417"/>
      <c r="BY522" s="417"/>
      <c r="BZ522" s="417"/>
      <c r="CA522" s="417"/>
      <c r="CB522" s="417"/>
      <c r="CC522" s="417"/>
      <c r="CD522" s="417"/>
      <c r="CE522" s="417"/>
      <c r="CF522" s="417"/>
      <c r="CG522" s="417"/>
      <c r="CH522" s="417"/>
      <c r="CI522" s="417"/>
      <c r="CJ522" s="417"/>
      <c r="CK522" s="417"/>
      <c r="CL522" s="417"/>
      <c r="CM522" s="417"/>
      <c r="CN522" s="417"/>
      <c r="CO522" s="417"/>
      <c r="CP522" s="417"/>
      <c r="CQ522" s="417"/>
      <c r="CR522" s="417"/>
      <c r="CS522" s="417"/>
      <c r="CT522" s="417"/>
      <c r="CU522" s="417"/>
      <c r="CV522" s="417"/>
      <c r="CW522" s="417"/>
      <c r="CX522" s="417"/>
      <c r="CY522" s="417"/>
      <c r="CZ522" s="417"/>
      <c r="DA522" s="417"/>
      <c r="DB522" s="417"/>
      <c r="DC522" s="417"/>
      <c r="DD522" s="417"/>
      <c r="DE522" s="417"/>
      <c r="DF522" s="417"/>
      <c r="DG522" s="417"/>
    </row>
    <row r="523" spans="1:111" s="268" customFormat="1" ht="31.5">
      <c r="A523" s="105">
        <v>92778</v>
      </c>
      <c r="B523" s="105" t="s">
        <v>13</v>
      </c>
      <c r="C523" s="16" t="s">
        <v>2352</v>
      </c>
      <c r="D523" s="93" t="s">
        <v>2096</v>
      </c>
      <c r="E523" s="105" t="s">
        <v>62</v>
      </c>
      <c r="F523" s="218">
        <f>'Mem. Calculo Quadra'!I203</f>
        <v>195</v>
      </c>
      <c r="G523" s="103">
        <f t="shared" si="221"/>
        <v>0.24940000000000001</v>
      </c>
      <c r="H523" s="114">
        <v>0</v>
      </c>
      <c r="I523" s="122">
        <f t="shared" si="222"/>
        <v>0</v>
      </c>
      <c r="J523" s="18">
        <f t="shared" si="223"/>
        <v>0</v>
      </c>
      <c r="K523" s="416"/>
      <c r="L523" s="416"/>
      <c r="M523" s="416"/>
      <c r="N523" s="416"/>
      <c r="O523" s="416"/>
      <c r="P523" s="416"/>
      <c r="Q523" s="416"/>
      <c r="R523" s="416"/>
      <c r="S523" s="416"/>
      <c r="T523" s="416"/>
      <c r="U523" s="416"/>
      <c r="V523" s="416"/>
      <c r="W523" s="416"/>
      <c r="X523" s="416"/>
      <c r="Y523" s="416"/>
      <c r="Z523" s="416"/>
      <c r="AA523" s="416"/>
      <c r="AB523" s="416"/>
      <c r="AC523" s="416"/>
      <c r="AD523" s="416"/>
      <c r="AE523" s="416"/>
      <c r="AF523" s="416"/>
      <c r="AG523" s="416"/>
      <c r="AH523" s="416"/>
      <c r="AI523" s="416"/>
      <c r="AJ523" s="416"/>
      <c r="AK523" s="416"/>
      <c r="AL523" s="416"/>
      <c r="AM523" s="416"/>
      <c r="AN523" s="416"/>
      <c r="AO523" s="416"/>
      <c r="AP523" s="416"/>
      <c r="AQ523" s="416"/>
      <c r="AR523" s="416"/>
      <c r="AS523" s="416"/>
      <c r="AT523" s="416"/>
      <c r="AU523" s="416"/>
      <c r="AV523" s="416"/>
      <c r="AW523" s="416"/>
      <c r="AX523" s="416"/>
      <c r="AY523" s="416"/>
      <c r="AZ523" s="416"/>
      <c r="BA523" s="416"/>
      <c r="BB523" s="416"/>
      <c r="BC523" s="416"/>
      <c r="BD523" s="416"/>
      <c r="BE523" s="416"/>
      <c r="BF523" s="416"/>
      <c r="BG523" s="416"/>
      <c r="BH523" s="416"/>
      <c r="BI523" s="416"/>
      <c r="BJ523" s="416"/>
      <c r="BK523" s="416"/>
      <c r="BL523" s="416"/>
      <c r="BM523" s="416"/>
      <c r="BN523" s="416"/>
      <c r="BO523" s="416"/>
      <c r="BP523" s="417"/>
      <c r="BQ523" s="417"/>
      <c r="BR523" s="417"/>
      <c r="BS523" s="417"/>
      <c r="BT523" s="417"/>
      <c r="BU523" s="417"/>
      <c r="BV523" s="417"/>
      <c r="BW523" s="417"/>
      <c r="BX523" s="417"/>
      <c r="BY523" s="417"/>
      <c r="BZ523" s="417"/>
      <c r="CA523" s="417"/>
      <c r="CB523" s="417"/>
      <c r="CC523" s="417"/>
      <c r="CD523" s="417"/>
      <c r="CE523" s="417"/>
      <c r="CF523" s="417"/>
      <c r="CG523" s="417"/>
      <c r="CH523" s="417"/>
      <c r="CI523" s="417"/>
      <c r="CJ523" s="417"/>
      <c r="CK523" s="417"/>
      <c r="CL523" s="417"/>
      <c r="CM523" s="417"/>
      <c r="CN523" s="417"/>
      <c r="CO523" s="417"/>
      <c r="CP523" s="417"/>
      <c r="CQ523" s="417"/>
      <c r="CR523" s="417"/>
      <c r="CS523" s="417"/>
      <c r="CT523" s="417"/>
      <c r="CU523" s="417"/>
      <c r="CV523" s="417"/>
      <c r="CW523" s="417"/>
      <c r="CX523" s="417"/>
      <c r="CY523" s="417"/>
      <c r="CZ523" s="417"/>
      <c r="DA523" s="417"/>
      <c r="DB523" s="417"/>
      <c r="DC523" s="417"/>
      <c r="DD523" s="417"/>
      <c r="DE523" s="417"/>
      <c r="DF523" s="417"/>
      <c r="DG523" s="417"/>
    </row>
    <row r="524" spans="1:111" s="268" customFormat="1" ht="31.5">
      <c r="A524" s="105">
        <v>92779</v>
      </c>
      <c r="B524" s="105" t="s">
        <v>13</v>
      </c>
      <c r="C524" s="16" t="s">
        <v>2353</v>
      </c>
      <c r="D524" s="93" t="s">
        <v>2097</v>
      </c>
      <c r="E524" s="105" t="s">
        <v>62</v>
      </c>
      <c r="F524" s="218">
        <f>'Mem. Calculo Quadra'!I204</f>
        <v>1329</v>
      </c>
      <c r="G524" s="103">
        <f t="shared" si="221"/>
        <v>0.24940000000000001</v>
      </c>
      <c r="H524" s="114">
        <v>0</v>
      </c>
      <c r="I524" s="122">
        <f t="shared" si="222"/>
        <v>0</v>
      </c>
      <c r="J524" s="18">
        <f t="shared" si="223"/>
        <v>0</v>
      </c>
      <c r="K524" s="416"/>
      <c r="L524" s="416"/>
      <c r="M524" s="416"/>
      <c r="N524" s="416"/>
      <c r="O524" s="416"/>
      <c r="P524" s="416"/>
      <c r="Q524" s="416"/>
      <c r="R524" s="416"/>
      <c r="S524" s="416"/>
      <c r="T524" s="416"/>
      <c r="U524" s="416"/>
      <c r="V524" s="416"/>
      <c r="W524" s="416"/>
      <c r="X524" s="416"/>
      <c r="Y524" s="416"/>
      <c r="Z524" s="416"/>
      <c r="AA524" s="416"/>
      <c r="AB524" s="416"/>
      <c r="AC524" s="416"/>
      <c r="AD524" s="416"/>
      <c r="AE524" s="416"/>
      <c r="AF524" s="416"/>
      <c r="AG524" s="416"/>
      <c r="AH524" s="416"/>
      <c r="AI524" s="416"/>
      <c r="AJ524" s="416"/>
      <c r="AK524" s="416"/>
      <c r="AL524" s="416"/>
      <c r="AM524" s="416"/>
      <c r="AN524" s="416"/>
      <c r="AO524" s="416"/>
      <c r="AP524" s="416"/>
      <c r="AQ524" s="416"/>
      <c r="AR524" s="416"/>
      <c r="AS524" s="416"/>
      <c r="AT524" s="416"/>
      <c r="AU524" s="416"/>
      <c r="AV524" s="416"/>
      <c r="AW524" s="416"/>
      <c r="AX524" s="416"/>
      <c r="AY524" s="416"/>
      <c r="AZ524" s="416"/>
      <c r="BA524" s="416"/>
      <c r="BB524" s="416"/>
      <c r="BC524" s="416"/>
      <c r="BD524" s="416"/>
      <c r="BE524" s="416"/>
      <c r="BF524" s="416"/>
      <c r="BG524" s="416"/>
      <c r="BH524" s="416"/>
      <c r="BI524" s="416"/>
      <c r="BJ524" s="416"/>
      <c r="BK524" s="416"/>
      <c r="BL524" s="416"/>
      <c r="BM524" s="416"/>
      <c r="BN524" s="416"/>
      <c r="BO524" s="416"/>
      <c r="BP524" s="417"/>
      <c r="BQ524" s="417"/>
      <c r="BR524" s="417"/>
      <c r="BS524" s="417"/>
      <c r="BT524" s="417"/>
      <c r="BU524" s="417"/>
      <c r="BV524" s="417"/>
      <c r="BW524" s="417"/>
      <c r="BX524" s="417"/>
      <c r="BY524" s="417"/>
      <c r="BZ524" s="417"/>
      <c r="CA524" s="417"/>
      <c r="CB524" s="417"/>
      <c r="CC524" s="417"/>
      <c r="CD524" s="417"/>
      <c r="CE524" s="417"/>
      <c r="CF524" s="417"/>
      <c r="CG524" s="417"/>
      <c r="CH524" s="417"/>
      <c r="CI524" s="417"/>
      <c r="CJ524" s="417"/>
      <c r="CK524" s="417"/>
      <c r="CL524" s="417"/>
      <c r="CM524" s="417"/>
      <c r="CN524" s="417"/>
      <c r="CO524" s="417"/>
      <c r="CP524" s="417"/>
      <c r="CQ524" s="417"/>
      <c r="CR524" s="417"/>
      <c r="CS524" s="417"/>
      <c r="CT524" s="417"/>
      <c r="CU524" s="417"/>
      <c r="CV524" s="417"/>
      <c r="CW524" s="417"/>
      <c r="CX524" s="417"/>
      <c r="CY524" s="417"/>
      <c r="CZ524" s="417"/>
      <c r="DA524" s="417"/>
      <c r="DB524" s="417"/>
      <c r="DC524" s="417"/>
      <c r="DD524" s="417"/>
      <c r="DE524" s="417"/>
      <c r="DF524" s="417"/>
      <c r="DG524" s="417"/>
    </row>
    <row r="525" spans="1:111" s="268" customFormat="1" ht="31.5">
      <c r="A525" s="105">
        <v>92780</v>
      </c>
      <c r="B525" s="105" t="s">
        <v>13</v>
      </c>
      <c r="C525" s="16" t="s">
        <v>2354</v>
      </c>
      <c r="D525" s="93" t="s">
        <v>2098</v>
      </c>
      <c r="E525" s="105" t="s">
        <v>62</v>
      </c>
      <c r="F525" s="218">
        <f>'Mem. Calculo Quadra'!I205</f>
        <v>549</v>
      </c>
      <c r="G525" s="103">
        <f t="shared" si="221"/>
        <v>0.24940000000000001</v>
      </c>
      <c r="H525" s="114">
        <v>0</v>
      </c>
      <c r="I525" s="122">
        <f t="shared" ref="I525:I526" si="226">H525*(1+G525)</f>
        <v>0</v>
      </c>
      <c r="J525" s="18">
        <f t="shared" ref="J525:J526" si="227">F525*I525</f>
        <v>0</v>
      </c>
      <c r="K525" s="416"/>
      <c r="L525" s="416"/>
      <c r="M525" s="416"/>
      <c r="N525" s="416"/>
      <c r="O525" s="416"/>
      <c r="P525" s="416"/>
      <c r="Q525" s="416"/>
      <c r="R525" s="416"/>
      <c r="S525" s="416"/>
      <c r="T525" s="416"/>
      <c r="U525" s="416"/>
      <c r="V525" s="416"/>
      <c r="W525" s="416"/>
      <c r="X525" s="416"/>
      <c r="Y525" s="416"/>
      <c r="Z525" s="416"/>
      <c r="AA525" s="416"/>
      <c r="AB525" s="416"/>
      <c r="AC525" s="416"/>
      <c r="AD525" s="416"/>
      <c r="AE525" s="416"/>
      <c r="AF525" s="416"/>
      <c r="AG525" s="416"/>
      <c r="AH525" s="416"/>
      <c r="AI525" s="416"/>
      <c r="AJ525" s="416"/>
      <c r="AK525" s="416"/>
      <c r="AL525" s="416"/>
      <c r="AM525" s="416"/>
      <c r="AN525" s="416"/>
      <c r="AO525" s="416"/>
      <c r="AP525" s="416"/>
      <c r="AQ525" s="416"/>
      <c r="AR525" s="416"/>
      <c r="AS525" s="416"/>
      <c r="AT525" s="416"/>
      <c r="AU525" s="416"/>
      <c r="AV525" s="416"/>
      <c r="AW525" s="416"/>
      <c r="AX525" s="416"/>
      <c r="AY525" s="416"/>
      <c r="AZ525" s="416"/>
      <c r="BA525" s="416"/>
      <c r="BB525" s="416"/>
      <c r="BC525" s="416"/>
      <c r="BD525" s="416"/>
      <c r="BE525" s="416"/>
      <c r="BF525" s="416"/>
      <c r="BG525" s="416"/>
      <c r="BH525" s="416"/>
      <c r="BI525" s="416"/>
      <c r="BJ525" s="416"/>
      <c r="BK525" s="416"/>
      <c r="BL525" s="416"/>
      <c r="BM525" s="416"/>
      <c r="BN525" s="416"/>
      <c r="BO525" s="416"/>
      <c r="BP525" s="417"/>
      <c r="BQ525" s="417"/>
      <c r="BR525" s="417"/>
      <c r="BS525" s="417"/>
      <c r="BT525" s="417"/>
      <c r="BU525" s="417"/>
      <c r="BV525" s="417"/>
      <c r="BW525" s="417"/>
      <c r="BX525" s="417"/>
      <c r="BY525" s="417"/>
      <c r="BZ525" s="417"/>
      <c r="CA525" s="417"/>
      <c r="CB525" s="417"/>
      <c r="CC525" s="417"/>
      <c r="CD525" s="417"/>
      <c r="CE525" s="417"/>
      <c r="CF525" s="417"/>
      <c r="CG525" s="417"/>
      <c r="CH525" s="417"/>
      <c r="CI525" s="417"/>
      <c r="CJ525" s="417"/>
      <c r="CK525" s="417"/>
      <c r="CL525" s="417"/>
      <c r="CM525" s="417"/>
      <c r="CN525" s="417"/>
      <c r="CO525" s="417"/>
      <c r="CP525" s="417"/>
      <c r="CQ525" s="417"/>
      <c r="CR525" s="417"/>
      <c r="CS525" s="417"/>
      <c r="CT525" s="417"/>
      <c r="CU525" s="417"/>
      <c r="CV525" s="417"/>
      <c r="CW525" s="417"/>
      <c r="CX525" s="417"/>
      <c r="CY525" s="417"/>
      <c r="CZ525" s="417"/>
      <c r="DA525" s="417"/>
      <c r="DB525" s="417"/>
      <c r="DC525" s="417"/>
      <c r="DD525" s="417"/>
      <c r="DE525" s="417"/>
      <c r="DF525" s="417"/>
      <c r="DG525" s="417"/>
    </row>
    <row r="526" spans="1:111" s="268" customFormat="1" ht="31.5">
      <c r="A526" s="105" t="s">
        <v>2100</v>
      </c>
      <c r="B526" s="105" t="s">
        <v>13</v>
      </c>
      <c r="C526" s="16" t="s">
        <v>2355</v>
      </c>
      <c r="D526" s="93" t="s">
        <v>2099</v>
      </c>
      <c r="E526" s="105" t="s">
        <v>62</v>
      </c>
      <c r="F526" s="218">
        <f>'Mem. Calculo Quadra'!I206</f>
        <v>1601</v>
      </c>
      <c r="G526" s="103">
        <f t="shared" si="221"/>
        <v>0.24940000000000001</v>
      </c>
      <c r="H526" s="114">
        <v>0</v>
      </c>
      <c r="I526" s="122">
        <f t="shared" si="226"/>
        <v>0</v>
      </c>
      <c r="J526" s="18">
        <f t="shared" si="227"/>
        <v>0</v>
      </c>
      <c r="K526" s="416"/>
      <c r="L526" s="416"/>
      <c r="M526" s="416"/>
      <c r="N526" s="416"/>
      <c r="O526" s="416"/>
      <c r="P526" s="416"/>
      <c r="Q526" s="416"/>
      <c r="R526" s="416"/>
      <c r="S526" s="416"/>
      <c r="T526" s="416"/>
      <c r="U526" s="416"/>
      <c r="V526" s="416"/>
      <c r="W526" s="416"/>
      <c r="X526" s="416"/>
      <c r="Y526" s="416"/>
      <c r="Z526" s="416"/>
      <c r="AA526" s="416"/>
      <c r="AB526" s="416"/>
      <c r="AC526" s="416"/>
      <c r="AD526" s="416"/>
      <c r="AE526" s="416"/>
      <c r="AF526" s="416"/>
      <c r="AG526" s="416"/>
      <c r="AH526" s="416"/>
      <c r="AI526" s="416"/>
      <c r="AJ526" s="416"/>
      <c r="AK526" s="416"/>
      <c r="AL526" s="416"/>
      <c r="AM526" s="416"/>
      <c r="AN526" s="416"/>
      <c r="AO526" s="416"/>
      <c r="AP526" s="416"/>
      <c r="AQ526" s="416"/>
      <c r="AR526" s="416"/>
      <c r="AS526" s="416"/>
      <c r="AT526" s="416"/>
      <c r="AU526" s="416"/>
      <c r="AV526" s="416"/>
      <c r="AW526" s="416"/>
      <c r="AX526" s="416"/>
      <c r="AY526" s="416"/>
      <c r="AZ526" s="416"/>
      <c r="BA526" s="416"/>
      <c r="BB526" s="416"/>
      <c r="BC526" s="416"/>
      <c r="BD526" s="416"/>
      <c r="BE526" s="416"/>
      <c r="BF526" s="416"/>
      <c r="BG526" s="416"/>
      <c r="BH526" s="416"/>
      <c r="BI526" s="416"/>
      <c r="BJ526" s="416"/>
      <c r="BK526" s="416"/>
      <c r="BL526" s="416"/>
      <c r="BM526" s="416"/>
      <c r="BN526" s="416"/>
      <c r="BO526" s="416"/>
      <c r="BP526" s="417"/>
      <c r="BQ526" s="417"/>
      <c r="BR526" s="417"/>
      <c r="BS526" s="417"/>
      <c r="BT526" s="417"/>
      <c r="BU526" s="417"/>
      <c r="BV526" s="417"/>
      <c r="BW526" s="417"/>
      <c r="BX526" s="417"/>
      <c r="BY526" s="417"/>
      <c r="BZ526" s="417"/>
      <c r="CA526" s="417"/>
      <c r="CB526" s="417"/>
      <c r="CC526" s="417"/>
      <c r="CD526" s="417"/>
      <c r="CE526" s="417"/>
      <c r="CF526" s="417"/>
      <c r="CG526" s="417"/>
      <c r="CH526" s="417"/>
      <c r="CI526" s="417"/>
      <c r="CJ526" s="417"/>
      <c r="CK526" s="417"/>
      <c r="CL526" s="417"/>
      <c r="CM526" s="417"/>
      <c r="CN526" s="417"/>
      <c r="CO526" s="417"/>
      <c r="CP526" s="417"/>
      <c r="CQ526" s="417"/>
      <c r="CR526" s="417"/>
      <c r="CS526" s="417"/>
      <c r="CT526" s="417"/>
      <c r="CU526" s="417"/>
      <c r="CV526" s="417"/>
      <c r="CW526" s="417"/>
      <c r="CX526" s="417"/>
      <c r="CY526" s="417"/>
      <c r="CZ526" s="417"/>
      <c r="DA526" s="417"/>
      <c r="DB526" s="417"/>
      <c r="DC526" s="417"/>
      <c r="DD526" s="417"/>
      <c r="DE526" s="417"/>
      <c r="DF526" s="417"/>
      <c r="DG526" s="417"/>
    </row>
    <row r="527" spans="1:111" s="268" customFormat="1" ht="31.5">
      <c r="A527" s="92">
        <v>92413</v>
      </c>
      <c r="B527" s="105" t="s">
        <v>13</v>
      </c>
      <c r="C527" s="16" t="s">
        <v>2356</v>
      </c>
      <c r="D527" s="93" t="s">
        <v>294</v>
      </c>
      <c r="E527" s="105" t="s">
        <v>154</v>
      </c>
      <c r="F527" s="218">
        <f>'Mem. Calculo Quadra'!I198</f>
        <v>524.5</v>
      </c>
      <c r="G527" s="103">
        <f t="shared" si="221"/>
        <v>0.24940000000000001</v>
      </c>
      <c r="H527" s="114">
        <v>0</v>
      </c>
      <c r="I527" s="122">
        <f t="shared" si="222"/>
        <v>0</v>
      </c>
      <c r="J527" s="18">
        <f t="shared" si="223"/>
        <v>0</v>
      </c>
      <c r="K527" s="416"/>
      <c r="L527" s="472"/>
      <c r="M527" s="416"/>
      <c r="N527" s="416"/>
      <c r="O527" s="416"/>
      <c r="P527" s="416"/>
      <c r="Q527" s="416"/>
      <c r="R527" s="416"/>
      <c r="S527" s="416"/>
      <c r="T527" s="416"/>
      <c r="U527" s="416"/>
      <c r="V527" s="416"/>
      <c r="W527" s="416"/>
      <c r="X527" s="416"/>
      <c r="Y527" s="416"/>
      <c r="Z527" s="416"/>
      <c r="AA527" s="416"/>
      <c r="AB527" s="416"/>
      <c r="AC527" s="416"/>
      <c r="AD527" s="416"/>
      <c r="AE527" s="416"/>
      <c r="AF527" s="416"/>
      <c r="AG527" s="416"/>
      <c r="AH527" s="416"/>
      <c r="AI527" s="416"/>
      <c r="AJ527" s="416"/>
      <c r="AK527" s="416"/>
      <c r="AL527" s="416"/>
      <c r="AM527" s="416"/>
      <c r="AN527" s="416"/>
      <c r="AO527" s="416"/>
      <c r="AP527" s="416"/>
      <c r="AQ527" s="416"/>
      <c r="AR527" s="416"/>
      <c r="AS527" s="416"/>
      <c r="AT527" s="416"/>
      <c r="AU527" s="416"/>
      <c r="AV527" s="416"/>
      <c r="AW527" s="416"/>
      <c r="AX527" s="416"/>
      <c r="AY527" s="416"/>
      <c r="AZ527" s="416"/>
      <c r="BA527" s="416"/>
      <c r="BB527" s="416"/>
      <c r="BC527" s="416"/>
      <c r="BD527" s="416"/>
      <c r="BE527" s="416"/>
      <c r="BF527" s="416"/>
      <c r="BG527" s="416"/>
      <c r="BH527" s="416"/>
      <c r="BI527" s="416"/>
      <c r="BJ527" s="416"/>
      <c r="BK527" s="416"/>
      <c r="BL527" s="416"/>
      <c r="BM527" s="416"/>
      <c r="BN527" s="416"/>
      <c r="BO527" s="416"/>
      <c r="BP527" s="417"/>
      <c r="BQ527" s="417"/>
      <c r="BR527" s="417"/>
      <c r="BS527" s="417"/>
      <c r="BT527" s="417"/>
      <c r="BU527" s="417"/>
      <c r="BV527" s="417"/>
      <c r="BW527" s="417"/>
      <c r="BX527" s="417"/>
      <c r="BY527" s="417"/>
      <c r="BZ527" s="417"/>
      <c r="CA527" s="417"/>
      <c r="CB527" s="417"/>
      <c r="CC527" s="417"/>
      <c r="CD527" s="417"/>
      <c r="CE527" s="417"/>
      <c r="CF527" s="417"/>
      <c r="CG527" s="417"/>
      <c r="CH527" s="417"/>
      <c r="CI527" s="417"/>
      <c r="CJ527" s="417"/>
      <c r="CK527" s="417"/>
      <c r="CL527" s="417"/>
      <c r="CM527" s="417"/>
      <c r="CN527" s="417"/>
      <c r="CO527" s="417"/>
      <c r="CP527" s="417"/>
      <c r="CQ527" s="417"/>
      <c r="CR527" s="417"/>
      <c r="CS527" s="417"/>
      <c r="CT527" s="417"/>
      <c r="CU527" s="417"/>
      <c r="CV527" s="417"/>
      <c r="CW527" s="417"/>
      <c r="CX527" s="417"/>
      <c r="CY527" s="417"/>
      <c r="CZ527" s="417"/>
      <c r="DA527" s="417"/>
      <c r="DB527" s="417"/>
      <c r="DC527" s="417"/>
      <c r="DD527" s="417"/>
      <c r="DE527" s="417"/>
      <c r="DF527" s="417"/>
      <c r="DG527" s="417"/>
    </row>
    <row r="528" spans="1:111" s="268" customFormat="1" ht="31.5">
      <c r="A528" s="92">
        <v>92720</v>
      </c>
      <c r="B528" s="105" t="s">
        <v>13</v>
      </c>
      <c r="C528" s="16" t="s">
        <v>2357</v>
      </c>
      <c r="D528" s="93" t="s">
        <v>295</v>
      </c>
      <c r="E528" s="99" t="s">
        <v>153</v>
      </c>
      <c r="F528" s="218">
        <f>'Mem. Calculo Quadra'!I199</f>
        <v>44.8</v>
      </c>
      <c r="G528" s="103">
        <f t="shared" si="221"/>
        <v>0.24940000000000001</v>
      </c>
      <c r="H528" s="114">
        <v>0</v>
      </c>
      <c r="I528" s="122">
        <f t="shared" si="222"/>
        <v>0</v>
      </c>
      <c r="J528" s="18">
        <f t="shared" si="223"/>
        <v>0</v>
      </c>
      <c r="K528" s="416"/>
      <c r="L528" s="416"/>
      <c r="M528" s="416"/>
      <c r="N528" s="416"/>
      <c r="O528" s="416"/>
      <c r="P528" s="416"/>
      <c r="Q528" s="416"/>
      <c r="R528" s="416"/>
      <c r="S528" s="416"/>
      <c r="T528" s="416"/>
      <c r="U528" s="416"/>
      <c r="V528" s="416"/>
      <c r="W528" s="416"/>
      <c r="X528" s="416"/>
      <c r="Y528" s="416"/>
      <c r="Z528" s="416"/>
      <c r="AA528" s="416"/>
      <c r="AB528" s="416"/>
      <c r="AC528" s="416"/>
      <c r="AD528" s="416"/>
      <c r="AE528" s="416"/>
      <c r="AF528" s="416"/>
      <c r="AG528" s="416"/>
      <c r="AH528" s="416"/>
      <c r="AI528" s="416"/>
      <c r="AJ528" s="416"/>
      <c r="AK528" s="416"/>
      <c r="AL528" s="416"/>
      <c r="AM528" s="416"/>
      <c r="AN528" s="416"/>
      <c r="AO528" s="416"/>
      <c r="AP528" s="416"/>
      <c r="AQ528" s="416"/>
      <c r="AR528" s="416"/>
      <c r="AS528" s="416"/>
      <c r="AT528" s="416"/>
      <c r="AU528" s="416"/>
      <c r="AV528" s="416"/>
      <c r="AW528" s="416"/>
      <c r="AX528" s="416"/>
      <c r="AY528" s="416"/>
      <c r="AZ528" s="416"/>
      <c r="BA528" s="416"/>
      <c r="BB528" s="416"/>
      <c r="BC528" s="416"/>
      <c r="BD528" s="416"/>
      <c r="BE528" s="416"/>
      <c r="BF528" s="416"/>
      <c r="BG528" s="416"/>
      <c r="BH528" s="416"/>
      <c r="BI528" s="416"/>
      <c r="BJ528" s="416"/>
      <c r="BK528" s="416"/>
      <c r="BL528" s="416"/>
      <c r="BM528" s="416"/>
      <c r="BN528" s="416"/>
      <c r="BO528" s="416"/>
      <c r="BP528" s="417"/>
      <c r="BQ528" s="417"/>
      <c r="BR528" s="417"/>
      <c r="BS528" s="417"/>
      <c r="BT528" s="417"/>
      <c r="BU528" s="417"/>
      <c r="BV528" s="417"/>
      <c r="BW528" s="417"/>
      <c r="BX528" s="417"/>
      <c r="BY528" s="417"/>
      <c r="BZ528" s="417"/>
      <c r="CA528" s="417"/>
      <c r="CB528" s="417"/>
      <c r="CC528" s="417"/>
      <c r="CD528" s="417"/>
      <c r="CE528" s="417"/>
      <c r="CF528" s="417"/>
      <c r="CG528" s="417"/>
      <c r="CH528" s="417"/>
      <c r="CI528" s="417"/>
      <c r="CJ528" s="417"/>
      <c r="CK528" s="417"/>
      <c r="CL528" s="417"/>
      <c r="CM528" s="417"/>
      <c r="CN528" s="417"/>
      <c r="CO528" s="417"/>
      <c r="CP528" s="417"/>
      <c r="CQ528" s="417"/>
      <c r="CR528" s="417"/>
      <c r="CS528" s="417"/>
      <c r="CT528" s="417"/>
      <c r="CU528" s="417"/>
      <c r="CV528" s="417"/>
      <c r="CW528" s="417"/>
      <c r="CX528" s="417"/>
      <c r="CY528" s="417"/>
      <c r="CZ528" s="417"/>
      <c r="DA528" s="417"/>
      <c r="DB528" s="417"/>
      <c r="DC528" s="417"/>
      <c r="DD528" s="417"/>
      <c r="DE528" s="417"/>
      <c r="DF528" s="417"/>
      <c r="DG528" s="417"/>
    </row>
    <row r="529" spans="1:111" s="268" customFormat="1">
      <c r="A529" s="105"/>
      <c r="B529" s="105"/>
      <c r="C529" s="31" t="s">
        <v>1416</v>
      </c>
      <c r="D529" s="32" t="s">
        <v>296</v>
      </c>
      <c r="E529" s="105"/>
      <c r="F529" s="94"/>
      <c r="G529" s="103"/>
      <c r="H529" s="18"/>
      <c r="I529" s="122"/>
      <c r="J529" s="18"/>
      <c r="K529" s="416"/>
      <c r="L529" s="416"/>
      <c r="M529" s="416"/>
      <c r="N529" s="416"/>
      <c r="O529" s="416"/>
      <c r="P529" s="416"/>
      <c r="Q529" s="416"/>
      <c r="R529" s="416"/>
      <c r="S529" s="416"/>
      <c r="T529" s="416"/>
      <c r="U529" s="416"/>
      <c r="V529" s="416"/>
      <c r="W529" s="416"/>
      <c r="X529" s="416"/>
      <c r="Y529" s="416"/>
      <c r="Z529" s="416"/>
      <c r="AA529" s="416"/>
      <c r="AB529" s="416"/>
      <c r="AC529" s="416"/>
      <c r="AD529" s="416"/>
      <c r="AE529" s="416"/>
      <c r="AF529" s="416"/>
      <c r="AG529" s="416"/>
      <c r="AH529" s="416"/>
      <c r="AI529" s="416"/>
      <c r="AJ529" s="416"/>
      <c r="AK529" s="416"/>
      <c r="AL529" s="416"/>
      <c r="AM529" s="416"/>
      <c r="AN529" s="416"/>
      <c r="AO529" s="416"/>
      <c r="AP529" s="416"/>
      <c r="AQ529" s="416"/>
      <c r="AR529" s="416"/>
      <c r="AS529" s="416"/>
      <c r="AT529" s="416"/>
      <c r="AU529" s="416"/>
      <c r="AV529" s="416"/>
      <c r="AW529" s="416"/>
      <c r="AX529" s="416"/>
      <c r="AY529" s="416"/>
      <c r="AZ529" s="416"/>
      <c r="BA529" s="416"/>
      <c r="BB529" s="416"/>
      <c r="BC529" s="416"/>
      <c r="BD529" s="416"/>
      <c r="BE529" s="416"/>
      <c r="BF529" s="416"/>
      <c r="BG529" s="416"/>
      <c r="BH529" s="416"/>
      <c r="BI529" s="416"/>
      <c r="BJ529" s="416"/>
      <c r="BK529" s="416"/>
      <c r="BL529" s="416"/>
      <c r="BM529" s="416"/>
      <c r="BN529" s="416"/>
      <c r="BO529" s="416"/>
      <c r="BP529" s="417"/>
      <c r="BQ529" s="417"/>
      <c r="BR529" s="417"/>
      <c r="BS529" s="417"/>
      <c r="BT529" s="417"/>
      <c r="BU529" s="417"/>
      <c r="BV529" s="417"/>
      <c r="BW529" s="417"/>
      <c r="BX529" s="417"/>
      <c r="BY529" s="417"/>
      <c r="BZ529" s="417"/>
      <c r="CA529" s="417"/>
      <c r="CB529" s="417"/>
      <c r="CC529" s="417"/>
      <c r="CD529" s="417"/>
      <c r="CE529" s="417"/>
      <c r="CF529" s="417"/>
      <c r="CG529" s="417"/>
      <c r="CH529" s="417"/>
      <c r="CI529" s="417"/>
      <c r="CJ529" s="417"/>
      <c r="CK529" s="417"/>
      <c r="CL529" s="417"/>
      <c r="CM529" s="417"/>
      <c r="CN529" s="417"/>
      <c r="CO529" s="417"/>
      <c r="CP529" s="417"/>
      <c r="CQ529" s="417"/>
      <c r="CR529" s="417"/>
      <c r="CS529" s="417"/>
      <c r="CT529" s="417"/>
      <c r="CU529" s="417"/>
      <c r="CV529" s="417"/>
      <c r="CW529" s="417"/>
      <c r="CX529" s="417"/>
      <c r="CY529" s="417"/>
      <c r="CZ529" s="417"/>
      <c r="DA529" s="417"/>
      <c r="DB529" s="417"/>
      <c r="DC529" s="417"/>
      <c r="DD529" s="417"/>
      <c r="DE529" s="417"/>
      <c r="DF529" s="417"/>
      <c r="DG529" s="417"/>
    </row>
    <row r="530" spans="1:111" s="268" customFormat="1" ht="31.5">
      <c r="A530" s="105">
        <v>92775</v>
      </c>
      <c r="B530" s="105" t="s">
        <v>13</v>
      </c>
      <c r="C530" s="16" t="s">
        <v>2358</v>
      </c>
      <c r="D530" s="93" t="s">
        <v>165</v>
      </c>
      <c r="E530" s="105" t="s">
        <v>62</v>
      </c>
      <c r="F530" s="218">
        <f>'Mem. Calculo Quadra'!I211</f>
        <v>870</v>
      </c>
      <c r="G530" s="103">
        <f t="shared" si="221"/>
        <v>0.24940000000000001</v>
      </c>
      <c r="H530" s="114">
        <v>0</v>
      </c>
      <c r="I530" s="122">
        <f t="shared" ref="I530:I536" si="228">H530*(1+G530)</f>
        <v>0</v>
      </c>
      <c r="J530" s="18">
        <f t="shared" ref="J530:J536" si="229">F530*I530</f>
        <v>0</v>
      </c>
      <c r="K530" s="416"/>
      <c r="L530" s="416"/>
      <c r="M530" s="416"/>
      <c r="N530" s="416"/>
      <c r="O530" s="416"/>
      <c r="P530" s="416"/>
      <c r="Q530" s="416"/>
      <c r="R530" s="416"/>
      <c r="S530" s="416"/>
      <c r="T530" s="416"/>
      <c r="U530" s="416"/>
      <c r="V530" s="416"/>
      <c r="W530" s="416"/>
      <c r="X530" s="416"/>
      <c r="Y530" s="416"/>
      <c r="Z530" s="416"/>
      <c r="AA530" s="416"/>
      <c r="AB530" s="416"/>
      <c r="AC530" s="416"/>
      <c r="AD530" s="416"/>
      <c r="AE530" s="416"/>
      <c r="AF530" s="416"/>
      <c r="AG530" s="416"/>
      <c r="AH530" s="416"/>
      <c r="AI530" s="416"/>
      <c r="AJ530" s="416"/>
      <c r="AK530" s="416"/>
      <c r="AL530" s="416"/>
      <c r="AM530" s="416"/>
      <c r="AN530" s="416"/>
      <c r="AO530" s="416"/>
      <c r="AP530" s="416"/>
      <c r="AQ530" s="416"/>
      <c r="AR530" s="416"/>
      <c r="AS530" s="416"/>
      <c r="AT530" s="416"/>
      <c r="AU530" s="416"/>
      <c r="AV530" s="416"/>
      <c r="AW530" s="416"/>
      <c r="AX530" s="416"/>
      <c r="AY530" s="416"/>
      <c r="AZ530" s="416"/>
      <c r="BA530" s="416"/>
      <c r="BB530" s="416"/>
      <c r="BC530" s="416"/>
      <c r="BD530" s="416"/>
      <c r="BE530" s="416"/>
      <c r="BF530" s="416"/>
      <c r="BG530" s="416"/>
      <c r="BH530" s="416"/>
      <c r="BI530" s="416"/>
      <c r="BJ530" s="416"/>
      <c r="BK530" s="416"/>
      <c r="BL530" s="416"/>
      <c r="BM530" s="416"/>
      <c r="BN530" s="416"/>
      <c r="BO530" s="416"/>
      <c r="BP530" s="417"/>
      <c r="BQ530" s="417"/>
      <c r="BR530" s="417"/>
      <c r="BS530" s="417"/>
      <c r="BT530" s="417"/>
      <c r="BU530" s="417"/>
      <c r="BV530" s="417"/>
      <c r="BW530" s="417"/>
      <c r="BX530" s="417"/>
      <c r="BY530" s="417"/>
      <c r="BZ530" s="417"/>
      <c r="CA530" s="417"/>
      <c r="CB530" s="417"/>
      <c r="CC530" s="417"/>
      <c r="CD530" s="417"/>
      <c r="CE530" s="417"/>
      <c r="CF530" s="417"/>
      <c r="CG530" s="417"/>
      <c r="CH530" s="417"/>
      <c r="CI530" s="417"/>
      <c r="CJ530" s="417"/>
      <c r="CK530" s="417"/>
      <c r="CL530" s="417"/>
      <c r="CM530" s="417"/>
      <c r="CN530" s="417"/>
      <c r="CO530" s="417"/>
      <c r="CP530" s="417"/>
      <c r="CQ530" s="417"/>
      <c r="CR530" s="417"/>
      <c r="CS530" s="417"/>
      <c r="CT530" s="417"/>
      <c r="CU530" s="417"/>
      <c r="CV530" s="417"/>
      <c r="CW530" s="417"/>
      <c r="CX530" s="417"/>
      <c r="CY530" s="417"/>
      <c r="CZ530" s="417"/>
      <c r="DA530" s="417"/>
      <c r="DB530" s="417"/>
      <c r="DC530" s="417"/>
      <c r="DD530" s="417"/>
      <c r="DE530" s="417"/>
      <c r="DF530" s="417"/>
      <c r="DG530" s="417"/>
    </row>
    <row r="531" spans="1:111" s="268" customFormat="1" ht="31.5">
      <c r="A531" s="105">
        <v>92776</v>
      </c>
      <c r="B531" s="105" t="s">
        <v>13</v>
      </c>
      <c r="C531" s="16" t="s">
        <v>2359</v>
      </c>
      <c r="D531" s="93" t="s">
        <v>298</v>
      </c>
      <c r="E531" s="105" t="s">
        <v>62</v>
      </c>
      <c r="F531" s="218">
        <f>'Mem. Calculo Quadra'!I212</f>
        <v>3</v>
      </c>
      <c r="G531" s="103">
        <f t="shared" si="221"/>
        <v>0.24940000000000001</v>
      </c>
      <c r="H531" s="114">
        <v>0</v>
      </c>
      <c r="I531" s="122">
        <f t="shared" si="228"/>
        <v>0</v>
      </c>
      <c r="J531" s="18">
        <f t="shared" si="229"/>
        <v>0</v>
      </c>
      <c r="K531" s="416"/>
      <c r="L531" s="416"/>
      <c r="M531" s="416"/>
      <c r="N531" s="416"/>
      <c r="O531" s="416"/>
      <c r="P531" s="416"/>
      <c r="Q531" s="416"/>
      <c r="R531" s="416"/>
      <c r="S531" s="416"/>
      <c r="T531" s="416"/>
      <c r="U531" s="416"/>
      <c r="V531" s="416"/>
      <c r="W531" s="416"/>
      <c r="X531" s="416"/>
      <c r="Y531" s="416"/>
      <c r="Z531" s="416"/>
      <c r="AA531" s="416"/>
      <c r="AB531" s="416"/>
      <c r="AC531" s="416"/>
      <c r="AD531" s="416"/>
      <c r="AE531" s="416"/>
      <c r="AF531" s="416"/>
      <c r="AG531" s="416"/>
      <c r="AH531" s="416"/>
      <c r="AI531" s="416"/>
      <c r="AJ531" s="416"/>
      <c r="AK531" s="416"/>
      <c r="AL531" s="416"/>
      <c r="AM531" s="416"/>
      <c r="AN531" s="416"/>
      <c r="AO531" s="416"/>
      <c r="AP531" s="416"/>
      <c r="AQ531" s="416"/>
      <c r="AR531" s="416"/>
      <c r="AS531" s="416"/>
      <c r="AT531" s="416"/>
      <c r="AU531" s="416"/>
      <c r="AV531" s="416"/>
      <c r="AW531" s="416"/>
      <c r="AX531" s="416"/>
      <c r="AY531" s="416"/>
      <c r="AZ531" s="416"/>
      <c r="BA531" s="416"/>
      <c r="BB531" s="416"/>
      <c r="BC531" s="416"/>
      <c r="BD531" s="416"/>
      <c r="BE531" s="416"/>
      <c r="BF531" s="416"/>
      <c r="BG531" s="416"/>
      <c r="BH531" s="416"/>
      <c r="BI531" s="416"/>
      <c r="BJ531" s="416"/>
      <c r="BK531" s="416"/>
      <c r="BL531" s="416"/>
      <c r="BM531" s="416"/>
      <c r="BN531" s="416"/>
      <c r="BO531" s="416"/>
      <c r="BP531" s="417"/>
      <c r="BQ531" s="417"/>
      <c r="BR531" s="417"/>
      <c r="BS531" s="417"/>
      <c r="BT531" s="417"/>
      <c r="BU531" s="417"/>
      <c r="BV531" s="417"/>
      <c r="BW531" s="417"/>
      <c r="BX531" s="417"/>
      <c r="BY531" s="417"/>
      <c r="BZ531" s="417"/>
      <c r="CA531" s="417"/>
      <c r="CB531" s="417"/>
      <c r="CC531" s="417"/>
      <c r="CD531" s="417"/>
      <c r="CE531" s="417"/>
      <c r="CF531" s="417"/>
      <c r="CG531" s="417"/>
      <c r="CH531" s="417"/>
      <c r="CI531" s="417"/>
      <c r="CJ531" s="417"/>
      <c r="CK531" s="417"/>
      <c r="CL531" s="417"/>
      <c r="CM531" s="417"/>
      <c r="CN531" s="417"/>
      <c r="CO531" s="417"/>
      <c r="CP531" s="417"/>
      <c r="CQ531" s="417"/>
      <c r="CR531" s="417"/>
      <c r="CS531" s="417"/>
      <c r="CT531" s="417"/>
      <c r="CU531" s="417"/>
      <c r="CV531" s="417"/>
      <c r="CW531" s="417"/>
      <c r="CX531" s="417"/>
      <c r="CY531" s="417"/>
      <c r="CZ531" s="417"/>
      <c r="DA531" s="417"/>
      <c r="DB531" s="417"/>
      <c r="DC531" s="417"/>
      <c r="DD531" s="417"/>
      <c r="DE531" s="417"/>
      <c r="DF531" s="417"/>
      <c r="DG531" s="417"/>
    </row>
    <row r="532" spans="1:111" s="268" customFormat="1" ht="31.5">
      <c r="A532" s="105">
        <v>92777</v>
      </c>
      <c r="B532" s="105" t="s">
        <v>13</v>
      </c>
      <c r="C532" s="16" t="s">
        <v>2360</v>
      </c>
      <c r="D532" s="93" t="s">
        <v>166</v>
      </c>
      <c r="E532" s="105" t="s">
        <v>62</v>
      </c>
      <c r="F532" s="218">
        <f>'Mem. Calculo Quadra'!I213</f>
        <v>1204</v>
      </c>
      <c r="G532" s="103">
        <f t="shared" si="221"/>
        <v>0.24940000000000001</v>
      </c>
      <c r="H532" s="114">
        <v>0</v>
      </c>
      <c r="I532" s="122">
        <f t="shared" si="228"/>
        <v>0</v>
      </c>
      <c r="J532" s="18">
        <f t="shared" si="229"/>
        <v>0</v>
      </c>
      <c r="K532" s="416"/>
      <c r="L532" s="416"/>
      <c r="M532" s="416"/>
      <c r="N532" s="416"/>
      <c r="O532" s="416"/>
      <c r="P532" s="416"/>
      <c r="Q532" s="416"/>
      <c r="R532" s="416"/>
      <c r="S532" s="416"/>
      <c r="T532" s="416"/>
      <c r="U532" s="416"/>
      <c r="V532" s="416"/>
      <c r="W532" s="416"/>
      <c r="X532" s="416"/>
      <c r="Y532" s="416"/>
      <c r="Z532" s="416"/>
      <c r="AA532" s="416"/>
      <c r="AB532" s="416"/>
      <c r="AC532" s="416"/>
      <c r="AD532" s="416"/>
      <c r="AE532" s="416"/>
      <c r="AF532" s="416"/>
      <c r="AG532" s="416"/>
      <c r="AH532" s="416"/>
      <c r="AI532" s="416"/>
      <c r="AJ532" s="416"/>
      <c r="AK532" s="416"/>
      <c r="AL532" s="416"/>
      <c r="AM532" s="416"/>
      <c r="AN532" s="416"/>
      <c r="AO532" s="416"/>
      <c r="AP532" s="416"/>
      <c r="AQ532" s="416"/>
      <c r="AR532" s="416"/>
      <c r="AS532" s="416"/>
      <c r="AT532" s="416"/>
      <c r="AU532" s="416"/>
      <c r="AV532" s="416"/>
      <c r="AW532" s="416"/>
      <c r="AX532" s="416"/>
      <c r="AY532" s="416"/>
      <c r="AZ532" s="416"/>
      <c r="BA532" s="416"/>
      <c r="BB532" s="416"/>
      <c r="BC532" s="416"/>
      <c r="BD532" s="416"/>
      <c r="BE532" s="416"/>
      <c r="BF532" s="416"/>
      <c r="BG532" s="416"/>
      <c r="BH532" s="416"/>
      <c r="BI532" s="416"/>
      <c r="BJ532" s="416"/>
      <c r="BK532" s="416"/>
      <c r="BL532" s="416"/>
      <c r="BM532" s="416"/>
      <c r="BN532" s="416"/>
      <c r="BO532" s="416"/>
      <c r="BP532" s="417"/>
      <c r="BQ532" s="417"/>
      <c r="BR532" s="417"/>
      <c r="BS532" s="417"/>
      <c r="BT532" s="417"/>
      <c r="BU532" s="417"/>
      <c r="BV532" s="417"/>
      <c r="BW532" s="417"/>
      <c r="BX532" s="417"/>
      <c r="BY532" s="417"/>
      <c r="BZ532" s="417"/>
      <c r="CA532" s="417"/>
      <c r="CB532" s="417"/>
      <c r="CC532" s="417"/>
      <c r="CD532" s="417"/>
      <c r="CE532" s="417"/>
      <c r="CF532" s="417"/>
      <c r="CG532" s="417"/>
      <c r="CH532" s="417"/>
      <c r="CI532" s="417"/>
      <c r="CJ532" s="417"/>
      <c r="CK532" s="417"/>
      <c r="CL532" s="417"/>
      <c r="CM532" s="417"/>
      <c r="CN532" s="417"/>
      <c r="CO532" s="417"/>
      <c r="CP532" s="417"/>
      <c r="CQ532" s="417"/>
      <c r="CR532" s="417"/>
      <c r="CS532" s="417"/>
      <c r="CT532" s="417"/>
      <c r="CU532" s="417"/>
      <c r="CV532" s="417"/>
      <c r="CW532" s="417"/>
      <c r="CX532" s="417"/>
      <c r="CY532" s="417"/>
      <c r="CZ532" s="417"/>
      <c r="DA532" s="417"/>
      <c r="DB532" s="417"/>
      <c r="DC532" s="417"/>
      <c r="DD532" s="417"/>
      <c r="DE532" s="417"/>
      <c r="DF532" s="417"/>
      <c r="DG532" s="417"/>
    </row>
    <row r="533" spans="1:111" s="268" customFormat="1" ht="31.5">
      <c r="A533" s="105">
        <v>92778</v>
      </c>
      <c r="B533" s="105" t="s">
        <v>13</v>
      </c>
      <c r="C533" s="16" t="s">
        <v>2361</v>
      </c>
      <c r="D533" s="93" t="s">
        <v>167</v>
      </c>
      <c r="E533" s="105" t="s">
        <v>62</v>
      </c>
      <c r="F533" s="218">
        <f>'Mem. Calculo Quadra'!I214</f>
        <v>1691</v>
      </c>
      <c r="G533" s="103">
        <f t="shared" si="221"/>
        <v>0.24940000000000001</v>
      </c>
      <c r="H533" s="114">
        <v>0</v>
      </c>
      <c r="I533" s="122">
        <f t="shared" si="228"/>
        <v>0</v>
      </c>
      <c r="J533" s="18">
        <f t="shared" si="229"/>
        <v>0</v>
      </c>
      <c r="K533" s="416"/>
      <c r="L533" s="416"/>
      <c r="M533" s="416"/>
      <c r="N533" s="416"/>
      <c r="O533" s="416"/>
      <c r="P533" s="416"/>
      <c r="Q533" s="416"/>
      <c r="R533" s="416"/>
      <c r="S533" s="416"/>
      <c r="T533" s="416"/>
      <c r="U533" s="416"/>
      <c r="V533" s="416"/>
      <c r="W533" s="416"/>
      <c r="X533" s="416"/>
      <c r="Y533" s="416"/>
      <c r="Z533" s="416"/>
      <c r="AA533" s="416"/>
      <c r="AB533" s="416"/>
      <c r="AC533" s="416"/>
      <c r="AD533" s="416"/>
      <c r="AE533" s="416"/>
      <c r="AF533" s="416"/>
      <c r="AG533" s="416"/>
      <c r="AH533" s="416"/>
      <c r="AI533" s="416"/>
      <c r="AJ533" s="416"/>
      <c r="AK533" s="416"/>
      <c r="AL533" s="416"/>
      <c r="AM533" s="416"/>
      <c r="AN533" s="416"/>
      <c r="AO533" s="416"/>
      <c r="AP533" s="416"/>
      <c r="AQ533" s="416"/>
      <c r="AR533" s="416"/>
      <c r="AS533" s="416"/>
      <c r="AT533" s="416"/>
      <c r="AU533" s="416"/>
      <c r="AV533" s="416"/>
      <c r="AW533" s="416"/>
      <c r="AX533" s="416"/>
      <c r="AY533" s="416"/>
      <c r="AZ533" s="416"/>
      <c r="BA533" s="416"/>
      <c r="BB533" s="416"/>
      <c r="BC533" s="416"/>
      <c r="BD533" s="416"/>
      <c r="BE533" s="416"/>
      <c r="BF533" s="416"/>
      <c r="BG533" s="416"/>
      <c r="BH533" s="416"/>
      <c r="BI533" s="416"/>
      <c r="BJ533" s="416"/>
      <c r="BK533" s="416"/>
      <c r="BL533" s="416"/>
      <c r="BM533" s="416"/>
      <c r="BN533" s="416"/>
      <c r="BO533" s="416"/>
      <c r="BP533" s="417"/>
      <c r="BQ533" s="417"/>
      <c r="BR533" s="417"/>
      <c r="BS533" s="417"/>
      <c r="BT533" s="417"/>
      <c r="BU533" s="417"/>
      <c r="BV533" s="417"/>
      <c r="BW533" s="417"/>
      <c r="BX533" s="417"/>
      <c r="BY533" s="417"/>
      <c r="BZ533" s="417"/>
      <c r="CA533" s="417"/>
      <c r="CB533" s="417"/>
      <c r="CC533" s="417"/>
      <c r="CD533" s="417"/>
      <c r="CE533" s="417"/>
      <c r="CF533" s="417"/>
      <c r="CG533" s="417"/>
      <c r="CH533" s="417"/>
      <c r="CI533" s="417"/>
      <c r="CJ533" s="417"/>
      <c r="CK533" s="417"/>
      <c r="CL533" s="417"/>
      <c r="CM533" s="417"/>
      <c r="CN533" s="417"/>
      <c r="CO533" s="417"/>
      <c r="CP533" s="417"/>
      <c r="CQ533" s="417"/>
      <c r="CR533" s="417"/>
      <c r="CS533" s="417"/>
      <c r="CT533" s="417"/>
      <c r="CU533" s="417"/>
      <c r="CV533" s="417"/>
      <c r="CW533" s="417"/>
      <c r="CX533" s="417"/>
      <c r="CY533" s="417"/>
      <c r="CZ533" s="417"/>
      <c r="DA533" s="417"/>
      <c r="DB533" s="417"/>
      <c r="DC533" s="417"/>
      <c r="DD533" s="417"/>
      <c r="DE533" s="417"/>
      <c r="DF533" s="417"/>
      <c r="DG533" s="417"/>
    </row>
    <row r="534" spans="1:111" s="268" customFormat="1" ht="31.5">
      <c r="A534" s="105">
        <v>92779</v>
      </c>
      <c r="B534" s="105" t="s">
        <v>13</v>
      </c>
      <c r="C534" s="16" t="s">
        <v>2362</v>
      </c>
      <c r="D534" s="93" t="s">
        <v>168</v>
      </c>
      <c r="E534" s="105" t="s">
        <v>62</v>
      </c>
      <c r="F534" s="218">
        <f>'Mem. Calculo Quadra'!I215</f>
        <v>29</v>
      </c>
      <c r="G534" s="103">
        <f t="shared" si="221"/>
        <v>0.24940000000000001</v>
      </c>
      <c r="H534" s="114">
        <v>0</v>
      </c>
      <c r="I534" s="122">
        <f t="shared" si="228"/>
        <v>0</v>
      </c>
      <c r="J534" s="18">
        <f t="shared" si="229"/>
        <v>0</v>
      </c>
      <c r="K534" s="416"/>
      <c r="L534" s="416"/>
      <c r="M534" s="416"/>
      <c r="N534" s="416"/>
      <c r="O534" s="416"/>
      <c r="P534" s="416"/>
      <c r="Q534" s="416"/>
      <c r="R534" s="416"/>
      <c r="S534" s="416"/>
      <c r="T534" s="416"/>
      <c r="U534" s="416"/>
      <c r="V534" s="416"/>
      <c r="W534" s="416"/>
      <c r="X534" s="416"/>
      <c r="Y534" s="416"/>
      <c r="Z534" s="416"/>
      <c r="AA534" s="416"/>
      <c r="AB534" s="416"/>
      <c r="AC534" s="416"/>
      <c r="AD534" s="416"/>
      <c r="AE534" s="416"/>
      <c r="AF534" s="416"/>
      <c r="AG534" s="416"/>
      <c r="AH534" s="416"/>
      <c r="AI534" s="416"/>
      <c r="AJ534" s="416"/>
      <c r="AK534" s="416"/>
      <c r="AL534" s="416"/>
      <c r="AM534" s="416"/>
      <c r="AN534" s="416"/>
      <c r="AO534" s="416"/>
      <c r="AP534" s="416"/>
      <c r="AQ534" s="416"/>
      <c r="AR534" s="416"/>
      <c r="AS534" s="416"/>
      <c r="AT534" s="416"/>
      <c r="AU534" s="416"/>
      <c r="AV534" s="416"/>
      <c r="AW534" s="416"/>
      <c r="AX534" s="416"/>
      <c r="AY534" s="416"/>
      <c r="AZ534" s="416"/>
      <c r="BA534" s="416"/>
      <c r="BB534" s="416"/>
      <c r="BC534" s="416"/>
      <c r="BD534" s="416"/>
      <c r="BE534" s="416"/>
      <c r="BF534" s="416"/>
      <c r="BG534" s="416"/>
      <c r="BH534" s="416"/>
      <c r="BI534" s="416"/>
      <c r="BJ534" s="416"/>
      <c r="BK534" s="416"/>
      <c r="BL534" s="416"/>
      <c r="BM534" s="416"/>
      <c r="BN534" s="416"/>
      <c r="BO534" s="416"/>
      <c r="BP534" s="417"/>
      <c r="BQ534" s="417"/>
      <c r="BR534" s="417"/>
      <c r="BS534" s="417"/>
      <c r="BT534" s="417"/>
      <c r="BU534" s="417"/>
      <c r="BV534" s="417"/>
      <c r="BW534" s="417"/>
      <c r="BX534" s="417"/>
      <c r="BY534" s="417"/>
      <c r="BZ534" s="417"/>
      <c r="CA534" s="417"/>
      <c r="CB534" s="417"/>
      <c r="CC534" s="417"/>
      <c r="CD534" s="417"/>
      <c r="CE534" s="417"/>
      <c r="CF534" s="417"/>
      <c r="CG534" s="417"/>
      <c r="CH534" s="417"/>
      <c r="CI534" s="417"/>
      <c r="CJ534" s="417"/>
      <c r="CK534" s="417"/>
      <c r="CL534" s="417"/>
      <c r="CM534" s="417"/>
      <c r="CN534" s="417"/>
      <c r="CO534" s="417"/>
      <c r="CP534" s="417"/>
      <c r="CQ534" s="417"/>
      <c r="CR534" s="417"/>
      <c r="CS534" s="417"/>
      <c r="CT534" s="417"/>
      <c r="CU534" s="417"/>
      <c r="CV534" s="417"/>
      <c r="CW534" s="417"/>
      <c r="CX534" s="417"/>
      <c r="CY534" s="417"/>
      <c r="CZ534" s="417"/>
      <c r="DA534" s="417"/>
      <c r="DB534" s="417"/>
      <c r="DC534" s="417"/>
      <c r="DD534" s="417"/>
      <c r="DE534" s="417"/>
      <c r="DF534" s="417"/>
      <c r="DG534" s="417"/>
    </row>
    <row r="535" spans="1:111" s="268" customFormat="1" ht="31.5">
      <c r="A535" s="92">
        <v>92413</v>
      </c>
      <c r="B535" s="105" t="s">
        <v>13</v>
      </c>
      <c r="C535" s="16" t="s">
        <v>2363</v>
      </c>
      <c r="D535" s="93" t="s">
        <v>294</v>
      </c>
      <c r="E535" s="105" t="s">
        <v>154</v>
      </c>
      <c r="F535" s="218">
        <f>'Mem. Calculo Quadra'!I208</f>
        <v>723.9</v>
      </c>
      <c r="G535" s="103">
        <f t="shared" si="221"/>
        <v>0.24940000000000001</v>
      </c>
      <c r="H535" s="114">
        <v>0</v>
      </c>
      <c r="I535" s="122">
        <f t="shared" si="228"/>
        <v>0</v>
      </c>
      <c r="J535" s="18">
        <f t="shared" si="229"/>
        <v>0</v>
      </c>
      <c r="K535" s="416"/>
      <c r="L535" s="416"/>
      <c r="M535" s="416"/>
      <c r="N535" s="416"/>
      <c r="O535" s="416"/>
      <c r="P535" s="416"/>
      <c r="Q535" s="416"/>
      <c r="R535" s="416"/>
      <c r="S535" s="416"/>
      <c r="T535" s="416"/>
      <c r="U535" s="416"/>
      <c r="V535" s="416"/>
      <c r="W535" s="416"/>
      <c r="X535" s="416"/>
      <c r="Y535" s="416"/>
      <c r="Z535" s="416"/>
      <c r="AA535" s="416"/>
      <c r="AB535" s="416"/>
      <c r="AC535" s="416"/>
      <c r="AD535" s="416"/>
      <c r="AE535" s="416"/>
      <c r="AF535" s="416"/>
      <c r="AG535" s="416"/>
      <c r="AH535" s="416"/>
      <c r="AI535" s="416"/>
      <c r="AJ535" s="416"/>
      <c r="AK535" s="416"/>
      <c r="AL535" s="416"/>
      <c r="AM535" s="416"/>
      <c r="AN535" s="416"/>
      <c r="AO535" s="416"/>
      <c r="AP535" s="416"/>
      <c r="AQ535" s="416"/>
      <c r="AR535" s="416"/>
      <c r="AS535" s="416"/>
      <c r="AT535" s="416"/>
      <c r="AU535" s="416"/>
      <c r="AV535" s="416"/>
      <c r="AW535" s="416"/>
      <c r="AX535" s="416"/>
      <c r="AY535" s="416"/>
      <c r="AZ535" s="416"/>
      <c r="BA535" s="416"/>
      <c r="BB535" s="416"/>
      <c r="BC535" s="416"/>
      <c r="BD535" s="416"/>
      <c r="BE535" s="416"/>
      <c r="BF535" s="416"/>
      <c r="BG535" s="416"/>
      <c r="BH535" s="416"/>
      <c r="BI535" s="416"/>
      <c r="BJ535" s="416"/>
      <c r="BK535" s="416"/>
      <c r="BL535" s="416"/>
      <c r="BM535" s="416"/>
      <c r="BN535" s="416"/>
      <c r="BO535" s="416"/>
      <c r="BP535" s="417"/>
      <c r="BQ535" s="417"/>
      <c r="BR535" s="417"/>
      <c r="BS535" s="417"/>
      <c r="BT535" s="417"/>
      <c r="BU535" s="417"/>
      <c r="BV535" s="417"/>
      <c r="BW535" s="417"/>
      <c r="BX535" s="417"/>
      <c r="BY535" s="417"/>
      <c r="BZ535" s="417"/>
      <c r="CA535" s="417"/>
      <c r="CB535" s="417"/>
      <c r="CC535" s="417"/>
      <c r="CD535" s="417"/>
      <c r="CE535" s="417"/>
      <c r="CF535" s="417"/>
      <c r="CG535" s="417"/>
      <c r="CH535" s="417"/>
      <c r="CI535" s="417"/>
      <c r="CJ535" s="417"/>
      <c r="CK535" s="417"/>
      <c r="CL535" s="417"/>
      <c r="CM535" s="417"/>
      <c r="CN535" s="417"/>
      <c r="CO535" s="417"/>
      <c r="CP535" s="417"/>
      <c r="CQ535" s="417"/>
      <c r="CR535" s="417"/>
      <c r="CS535" s="417"/>
      <c r="CT535" s="417"/>
      <c r="CU535" s="417"/>
      <c r="CV535" s="417"/>
      <c r="CW535" s="417"/>
      <c r="CX535" s="417"/>
      <c r="CY535" s="417"/>
      <c r="CZ535" s="417"/>
      <c r="DA535" s="417"/>
      <c r="DB535" s="417"/>
      <c r="DC535" s="417"/>
      <c r="DD535" s="417"/>
      <c r="DE535" s="417"/>
      <c r="DF535" s="417"/>
      <c r="DG535" s="417"/>
    </row>
    <row r="536" spans="1:111" s="268" customFormat="1" ht="31.5">
      <c r="A536" s="92" t="s">
        <v>2031</v>
      </c>
      <c r="B536" s="99" t="s">
        <v>103</v>
      </c>
      <c r="C536" s="16" t="s">
        <v>2364</v>
      </c>
      <c r="D536" s="82" t="s">
        <v>2030</v>
      </c>
      <c r="E536" s="99" t="s">
        <v>153</v>
      </c>
      <c r="F536" s="218">
        <f>'Mem. Calculo Quadra'!I209</f>
        <v>61.3</v>
      </c>
      <c r="G536" s="103">
        <f t="shared" si="221"/>
        <v>0.24940000000000001</v>
      </c>
      <c r="H536" s="114">
        <v>0</v>
      </c>
      <c r="I536" s="122">
        <f t="shared" si="228"/>
        <v>0</v>
      </c>
      <c r="J536" s="18">
        <f t="shared" si="229"/>
        <v>0</v>
      </c>
      <c r="K536" s="416"/>
      <c r="L536" s="416"/>
      <c r="M536" s="416"/>
      <c r="N536" s="416"/>
      <c r="O536" s="416"/>
      <c r="P536" s="416"/>
      <c r="Q536" s="416"/>
      <c r="R536" s="416"/>
      <c r="S536" s="416"/>
      <c r="T536" s="416"/>
      <c r="U536" s="416"/>
      <c r="V536" s="416"/>
      <c r="W536" s="416"/>
      <c r="X536" s="416"/>
      <c r="Y536" s="416"/>
      <c r="Z536" s="416"/>
      <c r="AA536" s="416"/>
      <c r="AB536" s="416"/>
      <c r="AC536" s="416"/>
      <c r="AD536" s="416"/>
      <c r="AE536" s="416"/>
      <c r="AF536" s="416"/>
      <c r="AG536" s="416"/>
      <c r="AH536" s="416"/>
      <c r="AI536" s="416"/>
      <c r="AJ536" s="416"/>
      <c r="AK536" s="416"/>
      <c r="AL536" s="416"/>
      <c r="AM536" s="416"/>
      <c r="AN536" s="416"/>
      <c r="AO536" s="416"/>
      <c r="AP536" s="416"/>
      <c r="AQ536" s="416"/>
      <c r="AR536" s="416"/>
      <c r="AS536" s="416"/>
      <c r="AT536" s="416"/>
      <c r="AU536" s="416"/>
      <c r="AV536" s="416"/>
      <c r="AW536" s="416"/>
      <c r="AX536" s="416"/>
      <c r="AY536" s="416"/>
      <c r="AZ536" s="416"/>
      <c r="BA536" s="416"/>
      <c r="BB536" s="416"/>
      <c r="BC536" s="416"/>
      <c r="BD536" s="416"/>
      <c r="BE536" s="416"/>
      <c r="BF536" s="416"/>
      <c r="BG536" s="416"/>
      <c r="BH536" s="416"/>
      <c r="BI536" s="416"/>
      <c r="BJ536" s="416"/>
      <c r="BK536" s="416"/>
      <c r="BL536" s="416"/>
      <c r="BM536" s="416"/>
      <c r="BN536" s="416"/>
      <c r="BO536" s="416"/>
      <c r="BP536" s="417"/>
      <c r="BQ536" s="417"/>
      <c r="BR536" s="417"/>
      <c r="BS536" s="417"/>
      <c r="BT536" s="417"/>
      <c r="BU536" s="417"/>
      <c r="BV536" s="417"/>
      <c r="BW536" s="417"/>
      <c r="BX536" s="417"/>
      <c r="BY536" s="417"/>
      <c r="BZ536" s="417"/>
      <c r="CA536" s="417"/>
      <c r="CB536" s="417"/>
      <c r="CC536" s="417"/>
      <c r="CD536" s="417"/>
      <c r="CE536" s="417"/>
      <c r="CF536" s="417"/>
      <c r="CG536" s="417"/>
      <c r="CH536" s="417"/>
      <c r="CI536" s="417"/>
      <c r="CJ536" s="417"/>
      <c r="CK536" s="417"/>
      <c r="CL536" s="417"/>
      <c r="CM536" s="417"/>
      <c r="CN536" s="417"/>
      <c r="CO536" s="417"/>
      <c r="CP536" s="417"/>
      <c r="CQ536" s="417"/>
      <c r="CR536" s="417"/>
      <c r="CS536" s="417"/>
      <c r="CT536" s="417"/>
      <c r="CU536" s="417"/>
      <c r="CV536" s="417"/>
      <c r="CW536" s="417"/>
      <c r="CX536" s="417"/>
      <c r="CY536" s="417"/>
      <c r="CZ536" s="417"/>
      <c r="DA536" s="417"/>
      <c r="DB536" s="417"/>
      <c r="DC536" s="417"/>
      <c r="DD536" s="417"/>
      <c r="DE536" s="417"/>
      <c r="DF536" s="417"/>
      <c r="DG536" s="417"/>
    </row>
    <row r="537" spans="1:111" s="268" customFormat="1">
      <c r="A537" s="105"/>
      <c r="B537" s="105"/>
      <c r="C537" s="31" t="s">
        <v>1417</v>
      </c>
      <c r="D537" s="32" t="s">
        <v>161</v>
      </c>
      <c r="E537" s="105"/>
      <c r="F537" s="94"/>
      <c r="G537" s="103"/>
      <c r="H537" s="18"/>
      <c r="I537" s="122"/>
      <c r="J537" s="18"/>
      <c r="K537" s="416"/>
      <c r="L537" s="416"/>
      <c r="M537" s="416"/>
      <c r="N537" s="416"/>
      <c r="O537" s="416"/>
      <c r="P537" s="416"/>
      <c r="Q537" s="416"/>
      <c r="R537" s="416"/>
      <c r="S537" s="416"/>
      <c r="T537" s="416"/>
      <c r="U537" s="416"/>
      <c r="V537" s="416"/>
      <c r="W537" s="416"/>
      <c r="X537" s="416"/>
      <c r="Y537" s="416"/>
      <c r="Z537" s="416"/>
      <c r="AA537" s="416"/>
      <c r="AB537" s="416"/>
      <c r="AC537" s="416"/>
      <c r="AD537" s="416"/>
      <c r="AE537" s="416"/>
      <c r="AF537" s="416"/>
      <c r="AG537" s="416"/>
      <c r="AH537" s="416"/>
      <c r="AI537" s="416"/>
      <c r="AJ537" s="416"/>
      <c r="AK537" s="416"/>
      <c r="AL537" s="416"/>
      <c r="AM537" s="416"/>
      <c r="AN537" s="416"/>
      <c r="AO537" s="416"/>
      <c r="AP537" s="416"/>
      <c r="AQ537" s="416"/>
      <c r="AR537" s="416"/>
      <c r="AS537" s="416"/>
      <c r="AT537" s="416"/>
      <c r="AU537" s="416"/>
      <c r="AV537" s="416"/>
      <c r="AW537" s="416"/>
      <c r="AX537" s="416"/>
      <c r="AY537" s="416"/>
      <c r="AZ537" s="416"/>
      <c r="BA537" s="416"/>
      <c r="BB537" s="416"/>
      <c r="BC537" s="416"/>
      <c r="BD537" s="416"/>
      <c r="BE537" s="416"/>
      <c r="BF537" s="416"/>
      <c r="BG537" s="416"/>
      <c r="BH537" s="416"/>
      <c r="BI537" s="416"/>
      <c r="BJ537" s="416"/>
      <c r="BK537" s="416"/>
      <c r="BL537" s="416"/>
      <c r="BM537" s="416"/>
      <c r="BN537" s="416"/>
      <c r="BO537" s="416"/>
      <c r="BP537" s="417"/>
      <c r="BQ537" s="417"/>
      <c r="BR537" s="417"/>
      <c r="BS537" s="417"/>
      <c r="BT537" s="417"/>
      <c r="BU537" s="417"/>
      <c r="BV537" s="417"/>
      <c r="BW537" s="417"/>
      <c r="BX537" s="417"/>
      <c r="BY537" s="417"/>
      <c r="BZ537" s="417"/>
      <c r="CA537" s="417"/>
      <c r="CB537" s="417"/>
      <c r="CC537" s="417"/>
      <c r="CD537" s="417"/>
      <c r="CE537" s="417"/>
      <c r="CF537" s="417"/>
      <c r="CG537" s="417"/>
      <c r="CH537" s="417"/>
      <c r="CI537" s="417"/>
      <c r="CJ537" s="417"/>
      <c r="CK537" s="417"/>
      <c r="CL537" s="417"/>
      <c r="CM537" s="417"/>
      <c r="CN537" s="417"/>
      <c r="CO537" s="417"/>
      <c r="CP537" s="417"/>
      <c r="CQ537" s="417"/>
      <c r="CR537" s="417"/>
      <c r="CS537" s="417"/>
      <c r="CT537" s="417"/>
      <c r="CU537" s="417"/>
      <c r="CV537" s="417"/>
      <c r="CW537" s="417"/>
      <c r="CX537" s="417"/>
      <c r="CY537" s="417"/>
      <c r="CZ537" s="417"/>
      <c r="DA537" s="417"/>
      <c r="DB537" s="417"/>
      <c r="DC537" s="417"/>
      <c r="DD537" s="417"/>
      <c r="DE537" s="417"/>
      <c r="DF537" s="417"/>
      <c r="DG537" s="417"/>
    </row>
    <row r="538" spans="1:111" s="268" customFormat="1" ht="29.25" customHeight="1">
      <c r="A538" s="92" t="s">
        <v>2033</v>
      </c>
      <c r="B538" s="112" t="s">
        <v>103</v>
      </c>
      <c r="C538" s="113" t="s">
        <v>2365</v>
      </c>
      <c r="D538" s="115" t="s">
        <v>2035</v>
      </c>
      <c r="E538" s="112" t="s">
        <v>109</v>
      </c>
      <c r="F538" s="218">
        <f>'Mem. Calculo Quadra'!I217</f>
        <v>129.31</v>
      </c>
      <c r="G538" s="103">
        <f t="shared" si="221"/>
        <v>0.24940000000000001</v>
      </c>
      <c r="H538" s="114">
        <v>0</v>
      </c>
      <c r="I538" s="122">
        <f t="shared" ref="I538:I539" si="230">H538*(1+G538)</f>
        <v>0</v>
      </c>
      <c r="J538" s="18">
        <f t="shared" ref="J538:J539" si="231">F538*I538</f>
        <v>0</v>
      </c>
      <c r="K538" s="416"/>
      <c r="L538" s="416"/>
      <c r="M538" s="416"/>
      <c r="N538" s="416"/>
      <c r="O538" s="416"/>
      <c r="P538" s="416"/>
      <c r="Q538" s="416"/>
      <c r="R538" s="416"/>
      <c r="S538" s="416"/>
      <c r="T538" s="416"/>
      <c r="U538" s="416"/>
      <c r="V538" s="416"/>
      <c r="W538" s="416"/>
      <c r="X538" s="416"/>
      <c r="Y538" s="416"/>
      <c r="Z538" s="416"/>
      <c r="AA538" s="416"/>
      <c r="AB538" s="416"/>
      <c r="AC538" s="416"/>
      <c r="AD538" s="416"/>
      <c r="AE538" s="416"/>
      <c r="AF538" s="416"/>
      <c r="AG538" s="416"/>
      <c r="AH538" s="416"/>
      <c r="AI538" s="416"/>
      <c r="AJ538" s="416"/>
      <c r="AK538" s="416"/>
      <c r="AL538" s="416"/>
      <c r="AM538" s="416"/>
      <c r="AN538" s="416"/>
      <c r="AO538" s="416"/>
      <c r="AP538" s="416"/>
      <c r="AQ538" s="416"/>
      <c r="AR538" s="416"/>
      <c r="AS538" s="416"/>
      <c r="AT538" s="416"/>
      <c r="AU538" s="416"/>
      <c r="AV538" s="416"/>
      <c r="AW538" s="416"/>
      <c r="AX538" s="416"/>
      <c r="AY538" s="416"/>
      <c r="AZ538" s="416"/>
      <c r="BA538" s="416"/>
      <c r="BB538" s="416"/>
      <c r="BC538" s="416"/>
      <c r="BD538" s="416"/>
      <c r="BE538" s="416"/>
      <c r="BF538" s="416"/>
      <c r="BG538" s="416"/>
      <c r="BH538" s="416"/>
      <c r="BI538" s="416"/>
      <c r="BJ538" s="416"/>
      <c r="BK538" s="416"/>
      <c r="BL538" s="416"/>
      <c r="BM538" s="416"/>
      <c r="BN538" s="416"/>
      <c r="BO538" s="416"/>
      <c r="BP538" s="417"/>
      <c r="BQ538" s="417"/>
      <c r="BR538" s="417"/>
      <c r="BS538" s="417"/>
      <c r="BT538" s="417"/>
      <c r="BU538" s="417"/>
      <c r="BV538" s="417"/>
      <c r="BW538" s="417"/>
      <c r="BX538" s="417"/>
      <c r="BY538" s="417"/>
      <c r="BZ538" s="417"/>
      <c r="CA538" s="417"/>
      <c r="CB538" s="417"/>
      <c r="CC538" s="417"/>
      <c r="CD538" s="417"/>
      <c r="CE538" s="417"/>
      <c r="CF538" s="417"/>
      <c r="CG538" s="417"/>
      <c r="CH538" s="417"/>
      <c r="CI538" s="417"/>
      <c r="CJ538" s="417"/>
      <c r="CK538" s="417"/>
      <c r="CL538" s="417"/>
      <c r="CM538" s="417"/>
      <c r="CN538" s="417"/>
      <c r="CO538" s="417"/>
      <c r="CP538" s="417"/>
      <c r="CQ538" s="417"/>
      <c r="CR538" s="417"/>
      <c r="CS538" s="417"/>
      <c r="CT538" s="417"/>
      <c r="CU538" s="417"/>
      <c r="CV538" s="417"/>
      <c r="CW538" s="417"/>
      <c r="CX538" s="417"/>
      <c r="CY538" s="417"/>
      <c r="CZ538" s="417"/>
      <c r="DA538" s="417"/>
      <c r="DB538" s="417"/>
      <c r="DC538" s="417"/>
      <c r="DD538" s="417"/>
      <c r="DE538" s="417"/>
      <c r="DF538" s="417"/>
      <c r="DG538" s="417"/>
    </row>
    <row r="539" spans="1:111" s="268" customFormat="1">
      <c r="A539" s="105">
        <v>85662</v>
      </c>
      <c r="B539" s="105" t="s">
        <v>13</v>
      </c>
      <c r="C539" s="113" t="s">
        <v>2366</v>
      </c>
      <c r="D539" s="93" t="s">
        <v>1571</v>
      </c>
      <c r="E539" s="112" t="s">
        <v>109</v>
      </c>
      <c r="F539" s="218">
        <f>'Mem. Calculo Quadra'!I218</f>
        <v>155.16999999999999</v>
      </c>
      <c r="G539" s="103">
        <f t="shared" si="221"/>
        <v>0.24940000000000001</v>
      </c>
      <c r="H539" s="114">
        <v>0</v>
      </c>
      <c r="I539" s="122">
        <f t="shared" si="230"/>
        <v>0</v>
      </c>
      <c r="J539" s="18">
        <f t="shared" si="231"/>
        <v>0</v>
      </c>
      <c r="K539" s="416"/>
      <c r="L539" s="416"/>
      <c r="M539" s="416"/>
      <c r="N539" s="416"/>
      <c r="O539" s="416"/>
      <c r="P539" s="416"/>
      <c r="Q539" s="416"/>
      <c r="R539" s="416"/>
      <c r="S539" s="416"/>
      <c r="T539" s="416"/>
      <c r="U539" s="416"/>
      <c r="V539" s="416"/>
      <c r="W539" s="416"/>
      <c r="X539" s="416"/>
      <c r="Y539" s="416"/>
      <c r="Z539" s="416"/>
      <c r="AA539" s="416"/>
      <c r="AB539" s="416"/>
      <c r="AC539" s="416"/>
      <c r="AD539" s="416"/>
      <c r="AE539" s="416"/>
      <c r="AF539" s="416"/>
      <c r="AG539" s="416"/>
      <c r="AH539" s="416"/>
      <c r="AI539" s="416"/>
      <c r="AJ539" s="416"/>
      <c r="AK539" s="416"/>
      <c r="AL539" s="416"/>
      <c r="AM539" s="416"/>
      <c r="AN539" s="416"/>
      <c r="AO539" s="416"/>
      <c r="AP539" s="416"/>
      <c r="AQ539" s="416"/>
      <c r="AR539" s="416"/>
      <c r="AS539" s="416"/>
      <c r="AT539" s="416"/>
      <c r="AU539" s="416"/>
      <c r="AV539" s="416"/>
      <c r="AW539" s="416"/>
      <c r="AX539" s="416"/>
      <c r="AY539" s="416"/>
      <c r="AZ539" s="416"/>
      <c r="BA539" s="416"/>
      <c r="BB539" s="416"/>
      <c r="BC539" s="416"/>
      <c r="BD539" s="416"/>
      <c r="BE539" s="416"/>
      <c r="BF539" s="416"/>
      <c r="BG539" s="416"/>
      <c r="BH539" s="416"/>
      <c r="BI539" s="416"/>
      <c r="BJ539" s="416"/>
      <c r="BK539" s="416"/>
      <c r="BL539" s="416"/>
      <c r="BM539" s="416"/>
      <c r="BN539" s="416"/>
      <c r="BO539" s="416"/>
      <c r="BP539" s="417"/>
      <c r="BQ539" s="417"/>
      <c r="BR539" s="417"/>
      <c r="BS539" s="417"/>
      <c r="BT539" s="417"/>
      <c r="BU539" s="417"/>
      <c r="BV539" s="417"/>
      <c r="BW539" s="417"/>
      <c r="BX539" s="417"/>
      <c r="BY539" s="417"/>
      <c r="BZ539" s="417"/>
      <c r="CA539" s="417"/>
      <c r="CB539" s="417"/>
      <c r="CC539" s="417"/>
      <c r="CD539" s="417"/>
      <c r="CE539" s="417"/>
      <c r="CF539" s="417"/>
      <c r="CG539" s="417"/>
      <c r="CH539" s="417"/>
      <c r="CI539" s="417"/>
      <c r="CJ539" s="417"/>
      <c r="CK539" s="417"/>
      <c r="CL539" s="417"/>
      <c r="CM539" s="417"/>
      <c r="CN539" s="417"/>
      <c r="CO539" s="417"/>
      <c r="CP539" s="417"/>
      <c r="CQ539" s="417"/>
      <c r="CR539" s="417"/>
      <c r="CS539" s="417"/>
      <c r="CT539" s="417"/>
      <c r="CU539" s="417"/>
      <c r="CV539" s="417"/>
      <c r="CW539" s="417"/>
      <c r="CX539" s="417"/>
      <c r="CY539" s="417"/>
      <c r="CZ539" s="417"/>
      <c r="DA539" s="417"/>
      <c r="DB539" s="417"/>
      <c r="DC539" s="417"/>
      <c r="DD539" s="417"/>
      <c r="DE539" s="417"/>
      <c r="DF539" s="417"/>
      <c r="DG539" s="417"/>
    </row>
    <row r="540" spans="1:111" s="268" customFormat="1">
      <c r="A540" s="105"/>
      <c r="B540" s="105"/>
      <c r="C540" s="31" t="s">
        <v>1418</v>
      </c>
      <c r="D540" s="32" t="s">
        <v>2103</v>
      </c>
      <c r="E540" s="105"/>
      <c r="F540" s="94"/>
      <c r="G540" s="103"/>
      <c r="H540" s="18"/>
      <c r="I540" s="122"/>
      <c r="J540" s="18"/>
      <c r="K540" s="416"/>
      <c r="L540" s="416"/>
      <c r="M540" s="416"/>
      <c r="N540" s="416"/>
      <c r="O540" s="416"/>
      <c r="P540" s="416"/>
      <c r="Q540" s="416"/>
      <c r="R540" s="416"/>
      <c r="S540" s="416"/>
      <c r="T540" s="416"/>
      <c r="U540" s="416"/>
      <c r="V540" s="416"/>
      <c r="W540" s="416"/>
      <c r="X540" s="416"/>
      <c r="Y540" s="416"/>
      <c r="Z540" s="416"/>
      <c r="AA540" s="416"/>
      <c r="AB540" s="416"/>
      <c r="AC540" s="416"/>
      <c r="AD540" s="416"/>
      <c r="AE540" s="416"/>
      <c r="AF540" s="416"/>
      <c r="AG540" s="416"/>
      <c r="AH540" s="416"/>
      <c r="AI540" s="416"/>
      <c r="AJ540" s="416"/>
      <c r="AK540" s="416"/>
      <c r="AL540" s="416"/>
      <c r="AM540" s="416"/>
      <c r="AN540" s="416"/>
      <c r="AO540" s="416"/>
      <c r="AP540" s="416"/>
      <c r="AQ540" s="416"/>
      <c r="AR540" s="416"/>
      <c r="AS540" s="416"/>
      <c r="AT540" s="416"/>
      <c r="AU540" s="416"/>
      <c r="AV540" s="416"/>
      <c r="AW540" s="416"/>
      <c r="AX540" s="416"/>
      <c r="AY540" s="416"/>
      <c r="AZ540" s="416"/>
      <c r="BA540" s="416"/>
      <c r="BB540" s="416"/>
      <c r="BC540" s="416"/>
      <c r="BD540" s="416"/>
      <c r="BE540" s="416"/>
      <c r="BF540" s="416"/>
      <c r="BG540" s="416"/>
      <c r="BH540" s="416"/>
      <c r="BI540" s="416"/>
      <c r="BJ540" s="416"/>
      <c r="BK540" s="416"/>
      <c r="BL540" s="416"/>
      <c r="BM540" s="416"/>
      <c r="BN540" s="416"/>
      <c r="BO540" s="416"/>
      <c r="BP540" s="417"/>
      <c r="BQ540" s="417"/>
      <c r="BR540" s="417"/>
      <c r="BS540" s="417"/>
      <c r="BT540" s="417"/>
      <c r="BU540" s="417"/>
      <c r="BV540" s="417"/>
      <c r="BW540" s="417"/>
      <c r="BX540" s="417"/>
      <c r="BY540" s="417"/>
      <c r="BZ540" s="417"/>
      <c r="CA540" s="417"/>
      <c r="CB540" s="417"/>
      <c r="CC540" s="417"/>
      <c r="CD540" s="417"/>
      <c r="CE540" s="417"/>
      <c r="CF540" s="417"/>
      <c r="CG540" s="417"/>
      <c r="CH540" s="417"/>
      <c r="CI540" s="417"/>
      <c r="CJ540" s="417"/>
      <c r="CK540" s="417"/>
      <c r="CL540" s="417"/>
      <c r="CM540" s="417"/>
      <c r="CN540" s="417"/>
      <c r="CO540" s="417"/>
      <c r="CP540" s="417"/>
      <c r="CQ540" s="417"/>
      <c r="CR540" s="417"/>
      <c r="CS540" s="417"/>
      <c r="CT540" s="417"/>
      <c r="CU540" s="417"/>
      <c r="CV540" s="417"/>
      <c r="CW540" s="417"/>
      <c r="CX540" s="417"/>
      <c r="CY540" s="417"/>
      <c r="CZ540" s="417"/>
      <c r="DA540" s="417"/>
      <c r="DB540" s="417"/>
      <c r="DC540" s="417"/>
      <c r="DD540" s="417"/>
      <c r="DE540" s="417"/>
      <c r="DF540" s="417"/>
      <c r="DG540" s="417"/>
    </row>
    <row r="541" spans="1:111" s="268" customFormat="1" ht="31.5">
      <c r="A541" s="92" t="s">
        <v>2031</v>
      </c>
      <c r="B541" s="99" t="s">
        <v>103</v>
      </c>
      <c r="C541" s="16" t="s">
        <v>2367</v>
      </c>
      <c r="D541" s="82" t="s">
        <v>2030</v>
      </c>
      <c r="E541" s="99" t="s">
        <v>153</v>
      </c>
      <c r="F541" s="218">
        <f>'Mem. Calculo Quadra'!I222</f>
        <v>15.41</v>
      </c>
      <c r="G541" s="103">
        <f t="shared" si="221"/>
        <v>0.24940000000000001</v>
      </c>
      <c r="H541" s="114">
        <v>0</v>
      </c>
      <c r="I541" s="122">
        <f t="shared" ref="I541:I542" si="232">H541*(1+G541)</f>
        <v>0</v>
      </c>
      <c r="J541" s="18">
        <f t="shared" ref="J541:J542" si="233">F541*I541</f>
        <v>0</v>
      </c>
      <c r="K541" s="416"/>
      <c r="L541" s="416"/>
      <c r="M541" s="416"/>
      <c r="N541" s="416"/>
      <c r="O541" s="416"/>
      <c r="P541" s="416"/>
      <c r="Q541" s="416"/>
      <c r="R541" s="416"/>
      <c r="S541" s="416"/>
      <c r="T541" s="416"/>
      <c r="U541" s="416"/>
      <c r="V541" s="416"/>
      <c r="W541" s="416"/>
      <c r="X541" s="416"/>
      <c r="Y541" s="416"/>
      <c r="Z541" s="416"/>
      <c r="AA541" s="416"/>
      <c r="AB541" s="416"/>
      <c r="AC541" s="416"/>
      <c r="AD541" s="416"/>
      <c r="AE541" s="416"/>
      <c r="AF541" s="416"/>
      <c r="AG541" s="416"/>
      <c r="AH541" s="416"/>
      <c r="AI541" s="416"/>
      <c r="AJ541" s="416"/>
      <c r="AK541" s="416"/>
      <c r="AL541" s="416"/>
      <c r="AM541" s="416"/>
      <c r="AN541" s="416"/>
      <c r="AO541" s="416"/>
      <c r="AP541" s="416"/>
      <c r="AQ541" s="416"/>
      <c r="AR541" s="416"/>
      <c r="AS541" s="416"/>
      <c r="AT541" s="416"/>
      <c r="AU541" s="416"/>
      <c r="AV541" s="416"/>
      <c r="AW541" s="416"/>
      <c r="AX541" s="416"/>
      <c r="AY541" s="416"/>
      <c r="AZ541" s="416"/>
      <c r="BA541" s="416"/>
      <c r="BB541" s="416"/>
      <c r="BC541" s="416"/>
      <c r="BD541" s="416"/>
      <c r="BE541" s="416"/>
      <c r="BF541" s="416"/>
      <c r="BG541" s="416"/>
      <c r="BH541" s="416"/>
      <c r="BI541" s="416"/>
      <c r="BJ541" s="416"/>
      <c r="BK541" s="416"/>
      <c r="BL541" s="416"/>
      <c r="BM541" s="416"/>
      <c r="BN541" s="416"/>
      <c r="BO541" s="416"/>
      <c r="BP541" s="417"/>
      <c r="BQ541" s="417"/>
      <c r="BR541" s="417"/>
      <c r="BS541" s="417"/>
      <c r="BT541" s="417"/>
      <c r="BU541" s="417"/>
      <c r="BV541" s="417"/>
      <c r="BW541" s="417"/>
      <c r="BX541" s="417"/>
      <c r="BY541" s="417"/>
      <c r="BZ541" s="417"/>
      <c r="CA541" s="417"/>
      <c r="CB541" s="417"/>
      <c r="CC541" s="417"/>
      <c r="CD541" s="417"/>
      <c r="CE541" s="417"/>
      <c r="CF541" s="417"/>
      <c r="CG541" s="417"/>
      <c r="CH541" s="417"/>
      <c r="CI541" s="417"/>
      <c r="CJ541" s="417"/>
      <c r="CK541" s="417"/>
      <c r="CL541" s="417"/>
      <c r="CM541" s="417"/>
      <c r="CN541" s="417"/>
      <c r="CO541" s="417"/>
      <c r="CP541" s="417"/>
      <c r="CQ541" s="417"/>
      <c r="CR541" s="417"/>
      <c r="CS541" s="417"/>
      <c r="CT541" s="417"/>
      <c r="CU541" s="417"/>
      <c r="CV541" s="417"/>
      <c r="CW541" s="417"/>
      <c r="CX541" s="417"/>
      <c r="CY541" s="417"/>
      <c r="CZ541" s="417"/>
      <c r="DA541" s="417"/>
      <c r="DB541" s="417"/>
      <c r="DC541" s="417"/>
      <c r="DD541" s="417"/>
      <c r="DE541" s="417"/>
      <c r="DF541" s="417"/>
      <c r="DG541" s="417"/>
    </row>
    <row r="542" spans="1:111" s="268" customFormat="1" ht="31.5">
      <c r="A542" s="105">
        <v>96535</v>
      </c>
      <c r="B542" s="105" t="s">
        <v>13</v>
      </c>
      <c r="C542" s="16" t="s">
        <v>2368</v>
      </c>
      <c r="D542" s="93" t="s">
        <v>1742</v>
      </c>
      <c r="E542" s="112" t="s">
        <v>109</v>
      </c>
      <c r="F542" s="218">
        <f>'Mem. Calculo Quadra'!I221</f>
        <v>189</v>
      </c>
      <c r="G542" s="103">
        <f t="shared" si="221"/>
        <v>0.24940000000000001</v>
      </c>
      <c r="H542" s="114">
        <v>0</v>
      </c>
      <c r="I542" s="122">
        <f t="shared" si="232"/>
        <v>0</v>
      </c>
      <c r="J542" s="18">
        <f t="shared" si="233"/>
        <v>0</v>
      </c>
      <c r="K542" s="416"/>
      <c r="L542" s="416"/>
      <c r="M542" s="416"/>
      <c r="N542" s="416"/>
      <c r="O542" s="416"/>
      <c r="P542" s="416"/>
      <c r="Q542" s="416"/>
      <c r="R542" s="416"/>
      <c r="S542" s="416"/>
      <c r="T542" s="416"/>
      <c r="U542" s="416"/>
      <c r="V542" s="416"/>
      <c r="W542" s="416"/>
      <c r="X542" s="416"/>
      <c r="Y542" s="416"/>
      <c r="Z542" s="416"/>
      <c r="AA542" s="416"/>
      <c r="AB542" s="416"/>
      <c r="AC542" s="416"/>
      <c r="AD542" s="416"/>
      <c r="AE542" s="416"/>
      <c r="AF542" s="416"/>
      <c r="AG542" s="416"/>
      <c r="AH542" s="416"/>
      <c r="AI542" s="416"/>
      <c r="AJ542" s="416"/>
      <c r="AK542" s="416"/>
      <c r="AL542" s="416"/>
      <c r="AM542" s="416"/>
      <c r="AN542" s="416"/>
      <c r="AO542" s="416"/>
      <c r="AP542" s="416"/>
      <c r="AQ542" s="416"/>
      <c r="AR542" s="416"/>
      <c r="AS542" s="416"/>
      <c r="AT542" s="416"/>
      <c r="AU542" s="416"/>
      <c r="AV542" s="416"/>
      <c r="AW542" s="416"/>
      <c r="AX542" s="416"/>
      <c r="AY542" s="416"/>
      <c r="AZ542" s="416"/>
      <c r="BA542" s="416"/>
      <c r="BB542" s="416"/>
      <c r="BC542" s="416"/>
      <c r="BD542" s="416"/>
      <c r="BE542" s="416"/>
      <c r="BF542" s="416"/>
      <c r="BG542" s="416"/>
      <c r="BH542" s="416"/>
      <c r="BI542" s="416"/>
      <c r="BJ542" s="416"/>
      <c r="BK542" s="416"/>
      <c r="BL542" s="416"/>
      <c r="BM542" s="416"/>
      <c r="BN542" s="416"/>
      <c r="BO542" s="416"/>
      <c r="BP542" s="417"/>
      <c r="BQ542" s="417"/>
      <c r="BR542" s="417"/>
      <c r="BS542" s="417"/>
      <c r="BT542" s="417"/>
      <c r="BU542" s="417"/>
      <c r="BV542" s="417"/>
      <c r="BW542" s="417"/>
      <c r="BX542" s="417"/>
      <c r="BY542" s="417"/>
      <c r="BZ542" s="417"/>
      <c r="CA542" s="417"/>
      <c r="CB542" s="417"/>
      <c r="CC542" s="417"/>
      <c r="CD542" s="417"/>
      <c r="CE542" s="417"/>
      <c r="CF542" s="417"/>
      <c r="CG542" s="417"/>
      <c r="CH542" s="417"/>
      <c r="CI542" s="417"/>
      <c r="CJ542" s="417"/>
      <c r="CK542" s="417"/>
      <c r="CL542" s="417"/>
      <c r="CM542" s="417"/>
      <c r="CN542" s="417"/>
      <c r="CO542" s="417"/>
      <c r="CP542" s="417"/>
      <c r="CQ542" s="417"/>
      <c r="CR542" s="417"/>
      <c r="CS542" s="417"/>
      <c r="CT542" s="417"/>
      <c r="CU542" s="417"/>
      <c r="CV542" s="417"/>
      <c r="CW542" s="417"/>
      <c r="CX542" s="417"/>
      <c r="CY542" s="417"/>
      <c r="CZ542" s="417"/>
      <c r="DA542" s="417"/>
      <c r="DB542" s="417"/>
      <c r="DC542" s="417"/>
      <c r="DD542" s="417"/>
      <c r="DE542" s="417"/>
      <c r="DF542" s="417"/>
      <c r="DG542" s="417"/>
    </row>
    <row r="543" spans="1:111" s="268" customFormat="1">
      <c r="A543" s="105">
        <v>85662</v>
      </c>
      <c r="B543" s="105" t="s">
        <v>13</v>
      </c>
      <c r="C543" s="16" t="s">
        <v>2369</v>
      </c>
      <c r="D543" s="93" t="s">
        <v>1571</v>
      </c>
      <c r="E543" s="112" t="s">
        <v>109</v>
      </c>
      <c r="F543" s="218">
        <f>'Mem. Calculo Quadra'!I223</f>
        <v>202.44</v>
      </c>
      <c r="G543" s="103">
        <f t="shared" si="221"/>
        <v>0.24940000000000001</v>
      </c>
      <c r="H543" s="114">
        <v>0</v>
      </c>
      <c r="I543" s="122">
        <f t="shared" ref="I543:I545" si="234">H543*(1+G543)</f>
        <v>0</v>
      </c>
      <c r="J543" s="18">
        <f t="shared" ref="J543:J545" si="235">F543*I543</f>
        <v>0</v>
      </c>
      <c r="K543" s="416"/>
      <c r="L543" s="416"/>
      <c r="M543" s="416"/>
      <c r="N543" s="416"/>
      <c r="O543" s="416"/>
      <c r="P543" s="416"/>
      <c r="Q543" s="416"/>
      <c r="R543" s="416"/>
      <c r="S543" s="416"/>
      <c r="T543" s="416"/>
      <c r="U543" s="416"/>
      <c r="V543" s="416"/>
      <c r="W543" s="416"/>
      <c r="X543" s="416"/>
      <c r="Y543" s="416"/>
      <c r="Z543" s="416"/>
      <c r="AA543" s="416"/>
      <c r="AB543" s="416"/>
      <c r="AC543" s="416"/>
      <c r="AD543" s="416"/>
      <c r="AE543" s="416"/>
      <c r="AF543" s="416"/>
      <c r="AG543" s="416"/>
      <c r="AH543" s="416"/>
      <c r="AI543" s="416"/>
      <c r="AJ543" s="416"/>
      <c r="AK543" s="416"/>
      <c r="AL543" s="416"/>
      <c r="AM543" s="416"/>
      <c r="AN543" s="416"/>
      <c r="AO543" s="416"/>
      <c r="AP543" s="416"/>
      <c r="AQ543" s="416"/>
      <c r="AR543" s="416"/>
      <c r="AS543" s="416"/>
      <c r="AT543" s="416"/>
      <c r="AU543" s="416"/>
      <c r="AV543" s="416"/>
      <c r="AW543" s="416"/>
      <c r="AX543" s="416"/>
      <c r="AY543" s="416"/>
      <c r="AZ543" s="416"/>
      <c r="BA543" s="416"/>
      <c r="BB543" s="416"/>
      <c r="BC543" s="416"/>
      <c r="BD543" s="416"/>
      <c r="BE543" s="416"/>
      <c r="BF543" s="416"/>
      <c r="BG543" s="416"/>
      <c r="BH543" s="416"/>
      <c r="BI543" s="416"/>
      <c r="BJ543" s="416"/>
      <c r="BK543" s="416"/>
      <c r="BL543" s="416"/>
      <c r="BM543" s="416"/>
      <c r="BN543" s="416"/>
      <c r="BO543" s="416"/>
      <c r="BP543" s="417"/>
      <c r="BQ543" s="417"/>
      <c r="BR543" s="417"/>
      <c r="BS543" s="417"/>
      <c r="BT543" s="417"/>
      <c r="BU543" s="417"/>
      <c r="BV543" s="417"/>
      <c r="BW543" s="417"/>
      <c r="BX543" s="417"/>
      <c r="BY543" s="417"/>
      <c r="BZ543" s="417"/>
      <c r="CA543" s="417"/>
      <c r="CB543" s="417"/>
      <c r="CC543" s="417"/>
      <c r="CD543" s="417"/>
      <c r="CE543" s="417"/>
      <c r="CF543" s="417"/>
      <c r="CG543" s="417"/>
      <c r="CH543" s="417"/>
      <c r="CI543" s="417"/>
      <c r="CJ543" s="417"/>
      <c r="CK543" s="417"/>
      <c r="CL543" s="417"/>
      <c r="CM543" s="417"/>
      <c r="CN543" s="417"/>
      <c r="CO543" s="417"/>
      <c r="CP543" s="417"/>
      <c r="CQ543" s="417"/>
      <c r="CR543" s="417"/>
      <c r="CS543" s="417"/>
      <c r="CT543" s="417"/>
      <c r="CU543" s="417"/>
      <c r="CV543" s="417"/>
      <c r="CW543" s="417"/>
      <c r="CX543" s="417"/>
      <c r="CY543" s="417"/>
      <c r="CZ543" s="417"/>
      <c r="DA543" s="417"/>
      <c r="DB543" s="417"/>
      <c r="DC543" s="417"/>
      <c r="DD543" s="417"/>
      <c r="DE543" s="417"/>
      <c r="DF543" s="417"/>
      <c r="DG543" s="417"/>
    </row>
    <row r="544" spans="1:111" s="268" customFormat="1" ht="31.5">
      <c r="A544" s="105">
        <v>92777</v>
      </c>
      <c r="B544" s="105" t="s">
        <v>13</v>
      </c>
      <c r="C544" s="16" t="s">
        <v>2370</v>
      </c>
      <c r="D544" s="93" t="s">
        <v>2112</v>
      </c>
      <c r="E544" s="105" t="s">
        <v>62</v>
      </c>
      <c r="F544" s="218">
        <f>'Mem. Calculo Quadra'!I224</f>
        <v>598.08000000000004</v>
      </c>
      <c r="G544" s="103">
        <f t="shared" si="221"/>
        <v>0.24940000000000001</v>
      </c>
      <c r="H544" s="114">
        <v>0</v>
      </c>
      <c r="I544" s="122">
        <f t="shared" si="234"/>
        <v>0</v>
      </c>
      <c r="J544" s="18">
        <f t="shared" si="235"/>
        <v>0</v>
      </c>
      <c r="K544" s="416"/>
      <c r="L544" s="416"/>
      <c r="M544" s="416"/>
      <c r="N544" s="416"/>
      <c r="O544" s="416"/>
      <c r="P544" s="416"/>
      <c r="Q544" s="416"/>
      <c r="R544" s="416"/>
      <c r="S544" s="416"/>
      <c r="T544" s="416"/>
      <c r="U544" s="416"/>
      <c r="V544" s="416"/>
      <c r="W544" s="416"/>
      <c r="X544" s="416"/>
      <c r="Y544" s="416"/>
      <c r="Z544" s="416"/>
      <c r="AA544" s="416"/>
      <c r="AB544" s="416"/>
      <c r="AC544" s="416"/>
      <c r="AD544" s="416"/>
      <c r="AE544" s="416"/>
      <c r="AF544" s="416"/>
      <c r="AG544" s="416"/>
      <c r="AH544" s="416"/>
      <c r="AI544" s="416"/>
      <c r="AJ544" s="416"/>
      <c r="AK544" s="416"/>
      <c r="AL544" s="416"/>
      <c r="AM544" s="416"/>
      <c r="AN544" s="416"/>
      <c r="AO544" s="416"/>
      <c r="AP544" s="416"/>
      <c r="AQ544" s="416"/>
      <c r="AR544" s="416"/>
      <c r="AS544" s="416"/>
      <c r="AT544" s="416"/>
      <c r="AU544" s="416"/>
      <c r="AV544" s="416"/>
      <c r="AW544" s="416"/>
      <c r="AX544" s="416"/>
      <c r="AY544" s="416"/>
      <c r="AZ544" s="416"/>
      <c r="BA544" s="416"/>
      <c r="BB544" s="416"/>
      <c r="BC544" s="416"/>
      <c r="BD544" s="416"/>
      <c r="BE544" s="416"/>
      <c r="BF544" s="416"/>
      <c r="BG544" s="416"/>
      <c r="BH544" s="416"/>
      <c r="BI544" s="416"/>
      <c r="BJ544" s="416"/>
      <c r="BK544" s="416"/>
      <c r="BL544" s="416"/>
      <c r="BM544" s="416"/>
      <c r="BN544" s="416"/>
      <c r="BO544" s="416"/>
      <c r="BP544" s="417"/>
      <c r="BQ544" s="417"/>
      <c r="BR544" s="417"/>
      <c r="BS544" s="417"/>
      <c r="BT544" s="417"/>
      <c r="BU544" s="417"/>
      <c r="BV544" s="417"/>
      <c r="BW544" s="417"/>
      <c r="BX544" s="417"/>
      <c r="BY544" s="417"/>
      <c r="BZ544" s="417"/>
      <c r="CA544" s="417"/>
      <c r="CB544" s="417"/>
      <c r="CC544" s="417"/>
      <c r="CD544" s="417"/>
      <c r="CE544" s="417"/>
      <c r="CF544" s="417"/>
      <c r="CG544" s="417"/>
      <c r="CH544" s="417"/>
      <c r="CI544" s="417"/>
      <c r="CJ544" s="417"/>
      <c r="CK544" s="417"/>
      <c r="CL544" s="417"/>
      <c r="CM544" s="417"/>
      <c r="CN544" s="417"/>
      <c r="CO544" s="417"/>
      <c r="CP544" s="417"/>
      <c r="CQ544" s="417"/>
      <c r="CR544" s="417"/>
      <c r="CS544" s="417"/>
      <c r="CT544" s="417"/>
      <c r="CU544" s="417"/>
      <c r="CV544" s="417"/>
      <c r="CW544" s="417"/>
      <c r="CX544" s="417"/>
      <c r="CY544" s="417"/>
      <c r="CZ544" s="417"/>
      <c r="DA544" s="417"/>
      <c r="DB544" s="417"/>
      <c r="DC544" s="417"/>
      <c r="DD544" s="417"/>
      <c r="DE544" s="417"/>
      <c r="DF544" s="417"/>
      <c r="DG544" s="417"/>
    </row>
    <row r="545" spans="1:111" s="268" customFormat="1" ht="47.25">
      <c r="A545" s="105">
        <v>89978</v>
      </c>
      <c r="B545" s="105" t="s">
        <v>13</v>
      </c>
      <c r="C545" s="16" t="s">
        <v>2371</v>
      </c>
      <c r="D545" s="93" t="s">
        <v>2113</v>
      </c>
      <c r="E545" s="112" t="s">
        <v>109</v>
      </c>
      <c r="F545" s="218">
        <f>'Mem. Calculo Quadra'!I225</f>
        <v>151.19999999999999</v>
      </c>
      <c r="G545" s="103">
        <f t="shared" si="221"/>
        <v>0.24940000000000001</v>
      </c>
      <c r="H545" s="114">
        <v>0</v>
      </c>
      <c r="I545" s="122">
        <f t="shared" si="234"/>
        <v>0</v>
      </c>
      <c r="J545" s="18">
        <f t="shared" si="235"/>
        <v>0</v>
      </c>
      <c r="K545" s="416"/>
      <c r="L545" s="416"/>
      <c r="M545" s="416"/>
      <c r="N545" s="416"/>
      <c r="O545" s="416"/>
      <c r="P545" s="416"/>
      <c r="Q545" s="416"/>
      <c r="R545" s="416"/>
      <c r="S545" s="416"/>
      <c r="T545" s="416"/>
      <c r="U545" s="416"/>
      <c r="V545" s="416"/>
      <c r="W545" s="416"/>
      <c r="X545" s="416"/>
      <c r="Y545" s="416"/>
      <c r="Z545" s="416"/>
      <c r="AA545" s="416"/>
      <c r="AB545" s="416"/>
      <c r="AC545" s="416"/>
      <c r="AD545" s="416"/>
      <c r="AE545" s="416"/>
      <c r="AF545" s="416"/>
      <c r="AG545" s="416"/>
      <c r="AH545" s="416"/>
      <c r="AI545" s="416"/>
      <c r="AJ545" s="416"/>
      <c r="AK545" s="416"/>
      <c r="AL545" s="416"/>
      <c r="AM545" s="416"/>
      <c r="AN545" s="416"/>
      <c r="AO545" s="416"/>
      <c r="AP545" s="416"/>
      <c r="AQ545" s="416"/>
      <c r="AR545" s="416"/>
      <c r="AS545" s="416"/>
      <c r="AT545" s="416"/>
      <c r="AU545" s="416"/>
      <c r="AV545" s="416"/>
      <c r="AW545" s="416"/>
      <c r="AX545" s="416"/>
      <c r="AY545" s="416"/>
      <c r="AZ545" s="416"/>
      <c r="BA545" s="416"/>
      <c r="BB545" s="416"/>
      <c r="BC545" s="416"/>
      <c r="BD545" s="416"/>
      <c r="BE545" s="416"/>
      <c r="BF545" s="416"/>
      <c r="BG545" s="416"/>
      <c r="BH545" s="416"/>
      <c r="BI545" s="416"/>
      <c r="BJ545" s="416"/>
      <c r="BK545" s="416"/>
      <c r="BL545" s="416"/>
      <c r="BM545" s="416"/>
      <c r="BN545" s="416"/>
      <c r="BO545" s="416"/>
      <c r="BP545" s="417"/>
      <c r="BQ545" s="417"/>
      <c r="BR545" s="417"/>
      <c r="BS545" s="417"/>
      <c r="BT545" s="417"/>
      <c r="BU545" s="417"/>
      <c r="BV545" s="417"/>
      <c r="BW545" s="417"/>
      <c r="BX545" s="417"/>
      <c r="BY545" s="417"/>
      <c r="BZ545" s="417"/>
      <c r="CA545" s="417"/>
      <c r="CB545" s="417"/>
      <c r="CC545" s="417"/>
      <c r="CD545" s="417"/>
      <c r="CE545" s="417"/>
      <c r="CF545" s="417"/>
      <c r="CG545" s="417"/>
      <c r="CH545" s="417"/>
      <c r="CI545" s="417"/>
      <c r="CJ545" s="417"/>
      <c r="CK545" s="417"/>
      <c r="CL545" s="417"/>
      <c r="CM545" s="417"/>
      <c r="CN545" s="417"/>
      <c r="CO545" s="417"/>
      <c r="CP545" s="417"/>
      <c r="CQ545" s="417"/>
      <c r="CR545" s="417"/>
      <c r="CS545" s="417"/>
      <c r="CT545" s="417"/>
      <c r="CU545" s="417"/>
      <c r="CV545" s="417"/>
      <c r="CW545" s="417"/>
      <c r="CX545" s="417"/>
      <c r="CY545" s="417"/>
      <c r="CZ545" s="417"/>
      <c r="DA545" s="417"/>
      <c r="DB545" s="417"/>
      <c r="DC545" s="417"/>
      <c r="DD545" s="417"/>
      <c r="DE545" s="417"/>
      <c r="DF545" s="417"/>
      <c r="DG545" s="417"/>
    </row>
    <row r="546" spans="1:111" s="268" customFormat="1">
      <c r="A546" s="88"/>
      <c r="B546" s="88"/>
      <c r="C546" s="30"/>
      <c r="D546" s="27"/>
      <c r="E546" s="88"/>
      <c r="F546" s="26"/>
      <c r="G546" s="26"/>
      <c r="H546" s="559" t="s">
        <v>17</v>
      </c>
      <c r="I546" s="559"/>
      <c r="J546" s="35">
        <f>SUM(J520:J545)</f>
        <v>0</v>
      </c>
      <c r="K546" s="416"/>
      <c r="L546" s="416"/>
      <c r="M546" s="416"/>
      <c r="N546" s="416"/>
      <c r="O546" s="416"/>
      <c r="P546" s="416"/>
      <c r="Q546" s="416"/>
      <c r="R546" s="416"/>
      <c r="S546" s="416"/>
      <c r="T546" s="416"/>
      <c r="U546" s="416"/>
      <c r="V546" s="416"/>
      <c r="W546" s="416"/>
      <c r="X546" s="416"/>
      <c r="Y546" s="416"/>
      <c r="Z546" s="416"/>
      <c r="AA546" s="416"/>
      <c r="AB546" s="416"/>
      <c r="AC546" s="416"/>
      <c r="AD546" s="416"/>
      <c r="AE546" s="416"/>
      <c r="AF546" s="416"/>
      <c r="AG546" s="416"/>
      <c r="AH546" s="416"/>
      <c r="AI546" s="416"/>
      <c r="AJ546" s="416"/>
      <c r="AK546" s="416"/>
      <c r="AL546" s="416"/>
      <c r="AM546" s="416"/>
      <c r="AN546" s="416"/>
      <c r="AO546" s="416"/>
      <c r="AP546" s="416"/>
      <c r="AQ546" s="416"/>
      <c r="AR546" s="416"/>
      <c r="AS546" s="416"/>
      <c r="AT546" s="416"/>
      <c r="AU546" s="416"/>
      <c r="AV546" s="416"/>
      <c r="AW546" s="416"/>
      <c r="AX546" s="416"/>
      <c r="AY546" s="416"/>
      <c r="AZ546" s="416"/>
      <c r="BA546" s="416"/>
      <c r="BB546" s="416"/>
      <c r="BC546" s="416"/>
      <c r="BD546" s="416"/>
      <c r="BE546" s="416"/>
      <c r="BF546" s="416"/>
      <c r="BG546" s="416"/>
      <c r="BH546" s="416"/>
      <c r="BI546" s="416"/>
      <c r="BJ546" s="416"/>
      <c r="BK546" s="416"/>
      <c r="BL546" s="416"/>
      <c r="BM546" s="416"/>
      <c r="BN546" s="416"/>
      <c r="BO546" s="416"/>
      <c r="BP546" s="417"/>
      <c r="BQ546" s="417"/>
      <c r="BR546" s="417"/>
      <c r="BS546" s="417"/>
      <c r="BT546" s="417"/>
      <c r="BU546" s="417"/>
      <c r="BV546" s="417"/>
      <c r="BW546" s="417"/>
      <c r="BX546" s="417"/>
      <c r="BY546" s="417"/>
      <c r="BZ546" s="417"/>
      <c r="CA546" s="417"/>
      <c r="CB546" s="417"/>
      <c r="CC546" s="417"/>
      <c r="CD546" s="417"/>
      <c r="CE546" s="417"/>
      <c r="CF546" s="417"/>
      <c r="CG546" s="417"/>
      <c r="CH546" s="417"/>
      <c r="CI546" s="417"/>
      <c r="CJ546" s="417"/>
      <c r="CK546" s="417"/>
      <c r="CL546" s="417"/>
      <c r="CM546" s="417"/>
      <c r="CN546" s="417"/>
      <c r="CO546" s="417"/>
      <c r="CP546" s="417"/>
      <c r="CQ546" s="417"/>
      <c r="CR546" s="417"/>
      <c r="CS546" s="417"/>
      <c r="CT546" s="417"/>
      <c r="CU546" s="417"/>
      <c r="CV546" s="417"/>
      <c r="CW546" s="417"/>
      <c r="CX546" s="417"/>
      <c r="CY546" s="417"/>
      <c r="CZ546" s="417"/>
      <c r="DA546" s="417"/>
      <c r="DB546" s="417"/>
      <c r="DC546" s="417"/>
      <c r="DD546" s="417"/>
      <c r="DE546" s="417"/>
      <c r="DF546" s="417"/>
      <c r="DG546" s="417"/>
    </row>
    <row r="547" spans="1:111" s="268" customFormat="1">
      <c r="A547" s="22"/>
      <c r="B547" s="22"/>
      <c r="C547" s="11" t="s">
        <v>1419</v>
      </c>
      <c r="D547" s="12" t="s">
        <v>20</v>
      </c>
      <c r="E547" s="22"/>
      <c r="F547" s="23"/>
      <c r="G547" s="23"/>
      <c r="H547" s="23"/>
      <c r="I547" s="24"/>
      <c r="J547" s="23"/>
      <c r="K547" s="416"/>
      <c r="L547" s="416"/>
      <c r="M547" s="416"/>
      <c r="N547" s="416"/>
      <c r="O547" s="416"/>
      <c r="P547" s="416"/>
      <c r="Q547" s="416"/>
      <c r="R547" s="416"/>
      <c r="S547" s="416"/>
      <c r="T547" s="416"/>
      <c r="U547" s="416"/>
      <c r="V547" s="416"/>
      <c r="W547" s="416"/>
      <c r="X547" s="416"/>
      <c r="Y547" s="416"/>
      <c r="Z547" s="416"/>
      <c r="AA547" s="416"/>
      <c r="AB547" s="416"/>
      <c r="AC547" s="416"/>
      <c r="AD547" s="416"/>
      <c r="AE547" s="416"/>
      <c r="AF547" s="416"/>
      <c r="AG547" s="416"/>
      <c r="AH547" s="416"/>
      <c r="AI547" s="416"/>
      <c r="AJ547" s="416"/>
      <c r="AK547" s="416"/>
      <c r="AL547" s="416"/>
      <c r="AM547" s="416"/>
      <c r="AN547" s="416"/>
      <c r="AO547" s="416"/>
      <c r="AP547" s="416"/>
      <c r="AQ547" s="416"/>
      <c r="AR547" s="416"/>
      <c r="AS547" s="416"/>
      <c r="AT547" s="416"/>
      <c r="AU547" s="416"/>
      <c r="AV547" s="416"/>
      <c r="AW547" s="416"/>
      <c r="AX547" s="416"/>
      <c r="AY547" s="416"/>
      <c r="AZ547" s="416"/>
      <c r="BA547" s="416"/>
      <c r="BB547" s="416"/>
      <c r="BC547" s="416"/>
      <c r="BD547" s="416"/>
      <c r="BE547" s="416"/>
      <c r="BF547" s="416"/>
      <c r="BG547" s="416"/>
      <c r="BH547" s="416"/>
      <c r="BI547" s="416"/>
      <c r="BJ547" s="416"/>
      <c r="BK547" s="416"/>
      <c r="BL547" s="416"/>
      <c r="BM547" s="416"/>
      <c r="BN547" s="416"/>
      <c r="BO547" s="416"/>
      <c r="BP547" s="417"/>
      <c r="BQ547" s="417"/>
      <c r="BR547" s="417"/>
      <c r="BS547" s="417"/>
      <c r="BT547" s="417"/>
      <c r="BU547" s="417"/>
      <c r="BV547" s="417"/>
      <c r="BW547" s="417"/>
      <c r="BX547" s="417"/>
      <c r="BY547" s="417"/>
      <c r="BZ547" s="417"/>
      <c r="CA547" s="417"/>
      <c r="CB547" s="417"/>
      <c r="CC547" s="417"/>
      <c r="CD547" s="417"/>
      <c r="CE547" s="417"/>
      <c r="CF547" s="417"/>
      <c r="CG547" s="417"/>
      <c r="CH547" s="417"/>
      <c r="CI547" s="417"/>
      <c r="CJ547" s="417"/>
      <c r="CK547" s="417"/>
      <c r="CL547" s="417"/>
      <c r="CM547" s="417"/>
      <c r="CN547" s="417"/>
      <c r="CO547" s="417"/>
      <c r="CP547" s="417"/>
      <c r="CQ547" s="417"/>
      <c r="CR547" s="417"/>
      <c r="CS547" s="417"/>
      <c r="CT547" s="417"/>
      <c r="CU547" s="417"/>
      <c r="CV547" s="417"/>
      <c r="CW547" s="417"/>
      <c r="CX547" s="417"/>
      <c r="CY547" s="417"/>
      <c r="CZ547" s="417"/>
      <c r="DA547" s="417"/>
      <c r="DB547" s="417"/>
      <c r="DC547" s="417"/>
      <c r="DD547" s="417"/>
      <c r="DE547" s="417"/>
      <c r="DF547" s="417"/>
      <c r="DG547" s="417"/>
    </row>
    <row r="548" spans="1:111" s="268" customFormat="1">
      <c r="A548" s="112" t="s">
        <v>2084</v>
      </c>
      <c r="B548" s="112" t="s">
        <v>13</v>
      </c>
      <c r="C548" s="113" t="s">
        <v>1420</v>
      </c>
      <c r="D548" s="82" t="s">
        <v>269</v>
      </c>
      <c r="E548" s="112" t="s">
        <v>14</v>
      </c>
      <c r="F548" s="483">
        <f>'Mem. Calculo Quadra'!I178</f>
        <v>297.7</v>
      </c>
      <c r="G548" s="117">
        <f>$J$4</f>
        <v>0.24940000000000001</v>
      </c>
      <c r="H548" s="114">
        <v>0</v>
      </c>
      <c r="I548" s="122">
        <f>H548*(1+G548)</f>
        <v>0</v>
      </c>
      <c r="J548" s="114">
        <f>F548*I548</f>
        <v>0</v>
      </c>
      <c r="K548" s="416"/>
      <c r="L548" s="416"/>
      <c r="M548" s="416"/>
      <c r="N548" s="416"/>
      <c r="O548" s="416"/>
      <c r="P548" s="416"/>
      <c r="Q548" s="416"/>
      <c r="R548" s="416"/>
      <c r="S548" s="416"/>
      <c r="T548" s="416"/>
      <c r="U548" s="416"/>
      <c r="V548" s="416"/>
      <c r="W548" s="416"/>
      <c r="X548" s="416"/>
      <c r="Y548" s="416"/>
      <c r="Z548" s="416"/>
      <c r="AA548" s="416"/>
      <c r="AB548" s="416"/>
      <c r="AC548" s="416"/>
      <c r="AD548" s="416"/>
      <c r="AE548" s="416"/>
      <c r="AF548" s="416"/>
      <c r="AG548" s="416"/>
      <c r="AH548" s="416"/>
      <c r="AI548" s="416"/>
      <c r="AJ548" s="416"/>
      <c r="AK548" s="416"/>
      <c r="AL548" s="416"/>
      <c r="AM548" s="416"/>
      <c r="AN548" s="416"/>
      <c r="AO548" s="416"/>
      <c r="AP548" s="416"/>
      <c r="AQ548" s="416"/>
      <c r="AR548" s="416"/>
      <c r="AS548" s="416"/>
      <c r="AT548" s="416"/>
      <c r="AU548" s="416"/>
      <c r="AV548" s="416"/>
      <c r="AW548" s="416"/>
      <c r="AX548" s="416"/>
      <c r="AY548" s="416"/>
      <c r="AZ548" s="416"/>
      <c r="BA548" s="416"/>
      <c r="BB548" s="416"/>
      <c r="BC548" s="416"/>
      <c r="BD548" s="416"/>
      <c r="BE548" s="416"/>
      <c r="BF548" s="416"/>
      <c r="BG548" s="416"/>
      <c r="BH548" s="416"/>
      <c r="BI548" s="416"/>
      <c r="BJ548" s="416"/>
      <c r="BK548" s="416"/>
      <c r="BL548" s="416"/>
      <c r="BM548" s="416"/>
      <c r="BN548" s="416"/>
      <c r="BO548" s="416"/>
      <c r="BP548" s="417"/>
      <c r="BQ548" s="417"/>
      <c r="BR548" s="417"/>
      <c r="BS548" s="417"/>
      <c r="BT548" s="417"/>
      <c r="BU548" s="417"/>
      <c r="BV548" s="417"/>
      <c r="BW548" s="417"/>
      <c r="BX548" s="417"/>
      <c r="BY548" s="417"/>
      <c r="BZ548" s="417"/>
      <c r="CA548" s="417"/>
      <c r="CB548" s="417"/>
      <c r="CC548" s="417"/>
      <c r="CD548" s="417"/>
      <c r="CE548" s="417"/>
      <c r="CF548" s="417"/>
      <c r="CG548" s="417"/>
      <c r="CH548" s="417"/>
      <c r="CI548" s="417"/>
      <c r="CJ548" s="417"/>
      <c r="CK548" s="417"/>
      <c r="CL548" s="417"/>
      <c r="CM548" s="417"/>
      <c r="CN548" s="417"/>
      <c r="CO548" s="417"/>
      <c r="CP548" s="417"/>
      <c r="CQ548" s="417"/>
      <c r="CR548" s="417"/>
      <c r="CS548" s="417"/>
      <c r="CT548" s="417"/>
      <c r="CU548" s="417"/>
      <c r="CV548" s="417"/>
      <c r="CW548" s="417"/>
      <c r="CX548" s="417"/>
      <c r="CY548" s="417"/>
      <c r="CZ548" s="417"/>
      <c r="DA548" s="417"/>
      <c r="DB548" s="417"/>
      <c r="DC548" s="417"/>
      <c r="DD548" s="417"/>
      <c r="DE548" s="417"/>
      <c r="DF548" s="417"/>
      <c r="DG548" s="417"/>
    </row>
    <row r="549" spans="1:111" s="268" customFormat="1">
      <c r="A549" s="88"/>
      <c r="B549" s="88"/>
      <c r="C549" s="30"/>
      <c r="D549" s="27"/>
      <c r="E549" s="88"/>
      <c r="F549" s="26"/>
      <c r="G549" s="26"/>
      <c r="H549" s="559" t="s">
        <v>17</v>
      </c>
      <c r="I549" s="559"/>
      <c r="J549" s="35">
        <f>SUM(J548:J548)</f>
        <v>0</v>
      </c>
      <c r="K549" s="416"/>
      <c r="L549" s="416"/>
      <c r="M549" s="416"/>
      <c r="N549" s="416"/>
      <c r="O549" s="416"/>
      <c r="P549" s="416"/>
      <c r="Q549" s="416"/>
      <c r="R549" s="416"/>
      <c r="S549" s="416"/>
      <c r="T549" s="416"/>
      <c r="U549" s="416"/>
      <c r="V549" s="416"/>
      <c r="W549" s="416"/>
      <c r="X549" s="416"/>
      <c r="Y549" s="416"/>
      <c r="Z549" s="416"/>
      <c r="AA549" s="416"/>
      <c r="AB549" s="416"/>
      <c r="AC549" s="416"/>
      <c r="AD549" s="416"/>
      <c r="AE549" s="416"/>
      <c r="AF549" s="416"/>
      <c r="AG549" s="416"/>
      <c r="AH549" s="416"/>
      <c r="AI549" s="416"/>
      <c r="AJ549" s="416"/>
      <c r="AK549" s="416"/>
      <c r="AL549" s="416"/>
      <c r="AM549" s="416"/>
      <c r="AN549" s="416"/>
      <c r="AO549" s="416"/>
      <c r="AP549" s="416"/>
      <c r="AQ549" s="416"/>
      <c r="AR549" s="416"/>
      <c r="AS549" s="416"/>
      <c r="AT549" s="416"/>
      <c r="AU549" s="416"/>
      <c r="AV549" s="416"/>
      <c r="AW549" s="416"/>
      <c r="AX549" s="416"/>
      <c r="AY549" s="416"/>
      <c r="AZ549" s="416"/>
      <c r="BA549" s="416"/>
      <c r="BB549" s="416"/>
      <c r="BC549" s="416"/>
      <c r="BD549" s="416"/>
      <c r="BE549" s="416"/>
      <c r="BF549" s="416"/>
      <c r="BG549" s="416"/>
      <c r="BH549" s="416"/>
      <c r="BI549" s="416"/>
      <c r="BJ549" s="416"/>
      <c r="BK549" s="416"/>
      <c r="BL549" s="416"/>
      <c r="BM549" s="416"/>
      <c r="BN549" s="416"/>
      <c r="BO549" s="416"/>
      <c r="BP549" s="417"/>
      <c r="BQ549" s="417"/>
      <c r="BR549" s="417"/>
      <c r="BS549" s="417"/>
      <c r="BT549" s="417"/>
      <c r="BU549" s="417"/>
      <c r="BV549" s="417"/>
      <c r="BW549" s="417"/>
      <c r="BX549" s="417"/>
      <c r="BY549" s="417"/>
      <c r="BZ549" s="417"/>
      <c r="CA549" s="417"/>
      <c r="CB549" s="417"/>
      <c r="CC549" s="417"/>
      <c r="CD549" s="417"/>
      <c r="CE549" s="417"/>
      <c r="CF549" s="417"/>
      <c r="CG549" s="417"/>
      <c r="CH549" s="417"/>
      <c r="CI549" s="417"/>
      <c r="CJ549" s="417"/>
      <c r="CK549" s="417"/>
      <c r="CL549" s="417"/>
      <c r="CM549" s="417"/>
      <c r="CN549" s="417"/>
      <c r="CO549" s="417"/>
      <c r="CP549" s="417"/>
      <c r="CQ549" s="417"/>
      <c r="CR549" s="417"/>
      <c r="CS549" s="417"/>
      <c r="CT549" s="417"/>
      <c r="CU549" s="417"/>
      <c r="CV549" s="417"/>
      <c r="CW549" s="417"/>
      <c r="CX549" s="417"/>
      <c r="CY549" s="417"/>
      <c r="CZ549" s="417"/>
      <c r="DA549" s="417"/>
      <c r="DB549" s="417"/>
      <c r="DC549" s="417"/>
      <c r="DD549" s="417"/>
      <c r="DE549" s="417"/>
      <c r="DF549" s="417"/>
      <c r="DG549" s="417"/>
    </row>
    <row r="550" spans="1:111" s="268" customFormat="1">
      <c r="A550" s="22"/>
      <c r="B550" s="22"/>
      <c r="C550" s="11" t="s">
        <v>1421</v>
      </c>
      <c r="D550" s="12" t="s">
        <v>205</v>
      </c>
      <c r="E550" s="22"/>
      <c r="F550" s="23"/>
      <c r="G550" s="23"/>
      <c r="H550" s="23"/>
      <c r="I550" s="24"/>
      <c r="J550" s="23"/>
      <c r="K550" s="416"/>
      <c r="L550" s="416"/>
      <c r="M550" s="416"/>
      <c r="N550" s="416"/>
      <c r="O550" s="416"/>
      <c r="P550" s="416"/>
      <c r="Q550" s="416"/>
      <c r="R550" s="416"/>
      <c r="S550" s="416"/>
      <c r="T550" s="416"/>
      <c r="U550" s="416"/>
      <c r="V550" s="416"/>
      <c r="W550" s="416"/>
      <c r="X550" s="416"/>
      <c r="Y550" s="416"/>
      <c r="Z550" s="416"/>
      <c r="AA550" s="416"/>
      <c r="AB550" s="416"/>
      <c r="AC550" s="416"/>
      <c r="AD550" s="416"/>
      <c r="AE550" s="416"/>
      <c r="AF550" s="416"/>
      <c r="AG550" s="416"/>
      <c r="AH550" s="416"/>
      <c r="AI550" s="416"/>
      <c r="AJ550" s="416"/>
      <c r="AK550" s="416"/>
      <c r="AL550" s="416"/>
      <c r="AM550" s="416"/>
      <c r="AN550" s="416"/>
      <c r="AO550" s="416"/>
      <c r="AP550" s="416"/>
      <c r="AQ550" s="416"/>
      <c r="AR550" s="416"/>
      <c r="AS550" s="416"/>
      <c r="AT550" s="416"/>
      <c r="AU550" s="416"/>
      <c r="AV550" s="416"/>
      <c r="AW550" s="416"/>
      <c r="AX550" s="416"/>
      <c r="AY550" s="416"/>
      <c r="AZ550" s="416"/>
      <c r="BA550" s="416"/>
      <c r="BB550" s="416"/>
      <c r="BC550" s="416"/>
      <c r="BD550" s="416"/>
      <c r="BE550" s="416"/>
      <c r="BF550" s="416"/>
      <c r="BG550" s="416"/>
      <c r="BH550" s="416"/>
      <c r="BI550" s="416"/>
      <c r="BJ550" s="416"/>
      <c r="BK550" s="416"/>
      <c r="BL550" s="416"/>
      <c r="BM550" s="416"/>
      <c r="BN550" s="416"/>
      <c r="BO550" s="416"/>
      <c r="BP550" s="417"/>
      <c r="BQ550" s="417"/>
      <c r="BR550" s="417"/>
      <c r="BS550" s="417"/>
      <c r="BT550" s="417"/>
      <c r="BU550" s="417"/>
      <c r="BV550" s="417"/>
      <c r="BW550" s="417"/>
      <c r="BX550" s="417"/>
      <c r="BY550" s="417"/>
      <c r="BZ550" s="417"/>
      <c r="CA550" s="417"/>
      <c r="CB550" s="417"/>
      <c r="CC550" s="417"/>
      <c r="CD550" s="417"/>
      <c r="CE550" s="417"/>
      <c r="CF550" s="417"/>
      <c r="CG550" s="417"/>
      <c r="CH550" s="417"/>
      <c r="CI550" s="417"/>
      <c r="CJ550" s="417"/>
      <c r="CK550" s="417"/>
      <c r="CL550" s="417"/>
      <c r="CM550" s="417"/>
      <c r="CN550" s="417"/>
      <c r="CO550" s="417"/>
      <c r="CP550" s="417"/>
      <c r="CQ550" s="417"/>
      <c r="CR550" s="417"/>
      <c r="CS550" s="417"/>
      <c r="CT550" s="417"/>
      <c r="CU550" s="417"/>
      <c r="CV550" s="417"/>
      <c r="CW550" s="417"/>
      <c r="CX550" s="417"/>
      <c r="CY550" s="417"/>
      <c r="CZ550" s="417"/>
      <c r="DA550" s="417"/>
      <c r="DB550" s="417"/>
      <c r="DC550" s="417"/>
      <c r="DD550" s="417"/>
      <c r="DE550" s="417"/>
      <c r="DF550" s="417"/>
      <c r="DG550" s="417"/>
    </row>
    <row r="551" spans="1:111" s="268" customFormat="1">
      <c r="A551" s="99"/>
      <c r="B551" s="99"/>
      <c r="C551" s="28" t="s">
        <v>1422</v>
      </c>
      <c r="D551" s="107" t="s">
        <v>205</v>
      </c>
      <c r="E551" s="112"/>
      <c r="F551" s="140"/>
      <c r="G551" s="117"/>
      <c r="H551" s="114"/>
      <c r="I551" s="122"/>
      <c r="J551" s="114"/>
      <c r="K551" s="416"/>
      <c r="L551" s="416"/>
      <c r="M551" s="416"/>
      <c r="N551" s="416"/>
      <c r="O551" s="416"/>
      <c r="P551" s="416"/>
      <c r="Q551" s="416"/>
      <c r="R551" s="416"/>
      <c r="S551" s="416"/>
      <c r="T551" s="416"/>
      <c r="U551" s="416"/>
      <c r="V551" s="416"/>
      <c r="W551" s="416"/>
      <c r="X551" s="416"/>
      <c r="Y551" s="416"/>
      <c r="Z551" s="416"/>
      <c r="AA551" s="416"/>
      <c r="AB551" s="416"/>
      <c r="AC551" s="416"/>
      <c r="AD551" s="416"/>
      <c r="AE551" s="416"/>
      <c r="AF551" s="416"/>
      <c r="AG551" s="416"/>
      <c r="AH551" s="416"/>
      <c r="AI551" s="416"/>
      <c r="AJ551" s="416"/>
      <c r="AK551" s="416"/>
      <c r="AL551" s="416"/>
      <c r="AM551" s="416"/>
      <c r="AN551" s="416"/>
      <c r="AO551" s="416"/>
      <c r="AP551" s="416"/>
      <c r="AQ551" s="416"/>
      <c r="AR551" s="416"/>
      <c r="AS551" s="416"/>
      <c r="AT551" s="416"/>
      <c r="AU551" s="416"/>
      <c r="AV551" s="416"/>
      <c r="AW551" s="416"/>
      <c r="AX551" s="416"/>
      <c r="AY551" s="416"/>
      <c r="AZ551" s="416"/>
      <c r="BA551" s="416"/>
      <c r="BB551" s="416"/>
      <c r="BC551" s="416"/>
      <c r="BD551" s="416"/>
      <c r="BE551" s="416"/>
      <c r="BF551" s="416"/>
      <c r="BG551" s="416"/>
      <c r="BH551" s="416"/>
      <c r="BI551" s="416"/>
      <c r="BJ551" s="416"/>
      <c r="BK551" s="416"/>
      <c r="BL551" s="416"/>
      <c r="BM551" s="416"/>
      <c r="BN551" s="416"/>
      <c r="BO551" s="416"/>
      <c r="BP551" s="417"/>
      <c r="BQ551" s="417"/>
      <c r="BR551" s="417"/>
      <c r="BS551" s="417"/>
      <c r="BT551" s="417"/>
      <c r="BU551" s="417"/>
      <c r="BV551" s="417"/>
      <c r="BW551" s="417"/>
      <c r="BX551" s="417"/>
      <c r="BY551" s="417"/>
      <c r="BZ551" s="417"/>
      <c r="CA551" s="417"/>
      <c r="CB551" s="417"/>
      <c r="CC551" s="417"/>
      <c r="CD551" s="417"/>
      <c r="CE551" s="417"/>
      <c r="CF551" s="417"/>
      <c r="CG551" s="417"/>
      <c r="CH551" s="417"/>
      <c r="CI551" s="417"/>
      <c r="CJ551" s="417"/>
      <c r="CK551" s="417"/>
      <c r="CL551" s="417"/>
      <c r="CM551" s="417"/>
      <c r="CN551" s="417"/>
      <c r="CO551" s="417"/>
      <c r="CP551" s="417"/>
      <c r="CQ551" s="417"/>
      <c r="CR551" s="417"/>
      <c r="CS551" s="417"/>
      <c r="CT551" s="417"/>
      <c r="CU551" s="417"/>
      <c r="CV551" s="417"/>
      <c r="CW551" s="417"/>
      <c r="CX551" s="417"/>
      <c r="CY551" s="417"/>
      <c r="CZ551" s="417"/>
      <c r="DA551" s="417"/>
      <c r="DB551" s="417"/>
      <c r="DC551" s="417"/>
      <c r="DD551" s="417"/>
      <c r="DE551" s="417"/>
      <c r="DF551" s="417"/>
      <c r="DG551" s="417"/>
    </row>
    <row r="552" spans="1:111" s="268" customFormat="1" ht="47.25">
      <c r="A552" s="112">
        <v>87491</v>
      </c>
      <c r="B552" s="112" t="s">
        <v>13</v>
      </c>
      <c r="C552" s="113" t="s">
        <v>1423</v>
      </c>
      <c r="D552" s="106" t="s">
        <v>485</v>
      </c>
      <c r="E552" s="112" t="s">
        <v>14</v>
      </c>
      <c r="F552" s="218">
        <f>'Mem. Calculo Quadra'!D17</f>
        <v>1876.1</v>
      </c>
      <c r="G552" s="117">
        <f t="shared" ref="G552:G557" si="236">$J$4</f>
        <v>0.24940000000000001</v>
      </c>
      <c r="H552" s="114">
        <v>0</v>
      </c>
      <c r="I552" s="122">
        <f t="shared" ref="I552:I557" si="237">H552*(1+G552)</f>
        <v>0</v>
      </c>
      <c r="J552" s="114">
        <f t="shared" ref="J552:J557" si="238">F552*I552</f>
        <v>0</v>
      </c>
      <c r="K552" s="416"/>
      <c r="L552" s="416"/>
      <c r="M552" s="416"/>
      <c r="N552" s="416"/>
      <c r="O552" s="416"/>
      <c r="P552" s="416"/>
      <c r="Q552" s="416"/>
      <c r="R552" s="416"/>
      <c r="S552" s="416"/>
      <c r="T552" s="416"/>
      <c r="U552" s="416"/>
      <c r="V552" s="416"/>
      <c r="W552" s="416"/>
      <c r="X552" s="416"/>
      <c r="Y552" s="416"/>
      <c r="Z552" s="416"/>
      <c r="AA552" s="416"/>
      <c r="AB552" s="416"/>
      <c r="AC552" s="416"/>
      <c r="AD552" s="416"/>
      <c r="AE552" s="416"/>
      <c r="AF552" s="416"/>
      <c r="AG552" s="416"/>
      <c r="AH552" s="416"/>
      <c r="AI552" s="416"/>
      <c r="AJ552" s="416"/>
      <c r="AK552" s="416"/>
      <c r="AL552" s="416"/>
      <c r="AM552" s="416"/>
      <c r="AN552" s="416"/>
      <c r="AO552" s="416"/>
      <c r="AP552" s="416"/>
      <c r="AQ552" s="416"/>
      <c r="AR552" s="416"/>
      <c r="AS552" s="416"/>
      <c r="AT552" s="416"/>
      <c r="AU552" s="416"/>
      <c r="AV552" s="416"/>
      <c r="AW552" s="416"/>
      <c r="AX552" s="416"/>
      <c r="AY552" s="416"/>
      <c r="AZ552" s="416"/>
      <c r="BA552" s="416"/>
      <c r="BB552" s="416"/>
      <c r="BC552" s="416"/>
      <c r="BD552" s="416"/>
      <c r="BE552" s="416"/>
      <c r="BF552" s="416"/>
      <c r="BG552" s="416"/>
      <c r="BH552" s="416"/>
      <c r="BI552" s="416"/>
      <c r="BJ552" s="416"/>
      <c r="BK552" s="416"/>
      <c r="BL552" s="416"/>
      <c r="BM552" s="416"/>
      <c r="BN552" s="416"/>
      <c r="BO552" s="416"/>
      <c r="BP552" s="417"/>
      <c r="BQ552" s="417"/>
      <c r="BR552" s="417"/>
      <c r="BS552" s="417"/>
      <c r="BT552" s="417"/>
      <c r="BU552" s="417"/>
      <c r="BV552" s="417"/>
      <c r="BW552" s="417"/>
      <c r="BX552" s="417"/>
      <c r="BY552" s="417"/>
      <c r="BZ552" s="417"/>
      <c r="CA552" s="417"/>
      <c r="CB552" s="417"/>
      <c r="CC552" s="417"/>
      <c r="CD552" s="417"/>
      <c r="CE552" s="417"/>
      <c r="CF552" s="417"/>
      <c r="CG552" s="417"/>
      <c r="CH552" s="417"/>
      <c r="CI552" s="417"/>
      <c r="CJ552" s="417"/>
      <c r="CK552" s="417"/>
      <c r="CL552" s="417"/>
      <c r="CM552" s="417"/>
      <c r="CN552" s="417"/>
      <c r="CO552" s="417"/>
      <c r="CP552" s="417"/>
      <c r="CQ552" s="417"/>
      <c r="CR552" s="417"/>
      <c r="CS552" s="417"/>
      <c r="CT552" s="417"/>
      <c r="CU552" s="417"/>
      <c r="CV552" s="417"/>
      <c r="CW552" s="417"/>
      <c r="CX552" s="417"/>
      <c r="CY552" s="417"/>
      <c r="CZ552" s="417"/>
      <c r="DA552" s="417"/>
      <c r="DB552" s="417"/>
      <c r="DC552" s="417"/>
      <c r="DD552" s="417"/>
      <c r="DE552" s="417"/>
      <c r="DF552" s="417"/>
      <c r="DG552" s="417"/>
    </row>
    <row r="553" spans="1:111" s="268" customFormat="1">
      <c r="A553" s="112">
        <v>93187</v>
      </c>
      <c r="B553" s="112" t="s">
        <v>13</v>
      </c>
      <c r="C553" s="113" t="s">
        <v>1424</v>
      </c>
      <c r="D553" s="100" t="s">
        <v>400</v>
      </c>
      <c r="E553" s="112" t="s">
        <v>25</v>
      </c>
      <c r="F553" s="218">
        <f>'Mem. Calculo Quadra'!G34</f>
        <v>27.76</v>
      </c>
      <c r="G553" s="117">
        <f t="shared" si="236"/>
        <v>0.24940000000000001</v>
      </c>
      <c r="H553" s="114">
        <v>0</v>
      </c>
      <c r="I553" s="122">
        <f t="shared" si="237"/>
        <v>0</v>
      </c>
      <c r="J553" s="114">
        <f t="shared" si="238"/>
        <v>0</v>
      </c>
      <c r="K553" s="416"/>
      <c r="L553" s="416"/>
      <c r="M553" s="416"/>
      <c r="N553" s="416"/>
      <c r="O553" s="416"/>
      <c r="P553" s="416"/>
      <c r="Q553" s="416"/>
      <c r="R553" s="416"/>
      <c r="S553" s="416"/>
      <c r="T553" s="416"/>
      <c r="U553" s="416"/>
      <c r="V553" s="416"/>
      <c r="W553" s="416"/>
      <c r="X553" s="416"/>
      <c r="Y553" s="416"/>
      <c r="Z553" s="416"/>
      <c r="AA553" s="416"/>
      <c r="AB553" s="416"/>
      <c r="AC553" s="416"/>
      <c r="AD553" s="416"/>
      <c r="AE553" s="416"/>
      <c r="AF553" s="416"/>
      <c r="AG553" s="416"/>
      <c r="AH553" s="416"/>
      <c r="AI553" s="416"/>
      <c r="AJ553" s="416"/>
      <c r="AK553" s="416"/>
      <c r="AL553" s="416"/>
      <c r="AM553" s="416"/>
      <c r="AN553" s="416"/>
      <c r="AO553" s="416"/>
      <c r="AP553" s="416"/>
      <c r="AQ553" s="416"/>
      <c r="AR553" s="416"/>
      <c r="AS553" s="416"/>
      <c r="AT553" s="416"/>
      <c r="AU553" s="416"/>
      <c r="AV553" s="416"/>
      <c r="AW553" s="416"/>
      <c r="AX553" s="416"/>
      <c r="AY553" s="416"/>
      <c r="AZ553" s="416"/>
      <c r="BA553" s="416"/>
      <c r="BB553" s="416"/>
      <c r="BC553" s="416"/>
      <c r="BD553" s="416"/>
      <c r="BE553" s="416"/>
      <c r="BF553" s="416"/>
      <c r="BG553" s="416"/>
      <c r="BH553" s="416"/>
      <c r="BI553" s="416"/>
      <c r="BJ553" s="416"/>
      <c r="BK553" s="416"/>
      <c r="BL553" s="416"/>
      <c r="BM553" s="416"/>
      <c r="BN553" s="416"/>
      <c r="BO553" s="416"/>
      <c r="BP553" s="417"/>
      <c r="BQ553" s="417"/>
      <c r="BR553" s="417"/>
      <c r="BS553" s="417"/>
      <c r="BT553" s="417"/>
      <c r="BU553" s="417"/>
      <c r="BV553" s="417"/>
      <c r="BW553" s="417"/>
      <c r="BX553" s="417"/>
      <c r="BY553" s="417"/>
      <c r="BZ553" s="417"/>
      <c r="CA553" s="417"/>
      <c r="CB553" s="417"/>
      <c r="CC553" s="417"/>
      <c r="CD553" s="417"/>
      <c r="CE553" s="417"/>
      <c r="CF553" s="417"/>
      <c r="CG553" s="417"/>
      <c r="CH553" s="417"/>
      <c r="CI553" s="417"/>
      <c r="CJ553" s="417"/>
      <c r="CK553" s="417"/>
      <c r="CL553" s="417"/>
      <c r="CM553" s="417"/>
      <c r="CN553" s="417"/>
      <c r="CO553" s="417"/>
      <c r="CP553" s="417"/>
      <c r="CQ553" s="417"/>
      <c r="CR553" s="417"/>
      <c r="CS553" s="417"/>
      <c r="CT553" s="417"/>
      <c r="CU553" s="417"/>
      <c r="CV553" s="417"/>
      <c r="CW553" s="417"/>
      <c r="CX553" s="417"/>
      <c r="CY553" s="417"/>
      <c r="CZ553" s="417"/>
      <c r="DA553" s="417"/>
      <c r="DB553" s="417"/>
      <c r="DC553" s="417"/>
      <c r="DD553" s="417"/>
      <c r="DE553" s="417"/>
      <c r="DF553" s="417"/>
      <c r="DG553" s="417"/>
    </row>
    <row r="554" spans="1:111" s="268" customFormat="1">
      <c r="A554" s="112">
        <v>93186</v>
      </c>
      <c r="B554" s="112" t="s">
        <v>13</v>
      </c>
      <c r="C554" s="113" t="s">
        <v>1425</v>
      </c>
      <c r="D554" s="100" t="s">
        <v>603</v>
      </c>
      <c r="E554" s="112" t="s">
        <v>25</v>
      </c>
      <c r="F554" s="218">
        <f>'Mem. Calculo Quadra'!G39</f>
        <v>4.9000000000000004</v>
      </c>
      <c r="G554" s="117">
        <f t="shared" si="236"/>
        <v>0.24940000000000001</v>
      </c>
      <c r="H554" s="114">
        <v>0</v>
      </c>
      <c r="I554" s="122">
        <f t="shared" si="237"/>
        <v>0</v>
      </c>
      <c r="J554" s="114">
        <f t="shared" si="238"/>
        <v>0</v>
      </c>
      <c r="K554" s="416"/>
      <c r="L554" s="416"/>
      <c r="M554" s="416"/>
      <c r="N554" s="416"/>
      <c r="O554" s="416"/>
      <c r="P554" s="416"/>
      <c r="Q554" s="416"/>
      <c r="R554" s="416"/>
      <c r="S554" s="416"/>
      <c r="T554" s="416"/>
      <c r="U554" s="416"/>
      <c r="V554" s="416"/>
      <c r="W554" s="416"/>
      <c r="X554" s="416"/>
      <c r="Y554" s="416"/>
      <c r="Z554" s="416"/>
      <c r="AA554" s="416"/>
      <c r="AB554" s="416"/>
      <c r="AC554" s="416"/>
      <c r="AD554" s="416"/>
      <c r="AE554" s="416"/>
      <c r="AF554" s="416"/>
      <c r="AG554" s="416"/>
      <c r="AH554" s="416"/>
      <c r="AI554" s="416"/>
      <c r="AJ554" s="416"/>
      <c r="AK554" s="416"/>
      <c r="AL554" s="416"/>
      <c r="AM554" s="416"/>
      <c r="AN554" s="416"/>
      <c r="AO554" s="416"/>
      <c r="AP554" s="416"/>
      <c r="AQ554" s="416"/>
      <c r="AR554" s="416"/>
      <c r="AS554" s="416"/>
      <c r="AT554" s="416"/>
      <c r="AU554" s="416"/>
      <c r="AV554" s="416"/>
      <c r="AW554" s="416"/>
      <c r="AX554" s="416"/>
      <c r="AY554" s="416"/>
      <c r="AZ554" s="416"/>
      <c r="BA554" s="416"/>
      <c r="BB554" s="416"/>
      <c r="BC554" s="416"/>
      <c r="BD554" s="416"/>
      <c r="BE554" s="416"/>
      <c r="BF554" s="416"/>
      <c r="BG554" s="416"/>
      <c r="BH554" s="416"/>
      <c r="BI554" s="416"/>
      <c r="BJ554" s="416"/>
      <c r="BK554" s="416"/>
      <c r="BL554" s="416"/>
      <c r="BM554" s="416"/>
      <c r="BN554" s="416"/>
      <c r="BO554" s="416"/>
      <c r="BP554" s="417"/>
      <c r="BQ554" s="417"/>
      <c r="BR554" s="417"/>
      <c r="BS554" s="417"/>
      <c r="BT554" s="417"/>
      <c r="BU554" s="417"/>
      <c r="BV554" s="417"/>
      <c r="BW554" s="417"/>
      <c r="BX554" s="417"/>
      <c r="BY554" s="417"/>
      <c r="BZ554" s="417"/>
      <c r="CA554" s="417"/>
      <c r="CB554" s="417"/>
      <c r="CC554" s="417"/>
      <c r="CD554" s="417"/>
      <c r="CE554" s="417"/>
      <c r="CF554" s="417"/>
      <c r="CG554" s="417"/>
      <c r="CH554" s="417"/>
      <c r="CI554" s="417"/>
      <c r="CJ554" s="417"/>
      <c r="CK554" s="417"/>
      <c r="CL554" s="417"/>
      <c r="CM554" s="417"/>
      <c r="CN554" s="417"/>
      <c r="CO554" s="417"/>
      <c r="CP554" s="417"/>
      <c r="CQ554" s="417"/>
      <c r="CR554" s="417"/>
      <c r="CS554" s="417"/>
      <c r="CT554" s="417"/>
      <c r="CU554" s="417"/>
      <c r="CV554" s="417"/>
      <c r="CW554" s="417"/>
      <c r="CX554" s="417"/>
      <c r="CY554" s="417"/>
      <c r="CZ554" s="417"/>
      <c r="DA554" s="417"/>
      <c r="DB554" s="417"/>
      <c r="DC554" s="417"/>
      <c r="DD554" s="417"/>
      <c r="DE554" s="417"/>
      <c r="DF554" s="417"/>
      <c r="DG554" s="417"/>
    </row>
    <row r="555" spans="1:111" s="268" customFormat="1">
      <c r="A555" s="112">
        <v>93197</v>
      </c>
      <c r="B555" s="112" t="s">
        <v>13</v>
      </c>
      <c r="C555" s="113" t="s">
        <v>1426</v>
      </c>
      <c r="D555" s="100" t="s">
        <v>401</v>
      </c>
      <c r="E555" s="112" t="s">
        <v>25</v>
      </c>
      <c r="F555" s="218">
        <f>'Mem. Calculo Quadra'!G44</f>
        <v>21.6</v>
      </c>
      <c r="G555" s="117">
        <f t="shared" si="236"/>
        <v>0.24940000000000001</v>
      </c>
      <c r="H555" s="114">
        <v>0</v>
      </c>
      <c r="I555" s="122">
        <f t="shared" si="237"/>
        <v>0</v>
      </c>
      <c r="J555" s="114">
        <f t="shared" si="238"/>
        <v>0</v>
      </c>
      <c r="K555" s="416"/>
      <c r="L555" s="416"/>
      <c r="M555" s="416"/>
      <c r="N555" s="416"/>
      <c r="O555" s="416"/>
      <c r="P555" s="416"/>
      <c r="Q555" s="416"/>
      <c r="R555" s="416"/>
      <c r="S555" s="416"/>
      <c r="T555" s="416"/>
      <c r="U555" s="416"/>
      <c r="V555" s="416"/>
      <c r="W555" s="416"/>
      <c r="X555" s="416"/>
      <c r="Y555" s="416"/>
      <c r="Z555" s="416"/>
      <c r="AA555" s="416"/>
      <c r="AB555" s="416"/>
      <c r="AC555" s="416"/>
      <c r="AD555" s="416"/>
      <c r="AE555" s="416"/>
      <c r="AF555" s="416"/>
      <c r="AG555" s="416"/>
      <c r="AH555" s="416"/>
      <c r="AI555" s="416"/>
      <c r="AJ555" s="416"/>
      <c r="AK555" s="416"/>
      <c r="AL555" s="416"/>
      <c r="AM555" s="416"/>
      <c r="AN555" s="416"/>
      <c r="AO555" s="416"/>
      <c r="AP555" s="416"/>
      <c r="AQ555" s="416"/>
      <c r="AR555" s="416"/>
      <c r="AS555" s="416"/>
      <c r="AT555" s="416"/>
      <c r="AU555" s="416"/>
      <c r="AV555" s="416"/>
      <c r="AW555" s="416"/>
      <c r="AX555" s="416"/>
      <c r="AY555" s="416"/>
      <c r="AZ555" s="416"/>
      <c r="BA555" s="416"/>
      <c r="BB555" s="416"/>
      <c r="BC555" s="416"/>
      <c r="BD555" s="416"/>
      <c r="BE555" s="416"/>
      <c r="BF555" s="416"/>
      <c r="BG555" s="416"/>
      <c r="BH555" s="416"/>
      <c r="BI555" s="416"/>
      <c r="BJ555" s="416"/>
      <c r="BK555" s="416"/>
      <c r="BL555" s="416"/>
      <c r="BM555" s="416"/>
      <c r="BN555" s="416"/>
      <c r="BO555" s="416"/>
      <c r="BP555" s="417"/>
      <c r="BQ555" s="417"/>
      <c r="BR555" s="417"/>
      <c r="BS555" s="417"/>
      <c r="BT555" s="417"/>
      <c r="BU555" s="417"/>
      <c r="BV555" s="417"/>
      <c r="BW555" s="417"/>
      <c r="BX555" s="417"/>
      <c r="BY555" s="417"/>
      <c r="BZ555" s="417"/>
      <c r="CA555" s="417"/>
      <c r="CB555" s="417"/>
      <c r="CC555" s="417"/>
      <c r="CD555" s="417"/>
      <c r="CE555" s="417"/>
      <c r="CF555" s="417"/>
      <c r="CG555" s="417"/>
      <c r="CH555" s="417"/>
      <c r="CI555" s="417"/>
      <c r="CJ555" s="417"/>
      <c r="CK555" s="417"/>
      <c r="CL555" s="417"/>
      <c r="CM555" s="417"/>
      <c r="CN555" s="417"/>
      <c r="CO555" s="417"/>
      <c r="CP555" s="417"/>
      <c r="CQ555" s="417"/>
      <c r="CR555" s="417"/>
      <c r="CS555" s="417"/>
      <c r="CT555" s="417"/>
      <c r="CU555" s="417"/>
      <c r="CV555" s="417"/>
      <c r="CW555" s="417"/>
      <c r="CX555" s="417"/>
      <c r="CY555" s="417"/>
      <c r="CZ555" s="417"/>
      <c r="DA555" s="417"/>
      <c r="DB555" s="417"/>
      <c r="DC555" s="417"/>
      <c r="DD555" s="417"/>
      <c r="DE555" s="417"/>
      <c r="DF555" s="417"/>
      <c r="DG555" s="417"/>
    </row>
    <row r="556" spans="1:111" s="268" customFormat="1">
      <c r="A556" s="112">
        <v>93196</v>
      </c>
      <c r="B556" s="112" t="s">
        <v>13</v>
      </c>
      <c r="C556" s="113" t="s">
        <v>1427</v>
      </c>
      <c r="D556" s="100" t="s">
        <v>604</v>
      </c>
      <c r="E556" s="112" t="s">
        <v>25</v>
      </c>
      <c r="F556" s="218">
        <f>'Mem. Calculo Quadra'!G49</f>
        <v>2.8</v>
      </c>
      <c r="G556" s="117">
        <f t="shared" si="236"/>
        <v>0.24940000000000001</v>
      </c>
      <c r="H556" s="114">
        <v>0</v>
      </c>
      <c r="I556" s="122">
        <f t="shared" si="237"/>
        <v>0</v>
      </c>
      <c r="J556" s="114">
        <f t="shared" si="238"/>
        <v>0</v>
      </c>
      <c r="K556" s="416"/>
      <c r="L556" s="416"/>
      <c r="M556" s="416"/>
      <c r="N556" s="416"/>
      <c r="O556" s="416"/>
      <c r="P556" s="416"/>
      <c r="Q556" s="416"/>
      <c r="R556" s="416"/>
      <c r="S556" s="416"/>
      <c r="T556" s="416"/>
      <c r="U556" s="416"/>
      <c r="V556" s="416"/>
      <c r="W556" s="416"/>
      <c r="X556" s="416"/>
      <c r="Y556" s="416"/>
      <c r="Z556" s="416"/>
      <c r="AA556" s="416"/>
      <c r="AB556" s="416"/>
      <c r="AC556" s="416"/>
      <c r="AD556" s="416"/>
      <c r="AE556" s="416"/>
      <c r="AF556" s="416"/>
      <c r="AG556" s="416"/>
      <c r="AH556" s="416"/>
      <c r="AI556" s="416"/>
      <c r="AJ556" s="416"/>
      <c r="AK556" s="416"/>
      <c r="AL556" s="416"/>
      <c r="AM556" s="416"/>
      <c r="AN556" s="416"/>
      <c r="AO556" s="416"/>
      <c r="AP556" s="416"/>
      <c r="AQ556" s="416"/>
      <c r="AR556" s="416"/>
      <c r="AS556" s="416"/>
      <c r="AT556" s="416"/>
      <c r="AU556" s="416"/>
      <c r="AV556" s="416"/>
      <c r="AW556" s="416"/>
      <c r="AX556" s="416"/>
      <c r="AY556" s="416"/>
      <c r="AZ556" s="416"/>
      <c r="BA556" s="416"/>
      <c r="BB556" s="416"/>
      <c r="BC556" s="416"/>
      <c r="BD556" s="416"/>
      <c r="BE556" s="416"/>
      <c r="BF556" s="416"/>
      <c r="BG556" s="416"/>
      <c r="BH556" s="416"/>
      <c r="BI556" s="416"/>
      <c r="BJ556" s="416"/>
      <c r="BK556" s="416"/>
      <c r="BL556" s="416"/>
      <c r="BM556" s="416"/>
      <c r="BN556" s="416"/>
      <c r="BO556" s="416"/>
      <c r="BP556" s="417"/>
      <c r="BQ556" s="417"/>
      <c r="BR556" s="417"/>
      <c r="BS556" s="417"/>
      <c r="BT556" s="417"/>
      <c r="BU556" s="417"/>
      <c r="BV556" s="417"/>
      <c r="BW556" s="417"/>
      <c r="BX556" s="417"/>
      <c r="BY556" s="417"/>
      <c r="BZ556" s="417"/>
      <c r="CA556" s="417"/>
      <c r="CB556" s="417"/>
      <c r="CC556" s="417"/>
      <c r="CD556" s="417"/>
      <c r="CE556" s="417"/>
      <c r="CF556" s="417"/>
      <c r="CG556" s="417"/>
      <c r="CH556" s="417"/>
      <c r="CI556" s="417"/>
      <c r="CJ556" s="417"/>
      <c r="CK556" s="417"/>
      <c r="CL556" s="417"/>
      <c r="CM556" s="417"/>
      <c r="CN556" s="417"/>
      <c r="CO556" s="417"/>
      <c r="CP556" s="417"/>
      <c r="CQ556" s="417"/>
      <c r="CR556" s="417"/>
      <c r="CS556" s="417"/>
      <c r="CT556" s="417"/>
      <c r="CU556" s="417"/>
      <c r="CV556" s="417"/>
      <c r="CW556" s="417"/>
      <c r="CX556" s="417"/>
      <c r="CY556" s="417"/>
      <c r="CZ556" s="417"/>
      <c r="DA556" s="417"/>
      <c r="DB556" s="417"/>
      <c r="DC556" s="417"/>
      <c r="DD556" s="417"/>
      <c r="DE556" s="417"/>
      <c r="DF556" s="417"/>
      <c r="DG556" s="417"/>
    </row>
    <row r="557" spans="1:111" s="268" customFormat="1">
      <c r="A557" s="112">
        <v>93188</v>
      </c>
      <c r="B557" s="112" t="s">
        <v>13</v>
      </c>
      <c r="C557" s="113" t="s">
        <v>2101</v>
      </c>
      <c r="D557" s="100" t="s">
        <v>606</v>
      </c>
      <c r="E557" s="112" t="s">
        <v>25</v>
      </c>
      <c r="F557" s="218">
        <f>'Mem. Calculo Quadra'!G54</f>
        <v>2.6</v>
      </c>
      <c r="G557" s="117">
        <f t="shared" si="236"/>
        <v>0.24940000000000001</v>
      </c>
      <c r="H557" s="114">
        <v>0</v>
      </c>
      <c r="I557" s="122">
        <f t="shared" si="237"/>
        <v>0</v>
      </c>
      <c r="J557" s="114">
        <f t="shared" si="238"/>
        <v>0</v>
      </c>
      <c r="K557" s="416"/>
      <c r="L557" s="416"/>
      <c r="M557" s="416"/>
      <c r="N557" s="416"/>
      <c r="O557" s="416"/>
      <c r="P557" s="416"/>
      <c r="Q557" s="416"/>
      <c r="R557" s="416"/>
      <c r="S557" s="416"/>
      <c r="T557" s="416"/>
      <c r="U557" s="416"/>
      <c r="V557" s="416"/>
      <c r="W557" s="416"/>
      <c r="X557" s="416"/>
      <c r="Y557" s="416"/>
      <c r="Z557" s="416"/>
      <c r="AA557" s="416"/>
      <c r="AB557" s="416"/>
      <c r="AC557" s="416"/>
      <c r="AD557" s="416"/>
      <c r="AE557" s="416"/>
      <c r="AF557" s="416"/>
      <c r="AG557" s="416"/>
      <c r="AH557" s="416"/>
      <c r="AI557" s="416"/>
      <c r="AJ557" s="416"/>
      <c r="AK557" s="416"/>
      <c r="AL557" s="416"/>
      <c r="AM557" s="416"/>
      <c r="AN557" s="416"/>
      <c r="AO557" s="416"/>
      <c r="AP557" s="416"/>
      <c r="AQ557" s="416"/>
      <c r="AR557" s="416"/>
      <c r="AS557" s="416"/>
      <c r="AT557" s="416"/>
      <c r="AU557" s="416"/>
      <c r="AV557" s="416"/>
      <c r="AW557" s="416"/>
      <c r="AX557" s="416"/>
      <c r="AY557" s="416"/>
      <c r="AZ557" s="416"/>
      <c r="BA557" s="416"/>
      <c r="BB557" s="416"/>
      <c r="BC557" s="416"/>
      <c r="BD557" s="416"/>
      <c r="BE557" s="416"/>
      <c r="BF557" s="416"/>
      <c r="BG557" s="416"/>
      <c r="BH557" s="416"/>
      <c r="BI557" s="416"/>
      <c r="BJ557" s="416"/>
      <c r="BK557" s="416"/>
      <c r="BL557" s="416"/>
      <c r="BM557" s="416"/>
      <c r="BN557" s="416"/>
      <c r="BO557" s="416"/>
      <c r="BP557" s="417"/>
      <c r="BQ557" s="417"/>
      <c r="BR557" s="417"/>
      <c r="BS557" s="417"/>
      <c r="BT557" s="417"/>
      <c r="BU557" s="417"/>
      <c r="BV557" s="417"/>
      <c r="BW557" s="417"/>
      <c r="BX557" s="417"/>
      <c r="BY557" s="417"/>
      <c r="BZ557" s="417"/>
      <c r="CA557" s="417"/>
      <c r="CB557" s="417"/>
      <c r="CC557" s="417"/>
      <c r="CD557" s="417"/>
      <c r="CE557" s="417"/>
      <c r="CF557" s="417"/>
      <c r="CG557" s="417"/>
      <c r="CH557" s="417"/>
      <c r="CI557" s="417"/>
      <c r="CJ557" s="417"/>
      <c r="CK557" s="417"/>
      <c r="CL557" s="417"/>
      <c r="CM557" s="417"/>
      <c r="CN557" s="417"/>
      <c r="CO557" s="417"/>
      <c r="CP557" s="417"/>
      <c r="CQ557" s="417"/>
      <c r="CR557" s="417"/>
      <c r="CS557" s="417"/>
      <c r="CT557" s="417"/>
      <c r="CU557" s="417"/>
      <c r="CV557" s="417"/>
      <c r="CW557" s="417"/>
      <c r="CX557" s="417"/>
      <c r="CY557" s="417"/>
      <c r="CZ557" s="417"/>
      <c r="DA557" s="417"/>
      <c r="DB557" s="417"/>
      <c r="DC557" s="417"/>
      <c r="DD557" s="417"/>
      <c r="DE557" s="417"/>
      <c r="DF557" s="417"/>
      <c r="DG557" s="417"/>
    </row>
    <row r="558" spans="1:111" s="268" customFormat="1">
      <c r="A558" s="88"/>
      <c r="B558" s="88"/>
      <c r="C558" s="30"/>
      <c r="D558" s="27"/>
      <c r="E558" s="88"/>
      <c r="F558" s="26"/>
      <c r="G558" s="26"/>
      <c r="H558" s="559" t="s">
        <v>17</v>
      </c>
      <c r="I558" s="559"/>
      <c r="J558" s="35">
        <f>SUM(J552:J557)</f>
        <v>0</v>
      </c>
      <c r="K558" s="416"/>
      <c r="L558" s="416"/>
      <c r="M558" s="416"/>
      <c r="N558" s="416"/>
      <c r="O558" s="416"/>
      <c r="P558" s="416"/>
      <c r="Q558" s="416"/>
      <c r="R558" s="416"/>
      <c r="S558" s="416"/>
      <c r="T558" s="416"/>
      <c r="U558" s="416"/>
      <c r="V558" s="416"/>
      <c r="W558" s="416"/>
      <c r="X558" s="416"/>
      <c r="Y558" s="416"/>
      <c r="Z558" s="416"/>
      <c r="AA558" s="416"/>
      <c r="AB558" s="416"/>
      <c r="AC558" s="416"/>
      <c r="AD558" s="416"/>
      <c r="AE558" s="416"/>
      <c r="AF558" s="416"/>
      <c r="AG558" s="416"/>
      <c r="AH558" s="416"/>
      <c r="AI558" s="416"/>
      <c r="AJ558" s="416"/>
      <c r="AK558" s="416"/>
      <c r="AL558" s="416"/>
      <c r="AM558" s="416"/>
      <c r="AN558" s="416"/>
      <c r="AO558" s="416"/>
      <c r="AP558" s="416"/>
      <c r="AQ558" s="416"/>
      <c r="AR558" s="416"/>
      <c r="AS558" s="416"/>
      <c r="AT558" s="416"/>
      <c r="AU558" s="416"/>
      <c r="AV558" s="416"/>
      <c r="AW558" s="416"/>
      <c r="AX558" s="416"/>
      <c r="AY558" s="416"/>
      <c r="AZ558" s="416"/>
      <c r="BA558" s="416"/>
      <c r="BB558" s="416"/>
      <c r="BC558" s="416"/>
      <c r="BD558" s="416"/>
      <c r="BE558" s="416"/>
      <c r="BF558" s="416"/>
      <c r="BG558" s="416"/>
      <c r="BH558" s="416"/>
      <c r="BI558" s="416"/>
      <c r="BJ558" s="416"/>
      <c r="BK558" s="416"/>
      <c r="BL558" s="416"/>
      <c r="BM558" s="416"/>
      <c r="BN558" s="416"/>
      <c r="BO558" s="416"/>
      <c r="BP558" s="417"/>
      <c r="BQ558" s="417"/>
      <c r="BR558" s="417"/>
      <c r="BS558" s="417"/>
      <c r="BT558" s="417"/>
      <c r="BU558" s="417"/>
      <c r="BV558" s="417"/>
      <c r="BW558" s="417"/>
      <c r="BX558" s="417"/>
      <c r="BY558" s="417"/>
      <c r="BZ558" s="417"/>
      <c r="CA558" s="417"/>
      <c r="CB558" s="417"/>
      <c r="CC558" s="417"/>
      <c r="CD558" s="417"/>
      <c r="CE558" s="417"/>
      <c r="CF558" s="417"/>
      <c r="CG558" s="417"/>
      <c r="CH558" s="417"/>
      <c r="CI558" s="417"/>
      <c r="CJ558" s="417"/>
      <c r="CK558" s="417"/>
      <c r="CL558" s="417"/>
      <c r="CM558" s="417"/>
      <c r="CN558" s="417"/>
      <c r="CO558" s="417"/>
      <c r="CP558" s="417"/>
      <c r="CQ558" s="417"/>
      <c r="CR558" s="417"/>
      <c r="CS558" s="417"/>
      <c r="CT558" s="417"/>
      <c r="CU558" s="417"/>
      <c r="CV558" s="417"/>
      <c r="CW558" s="417"/>
      <c r="CX558" s="417"/>
      <c r="CY558" s="417"/>
      <c r="CZ558" s="417"/>
      <c r="DA558" s="417"/>
      <c r="DB558" s="417"/>
      <c r="DC558" s="417"/>
      <c r="DD558" s="417"/>
      <c r="DE558" s="417"/>
      <c r="DF558" s="417"/>
      <c r="DG558" s="417"/>
    </row>
    <row r="559" spans="1:111" s="268" customFormat="1">
      <c r="A559" s="22"/>
      <c r="B559" s="22"/>
      <c r="C559" s="11" t="s">
        <v>1428</v>
      </c>
      <c r="D559" s="12" t="s">
        <v>23</v>
      </c>
      <c r="E559" s="22"/>
      <c r="F559" s="23"/>
      <c r="G559" s="23"/>
      <c r="H559" s="23"/>
      <c r="I559" s="24"/>
      <c r="J559" s="23"/>
      <c r="K559" s="416"/>
      <c r="L559" s="416"/>
      <c r="M559" s="416"/>
      <c r="N559" s="416"/>
      <c r="O559" s="416"/>
      <c r="P559" s="416"/>
      <c r="Q559" s="416"/>
      <c r="R559" s="416"/>
      <c r="S559" s="416"/>
      <c r="T559" s="416"/>
      <c r="U559" s="416"/>
      <c r="V559" s="416"/>
      <c r="W559" s="416"/>
      <c r="X559" s="416"/>
      <c r="Y559" s="416"/>
      <c r="Z559" s="416"/>
      <c r="AA559" s="416"/>
      <c r="AB559" s="416"/>
      <c r="AC559" s="416"/>
      <c r="AD559" s="416"/>
      <c r="AE559" s="416"/>
      <c r="AF559" s="416"/>
      <c r="AG559" s="416"/>
      <c r="AH559" s="416"/>
      <c r="AI559" s="416"/>
      <c r="AJ559" s="416"/>
      <c r="AK559" s="416"/>
      <c r="AL559" s="416"/>
      <c r="AM559" s="416"/>
      <c r="AN559" s="416"/>
      <c r="AO559" s="416"/>
      <c r="AP559" s="416"/>
      <c r="AQ559" s="416"/>
      <c r="AR559" s="416"/>
      <c r="AS559" s="416"/>
      <c r="AT559" s="416"/>
      <c r="AU559" s="416"/>
      <c r="AV559" s="416"/>
      <c r="AW559" s="416"/>
      <c r="AX559" s="416"/>
      <c r="AY559" s="416"/>
      <c r="AZ559" s="416"/>
      <c r="BA559" s="416"/>
      <c r="BB559" s="416"/>
      <c r="BC559" s="416"/>
      <c r="BD559" s="416"/>
      <c r="BE559" s="416"/>
      <c r="BF559" s="416"/>
      <c r="BG559" s="416"/>
      <c r="BH559" s="416"/>
      <c r="BI559" s="416"/>
      <c r="BJ559" s="416"/>
      <c r="BK559" s="416"/>
      <c r="BL559" s="416"/>
      <c r="BM559" s="416"/>
      <c r="BN559" s="416"/>
      <c r="BO559" s="416"/>
      <c r="BP559" s="417"/>
      <c r="BQ559" s="417"/>
      <c r="BR559" s="417"/>
      <c r="BS559" s="417"/>
      <c r="BT559" s="417"/>
      <c r="BU559" s="417"/>
      <c r="BV559" s="417"/>
      <c r="BW559" s="417"/>
      <c r="BX559" s="417"/>
      <c r="BY559" s="417"/>
      <c r="BZ559" s="417"/>
      <c r="CA559" s="417"/>
      <c r="CB559" s="417"/>
      <c r="CC559" s="417"/>
      <c r="CD559" s="417"/>
      <c r="CE559" s="417"/>
      <c r="CF559" s="417"/>
      <c r="CG559" s="417"/>
      <c r="CH559" s="417"/>
      <c r="CI559" s="417"/>
      <c r="CJ559" s="417"/>
      <c r="CK559" s="417"/>
      <c r="CL559" s="417"/>
      <c r="CM559" s="417"/>
      <c r="CN559" s="417"/>
      <c r="CO559" s="417"/>
      <c r="CP559" s="417"/>
      <c r="CQ559" s="417"/>
      <c r="CR559" s="417"/>
      <c r="CS559" s="417"/>
      <c r="CT559" s="417"/>
      <c r="CU559" s="417"/>
      <c r="CV559" s="417"/>
      <c r="CW559" s="417"/>
      <c r="CX559" s="417"/>
      <c r="CY559" s="417"/>
      <c r="CZ559" s="417"/>
      <c r="DA559" s="417"/>
      <c r="DB559" s="417"/>
      <c r="DC559" s="417"/>
      <c r="DD559" s="417"/>
      <c r="DE559" s="417"/>
      <c r="DF559" s="417"/>
      <c r="DG559" s="417"/>
    </row>
    <row r="560" spans="1:111" s="268" customFormat="1">
      <c r="A560" s="143"/>
      <c r="B560" s="143"/>
      <c r="C560" s="28" t="s">
        <v>1429</v>
      </c>
      <c r="D560" s="148" t="s">
        <v>27</v>
      </c>
      <c r="E560" s="143"/>
      <c r="F560" s="144"/>
      <c r="G560" s="144"/>
      <c r="H560" s="144"/>
      <c r="I560" s="149"/>
      <c r="J560" s="144"/>
      <c r="K560" s="416"/>
      <c r="L560" s="416"/>
      <c r="M560" s="416"/>
      <c r="N560" s="416"/>
      <c r="O560" s="416"/>
      <c r="P560" s="416"/>
      <c r="Q560" s="416"/>
      <c r="R560" s="416"/>
      <c r="S560" s="416"/>
      <c r="T560" s="416"/>
      <c r="U560" s="416"/>
      <c r="V560" s="416"/>
      <c r="W560" s="416"/>
      <c r="X560" s="416"/>
      <c r="Y560" s="416"/>
      <c r="Z560" s="416"/>
      <c r="AA560" s="416"/>
      <c r="AB560" s="416"/>
      <c r="AC560" s="416"/>
      <c r="AD560" s="416"/>
      <c r="AE560" s="416"/>
      <c r="AF560" s="416"/>
      <c r="AG560" s="416"/>
      <c r="AH560" s="416"/>
      <c r="AI560" s="416"/>
      <c r="AJ560" s="416"/>
      <c r="AK560" s="416"/>
      <c r="AL560" s="416"/>
      <c r="AM560" s="416"/>
      <c r="AN560" s="416"/>
      <c r="AO560" s="416"/>
      <c r="AP560" s="416"/>
      <c r="AQ560" s="416"/>
      <c r="AR560" s="416"/>
      <c r="AS560" s="416"/>
      <c r="AT560" s="416"/>
      <c r="AU560" s="416"/>
      <c r="AV560" s="416"/>
      <c r="AW560" s="416"/>
      <c r="AX560" s="416"/>
      <c r="AY560" s="416"/>
      <c r="AZ560" s="416"/>
      <c r="BA560" s="416"/>
      <c r="BB560" s="416"/>
      <c r="BC560" s="416"/>
      <c r="BD560" s="416"/>
      <c r="BE560" s="416"/>
      <c r="BF560" s="416"/>
      <c r="BG560" s="416"/>
      <c r="BH560" s="416"/>
      <c r="BI560" s="416"/>
      <c r="BJ560" s="416"/>
      <c r="BK560" s="416"/>
      <c r="BL560" s="416"/>
      <c r="BM560" s="416"/>
      <c r="BN560" s="416"/>
      <c r="BO560" s="416"/>
      <c r="BP560" s="417"/>
      <c r="BQ560" s="417"/>
      <c r="BR560" s="417"/>
      <c r="BS560" s="417"/>
      <c r="BT560" s="417"/>
      <c r="BU560" s="417"/>
      <c r="BV560" s="417"/>
      <c r="BW560" s="417"/>
      <c r="BX560" s="417"/>
      <c r="BY560" s="417"/>
      <c r="BZ560" s="417"/>
      <c r="CA560" s="417"/>
      <c r="CB560" s="417"/>
      <c r="CC560" s="417"/>
      <c r="CD560" s="417"/>
      <c r="CE560" s="417"/>
      <c r="CF560" s="417"/>
      <c r="CG560" s="417"/>
      <c r="CH560" s="417"/>
      <c r="CI560" s="417"/>
      <c r="CJ560" s="417"/>
      <c r="CK560" s="417"/>
      <c r="CL560" s="417"/>
      <c r="CM560" s="417"/>
      <c r="CN560" s="417"/>
      <c r="CO560" s="417"/>
      <c r="CP560" s="417"/>
      <c r="CQ560" s="417"/>
      <c r="CR560" s="417"/>
      <c r="CS560" s="417"/>
      <c r="CT560" s="417"/>
      <c r="CU560" s="417"/>
      <c r="CV560" s="417"/>
      <c r="CW560" s="417"/>
      <c r="CX560" s="417"/>
      <c r="CY560" s="417"/>
      <c r="CZ560" s="417"/>
      <c r="DA560" s="417"/>
      <c r="DB560" s="417"/>
      <c r="DC560" s="417"/>
      <c r="DD560" s="417"/>
      <c r="DE560" s="417"/>
      <c r="DF560" s="417"/>
      <c r="DG560" s="417"/>
    </row>
    <row r="561" spans="1:111" s="268" customFormat="1" ht="31.5">
      <c r="A561" s="112">
        <v>87879</v>
      </c>
      <c r="B561" s="112" t="s">
        <v>13</v>
      </c>
      <c r="C561" s="113" t="s">
        <v>2372</v>
      </c>
      <c r="D561" s="106" t="s">
        <v>356</v>
      </c>
      <c r="E561" s="112" t="s">
        <v>109</v>
      </c>
      <c r="F561" s="218">
        <f>'Mem. Calculo Quadra'!D66</f>
        <v>2113.23</v>
      </c>
      <c r="G561" s="117">
        <f>$J$4</f>
        <v>0.24940000000000001</v>
      </c>
      <c r="H561" s="114">
        <v>0</v>
      </c>
      <c r="I561" s="122">
        <f>H561*(1+G561)</f>
        <v>0</v>
      </c>
      <c r="J561" s="18">
        <f>F561*I561</f>
        <v>0</v>
      </c>
      <c r="K561" s="416"/>
      <c r="L561" s="416"/>
      <c r="M561" s="416"/>
      <c r="N561" s="416"/>
      <c r="O561" s="416"/>
      <c r="P561" s="416"/>
      <c r="Q561" s="416"/>
      <c r="R561" s="416"/>
      <c r="S561" s="416"/>
      <c r="T561" s="416"/>
      <c r="U561" s="416"/>
      <c r="V561" s="416"/>
      <c r="W561" s="416"/>
      <c r="X561" s="416"/>
      <c r="Y561" s="416"/>
      <c r="Z561" s="416"/>
      <c r="AA561" s="416"/>
      <c r="AB561" s="416"/>
      <c r="AC561" s="416"/>
      <c r="AD561" s="416"/>
      <c r="AE561" s="416"/>
      <c r="AF561" s="416"/>
      <c r="AG561" s="416"/>
      <c r="AH561" s="416"/>
      <c r="AI561" s="416"/>
      <c r="AJ561" s="416"/>
      <c r="AK561" s="416"/>
      <c r="AL561" s="416"/>
      <c r="AM561" s="416"/>
      <c r="AN561" s="416"/>
      <c r="AO561" s="416"/>
      <c r="AP561" s="416"/>
      <c r="AQ561" s="416"/>
      <c r="AR561" s="416"/>
      <c r="AS561" s="416"/>
      <c r="AT561" s="416"/>
      <c r="AU561" s="416"/>
      <c r="AV561" s="416"/>
      <c r="AW561" s="416"/>
      <c r="AX561" s="416"/>
      <c r="AY561" s="416"/>
      <c r="AZ561" s="416"/>
      <c r="BA561" s="416"/>
      <c r="BB561" s="416"/>
      <c r="BC561" s="416"/>
      <c r="BD561" s="416"/>
      <c r="BE561" s="416"/>
      <c r="BF561" s="416"/>
      <c r="BG561" s="416"/>
      <c r="BH561" s="416"/>
      <c r="BI561" s="416"/>
      <c r="BJ561" s="416"/>
      <c r="BK561" s="416"/>
      <c r="BL561" s="416"/>
      <c r="BM561" s="416"/>
      <c r="BN561" s="416"/>
      <c r="BO561" s="416"/>
      <c r="BP561" s="417"/>
      <c r="BQ561" s="417"/>
      <c r="BR561" s="417"/>
      <c r="BS561" s="417"/>
      <c r="BT561" s="417"/>
      <c r="BU561" s="417"/>
      <c r="BV561" s="417"/>
      <c r="BW561" s="417"/>
      <c r="BX561" s="417"/>
      <c r="BY561" s="417"/>
      <c r="BZ561" s="417"/>
      <c r="CA561" s="417"/>
      <c r="CB561" s="417"/>
      <c r="CC561" s="417"/>
      <c r="CD561" s="417"/>
      <c r="CE561" s="417"/>
      <c r="CF561" s="417"/>
      <c r="CG561" s="417"/>
      <c r="CH561" s="417"/>
      <c r="CI561" s="417"/>
      <c r="CJ561" s="417"/>
      <c r="CK561" s="417"/>
      <c r="CL561" s="417"/>
      <c r="CM561" s="417"/>
      <c r="CN561" s="417"/>
      <c r="CO561" s="417"/>
      <c r="CP561" s="417"/>
      <c r="CQ561" s="417"/>
      <c r="CR561" s="417"/>
      <c r="CS561" s="417"/>
      <c r="CT561" s="417"/>
      <c r="CU561" s="417"/>
      <c r="CV561" s="417"/>
      <c r="CW561" s="417"/>
      <c r="CX561" s="417"/>
      <c r="CY561" s="417"/>
      <c r="CZ561" s="417"/>
      <c r="DA561" s="417"/>
      <c r="DB561" s="417"/>
      <c r="DC561" s="417"/>
      <c r="DD561" s="417"/>
      <c r="DE561" s="417"/>
      <c r="DF561" s="417"/>
      <c r="DG561" s="417"/>
    </row>
    <row r="562" spans="1:111" s="268" customFormat="1" ht="47.25">
      <c r="A562" s="112">
        <v>87531</v>
      </c>
      <c r="B562" s="112" t="s">
        <v>13</v>
      </c>
      <c r="C562" s="113" t="s">
        <v>2373</v>
      </c>
      <c r="D562" s="106" t="s">
        <v>623</v>
      </c>
      <c r="E562" s="112" t="s">
        <v>109</v>
      </c>
      <c r="F562" s="218">
        <f>'Mem. Calculo Quadra'!D75</f>
        <v>355.67</v>
      </c>
      <c r="G562" s="117">
        <f>$J$4</f>
        <v>0.24940000000000001</v>
      </c>
      <c r="H562" s="114">
        <v>0</v>
      </c>
      <c r="I562" s="122">
        <f t="shared" ref="I562:I565" si="239">H562*(1+G562)</f>
        <v>0</v>
      </c>
      <c r="J562" s="18">
        <f t="shared" ref="J562:J565" si="240">F562*I562</f>
        <v>0</v>
      </c>
      <c r="K562" s="416"/>
      <c r="L562" s="416"/>
      <c r="M562" s="416"/>
      <c r="N562" s="416"/>
      <c r="O562" s="416"/>
      <c r="P562" s="416"/>
      <c r="Q562" s="416"/>
      <c r="R562" s="416"/>
      <c r="S562" s="416"/>
      <c r="T562" s="416"/>
      <c r="U562" s="416"/>
      <c r="V562" s="416"/>
      <c r="W562" s="416"/>
      <c r="X562" s="416"/>
      <c r="Y562" s="416"/>
      <c r="Z562" s="416"/>
      <c r="AA562" s="416"/>
      <c r="AB562" s="416"/>
      <c r="AC562" s="416"/>
      <c r="AD562" s="416"/>
      <c r="AE562" s="416"/>
      <c r="AF562" s="416"/>
      <c r="AG562" s="416"/>
      <c r="AH562" s="416"/>
      <c r="AI562" s="416"/>
      <c r="AJ562" s="416"/>
      <c r="AK562" s="416"/>
      <c r="AL562" s="416"/>
      <c r="AM562" s="416"/>
      <c r="AN562" s="416"/>
      <c r="AO562" s="416"/>
      <c r="AP562" s="416"/>
      <c r="AQ562" s="416"/>
      <c r="AR562" s="416"/>
      <c r="AS562" s="416"/>
      <c r="AT562" s="416"/>
      <c r="AU562" s="416"/>
      <c r="AV562" s="416"/>
      <c r="AW562" s="416"/>
      <c r="AX562" s="416"/>
      <c r="AY562" s="416"/>
      <c r="AZ562" s="416"/>
      <c r="BA562" s="416"/>
      <c r="BB562" s="416"/>
      <c r="BC562" s="416"/>
      <c r="BD562" s="416"/>
      <c r="BE562" s="416"/>
      <c r="BF562" s="416"/>
      <c r="BG562" s="416"/>
      <c r="BH562" s="416"/>
      <c r="BI562" s="416"/>
      <c r="BJ562" s="416"/>
      <c r="BK562" s="416"/>
      <c r="BL562" s="416"/>
      <c r="BM562" s="416"/>
      <c r="BN562" s="416"/>
      <c r="BO562" s="416"/>
      <c r="BP562" s="417"/>
      <c r="BQ562" s="417"/>
      <c r="BR562" s="417"/>
      <c r="BS562" s="417"/>
      <c r="BT562" s="417"/>
      <c r="BU562" s="417"/>
      <c r="BV562" s="417"/>
      <c r="BW562" s="417"/>
      <c r="BX562" s="417"/>
      <c r="BY562" s="417"/>
      <c r="BZ562" s="417"/>
      <c r="CA562" s="417"/>
      <c r="CB562" s="417"/>
      <c r="CC562" s="417"/>
      <c r="CD562" s="417"/>
      <c r="CE562" s="417"/>
      <c r="CF562" s="417"/>
      <c r="CG562" s="417"/>
      <c r="CH562" s="417"/>
      <c r="CI562" s="417"/>
      <c r="CJ562" s="417"/>
      <c r="CK562" s="417"/>
      <c r="CL562" s="417"/>
      <c r="CM562" s="417"/>
      <c r="CN562" s="417"/>
      <c r="CO562" s="417"/>
      <c r="CP562" s="417"/>
      <c r="CQ562" s="417"/>
      <c r="CR562" s="417"/>
      <c r="CS562" s="417"/>
      <c r="CT562" s="417"/>
      <c r="CU562" s="417"/>
      <c r="CV562" s="417"/>
      <c r="CW562" s="417"/>
      <c r="CX562" s="417"/>
      <c r="CY562" s="417"/>
      <c r="CZ562" s="417"/>
      <c r="DA562" s="417"/>
      <c r="DB562" s="417"/>
      <c r="DC562" s="417"/>
      <c r="DD562" s="417"/>
      <c r="DE562" s="417"/>
      <c r="DF562" s="417"/>
      <c r="DG562" s="417"/>
    </row>
    <row r="563" spans="1:111" s="268" customFormat="1" ht="31.5">
      <c r="A563" s="112">
        <v>93393</v>
      </c>
      <c r="B563" s="112" t="s">
        <v>13</v>
      </c>
      <c r="C563" s="113" t="s">
        <v>2374</v>
      </c>
      <c r="D563" s="106" t="s">
        <v>617</v>
      </c>
      <c r="E563" s="112" t="s">
        <v>109</v>
      </c>
      <c r="F563" s="218">
        <f>'Mem. Calculo Quadra'!D83</f>
        <v>338.65</v>
      </c>
      <c r="G563" s="117">
        <f>$J$4</f>
        <v>0.24940000000000001</v>
      </c>
      <c r="H563" s="114">
        <v>0</v>
      </c>
      <c r="I563" s="122">
        <f t="shared" si="239"/>
        <v>0</v>
      </c>
      <c r="J563" s="18">
        <f t="shared" si="240"/>
        <v>0</v>
      </c>
      <c r="K563" s="416"/>
      <c r="L563" s="416"/>
      <c r="M563" s="416"/>
      <c r="N563" s="416"/>
      <c r="O563" s="416"/>
      <c r="P563" s="416"/>
      <c r="Q563" s="416"/>
      <c r="R563" s="416"/>
      <c r="S563" s="416"/>
      <c r="T563" s="416"/>
      <c r="U563" s="416"/>
      <c r="V563" s="416"/>
      <c r="W563" s="416"/>
      <c r="X563" s="416"/>
      <c r="Y563" s="416"/>
      <c r="Z563" s="416"/>
      <c r="AA563" s="416"/>
      <c r="AB563" s="416"/>
      <c r="AC563" s="416"/>
      <c r="AD563" s="416"/>
      <c r="AE563" s="416"/>
      <c r="AF563" s="416"/>
      <c r="AG563" s="416"/>
      <c r="AH563" s="416"/>
      <c r="AI563" s="416"/>
      <c r="AJ563" s="416"/>
      <c r="AK563" s="416"/>
      <c r="AL563" s="416"/>
      <c r="AM563" s="416"/>
      <c r="AN563" s="416"/>
      <c r="AO563" s="416"/>
      <c r="AP563" s="416"/>
      <c r="AQ563" s="416"/>
      <c r="AR563" s="416"/>
      <c r="AS563" s="416"/>
      <c r="AT563" s="416"/>
      <c r="AU563" s="416"/>
      <c r="AV563" s="416"/>
      <c r="AW563" s="416"/>
      <c r="AX563" s="416"/>
      <c r="AY563" s="416"/>
      <c r="AZ563" s="416"/>
      <c r="BA563" s="416"/>
      <c r="BB563" s="416"/>
      <c r="BC563" s="416"/>
      <c r="BD563" s="416"/>
      <c r="BE563" s="416"/>
      <c r="BF563" s="416"/>
      <c r="BG563" s="416"/>
      <c r="BH563" s="416"/>
      <c r="BI563" s="416"/>
      <c r="BJ563" s="416"/>
      <c r="BK563" s="416"/>
      <c r="BL563" s="416"/>
      <c r="BM563" s="416"/>
      <c r="BN563" s="416"/>
      <c r="BO563" s="416"/>
      <c r="BP563" s="417"/>
      <c r="BQ563" s="417"/>
      <c r="BR563" s="417"/>
      <c r="BS563" s="417"/>
      <c r="BT563" s="417"/>
      <c r="BU563" s="417"/>
      <c r="BV563" s="417"/>
      <c r="BW563" s="417"/>
      <c r="BX563" s="417"/>
      <c r="BY563" s="417"/>
      <c r="BZ563" s="417"/>
      <c r="CA563" s="417"/>
      <c r="CB563" s="417"/>
      <c r="CC563" s="417"/>
      <c r="CD563" s="417"/>
      <c r="CE563" s="417"/>
      <c r="CF563" s="417"/>
      <c r="CG563" s="417"/>
      <c r="CH563" s="417"/>
      <c r="CI563" s="417"/>
      <c r="CJ563" s="417"/>
      <c r="CK563" s="417"/>
      <c r="CL563" s="417"/>
      <c r="CM563" s="417"/>
      <c r="CN563" s="417"/>
      <c r="CO563" s="417"/>
      <c r="CP563" s="417"/>
      <c r="CQ563" s="417"/>
      <c r="CR563" s="417"/>
      <c r="CS563" s="417"/>
      <c r="CT563" s="417"/>
      <c r="CU563" s="417"/>
      <c r="CV563" s="417"/>
      <c r="CW563" s="417"/>
      <c r="CX563" s="417"/>
      <c r="CY563" s="417"/>
      <c r="CZ563" s="417"/>
      <c r="DA563" s="417"/>
      <c r="DB563" s="417"/>
      <c r="DC563" s="417"/>
      <c r="DD563" s="417"/>
      <c r="DE563" s="417"/>
      <c r="DF563" s="417"/>
      <c r="DG563" s="417"/>
    </row>
    <row r="564" spans="1:111" s="268" customFormat="1" ht="33.75" customHeight="1">
      <c r="A564" s="112">
        <v>87242</v>
      </c>
      <c r="B564" s="112" t="s">
        <v>13</v>
      </c>
      <c r="C564" s="113" t="s">
        <v>2375</v>
      </c>
      <c r="D564" s="82" t="s">
        <v>367</v>
      </c>
      <c r="E564" s="112" t="s">
        <v>109</v>
      </c>
      <c r="F564" s="218">
        <f>'Mem. Calculo Quadra'!D87</f>
        <v>17.02</v>
      </c>
      <c r="G564" s="117">
        <f>$J$4</f>
        <v>0.24940000000000001</v>
      </c>
      <c r="H564" s="114">
        <v>0</v>
      </c>
      <c r="I564" s="122">
        <f t="shared" si="239"/>
        <v>0</v>
      </c>
      <c r="J564" s="18">
        <f t="shared" si="240"/>
        <v>0</v>
      </c>
      <c r="K564" s="416"/>
      <c r="L564" s="416"/>
      <c r="M564" s="416"/>
      <c r="N564" s="416"/>
      <c r="O564" s="416"/>
      <c r="P564" s="416"/>
      <c r="Q564" s="416"/>
      <c r="R564" s="416"/>
      <c r="S564" s="416"/>
      <c r="T564" s="416"/>
      <c r="U564" s="416"/>
      <c r="V564" s="416"/>
      <c r="W564" s="416"/>
      <c r="X564" s="416"/>
      <c r="Y564" s="416"/>
      <c r="Z564" s="416"/>
      <c r="AA564" s="416"/>
      <c r="AB564" s="416"/>
      <c r="AC564" s="416"/>
      <c r="AD564" s="416"/>
      <c r="AE564" s="416"/>
      <c r="AF564" s="416"/>
      <c r="AG564" s="416"/>
      <c r="AH564" s="416"/>
      <c r="AI564" s="416"/>
      <c r="AJ564" s="416"/>
      <c r="AK564" s="416"/>
      <c r="AL564" s="416"/>
      <c r="AM564" s="416"/>
      <c r="AN564" s="416"/>
      <c r="AO564" s="416"/>
      <c r="AP564" s="416"/>
      <c r="AQ564" s="416"/>
      <c r="AR564" s="416"/>
      <c r="AS564" s="416"/>
      <c r="AT564" s="416"/>
      <c r="AU564" s="416"/>
      <c r="AV564" s="416"/>
      <c r="AW564" s="416"/>
      <c r="AX564" s="416"/>
      <c r="AY564" s="416"/>
      <c r="AZ564" s="416"/>
      <c r="BA564" s="416"/>
      <c r="BB564" s="416"/>
      <c r="BC564" s="416"/>
      <c r="BD564" s="416"/>
      <c r="BE564" s="416"/>
      <c r="BF564" s="416"/>
      <c r="BG564" s="416"/>
      <c r="BH564" s="416"/>
      <c r="BI564" s="416"/>
      <c r="BJ564" s="416"/>
      <c r="BK564" s="416"/>
      <c r="BL564" s="416"/>
      <c r="BM564" s="416"/>
      <c r="BN564" s="416"/>
      <c r="BO564" s="416"/>
      <c r="BP564" s="417"/>
      <c r="BQ564" s="417"/>
      <c r="BR564" s="417"/>
      <c r="BS564" s="417"/>
      <c r="BT564" s="417"/>
      <c r="BU564" s="417"/>
      <c r="BV564" s="417"/>
      <c r="BW564" s="417"/>
      <c r="BX564" s="417"/>
      <c r="BY564" s="417"/>
      <c r="BZ564" s="417"/>
      <c r="CA564" s="417"/>
      <c r="CB564" s="417"/>
      <c r="CC564" s="417"/>
      <c r="CD564" s="417"/>
      <c r="CE564" s="417"/>
      <c r="CF564" s="417"/>
      <c r="CG564" s="417"/>
      <c r="CH564" s="417"/>
      <c r="CI564" s="417"/>
      <c r="CJ564" s="417"/>
      <c r="CK564" s="417"/>
      <c r="CL564" s="417"/>
      <c r="CM564" s="417"/>
      <c r="CN564" s="417"/>
      <c r="CO564" s="417"/>
      <c r="CP564" s="417"/>
      <c r="CQ564" s="417"/>
      <c r="CR564" s="417"/>
      <c r="CS564" s="417"/>
      <c r="CT564" s="417"/>
      <c r="CU564" s="417"/>
      <c r="CV564" s="417"/>
      <c r="CW564" s="417"/>
      <c r="CX564" s="417"/>
      <c r="CY564" s="417"/>
      <c r="CZ564" s="417"/>
      <c r="DA564" s="417"/>
      <c r="DB564" s="417"/>
      <c r="DC564" s="417"/>
      <c r="DD564" s="417"/>
      <c r="DE564" s="417"/>
      <c r="DF564" s="417"/>
      <c r="DG564" s="417"/>
    </row>
    <row r="565" spans="1:111" s="268" customFormat="1" ht="47.25">
      <c r="A565" s="112">
        <v>87529</v>
      </c>
      <c r="B565" s="112" t="s">
        <v>13</v>
      </c>
      <c r="C565" s="113" t="s">
        <v>2376</v>
      </c>
      <c r="D565" s="106" t="s">
        <v>357</v>
      </c>
      <c r="E565" s="105" t="s">
        <v>109</v>
      </c>
      <c r="F565" s="218">
        <f>'Mem. Calculo Quadra'!D91</f>
        <v>1757.56</v>
      </c>
      <c r="G565" s="117">
        <f>$J$4</f>
        <v>0.24940000000000001</v>
      </c>
      <c r="H565" s="114">
        <v>0</v>
      </c>
      <c r="I565" s="122">
        <f t="shared" si="239"/>
        <v>0</v>
      </c>
      <c r="J565" s="18">
        <f t="shared" si="240"/>
        <v>0</v>
      </c>
      <c r="K565" s="416"/>
      <c r="L565" s="416"/>
      <c r="M565" s="416"/>
      <c r="N565" s="416"/>
      <c r="O565" s="416"/>
      <c r="P565" s="416"/>
      <c r="Q565" s="416"/>
      <c r="R565" s="416"/>
      <c r="S565" s="416"/>
      <c r="T565" s="416"/>
      <c r="U565" s="416"/>
      <c r="V565" s="416"/>
      <c r="W565" s="416"/>
      <c r="X565" s="416"/>
      <c r="Y565" s="416"/>
      <c r="Z565" s="416"/>
      <c r="AA565" s="416"/>
      <c r="AB565" s="416"/>
      <c r="AC565" s="416"/>
      <c r="AD565" s="416"/>
      <c r="AE565" s="416"/>
      <c r="AF565" s="416"/>
      <c r="AG565" s="416"/>
      <c r="AH565" s="416"/>
      <c r="AI565" s="416"/>
      <c r="AJ565" s="416"/>
      <c r="AK565" s="416"/>
      <c r="AL565" s="416"/>
      <c r="AM565" s="416"/>
      <c r="AN565" s="416"/>
      <c r="AO565" s="416"/>
      <c r="AP565" s="416"/>
      <c r="AQ565" s="416"/>
      <c r="AR565" s="416"/>
      <c r="AS565" s="416"/>
      <c r="AT565" s="416"/>
      <c r="AU565" s="416"/>
      <c r="AV565" s="416"/>
      <c r="AW565" s="416"/>
      <c r="AX565" s="416"/>
      <c r="AY565" s="416"/>
      <c r="AZ565" s="416"/>
      <c r="BA565" s="416"/>
      <c r="BB565" s="416"/>
      <c r="BC565" s="416"/>
      <c r="BD565" s="416"/>
      <c r="BE565" s="416"/>
      <c r="BF565" s="416"/>
      <c r="BG565" s="416"/>
      <c r="BH565" s="416"/>
      <c r="BI565" s="416"/>
      <c r="BJ565" s="416"/>
      <c r="BK565" s="416"/>
      <c r="BL565" s="416"/>
      <c r="BM565" s="416"/>
      <c r="BN565" s="416"/>
      <c r="BO565" s="416"/>
      <c r="BP565" s="417"/>
      <c r="BQ565" s="417"/>
      <c r="BR565" s="417"/>
      <c r="BS565" s="417"/>
      <c r="BT565" s="417"/>
      <c r="BU565" s="417"/>
      <c r="BV565" s="417"/>
      <c r="BW565" s="417"/>
      <c r="BX565" s="417"/>
      <c r="BY565" s="417"/>
      <c r="BZ565" s="417"/>
      <c r="CA565" s="417"/>
      <c r="CB565" s="417"/>
      <c r="CC565" s="417"/>
      <c r="CD565" s="417"/>
      <c r="CE565" s="417"/>
      <c r="CF565" s="417"/>
      <c r="CG565" s="417"/>
      <c r="CH565" s="417"/>
      <c r="CI565" s="417"/>
      <c r="CJ565" s="417"/>
      <c r="CK565" s="417"/>
      <c r="CL565" s="417"/>
      <c r="CM565" s="417"/>
      <c r="CN565" s="417"/>
      <c r="CO565" s="417"/>
      <c r="CP565" s="417"/>
      <c r="CQ565" s="417"/>
      <c r="CR565" s="417"/>
      <c r="CS565" s="417"/>
      <c r="CT565" s="417"/>
      <c r="CU565" s="417"/>
      <c r="CV565" s="417"/>
      <c r="CW565" s="417"/>
      <c r="CX565" s="417"/>
      <c r="CY565" s="417"/>
      <c r="CZ565" s="417"/>
      <c r="DA565" s="417"/>
      <c r="DB565" s="417"/>
      <c r="DC565" s="417"/>
      <c r="DD565" s="417"/>
      <c r="DE565" s="417"/>
      <c r="DF565" s="417"/>
      <c r="DG565" s="417"/>
    </row>
    <row r="566" spans="1:111" s="268" customFormat="1">
      <c r="A566" s="143"/>
      <c r="B566" s="143"/>
      <c r="C566" s="28" t="s">
        <v>2377</v>
      </c>
      <c r="D566" s="148" t="s">
        <v>30</v>
      </c>
      <c r="E566" s="143"/>
      <c r="F566" s="298"/>
      <c r="G566" s="144"/>
      <c r="H566" s="144"/>
      <c r="I566" s="149"/>
      <c r="J566" s="144"/>
      <c r="K566" s="416"/>
      <c r="L566" s="416"/>
      <c r="M566" s="416"/>
      <c r="N566" s="416"/>
      <c r="O566" s="416"/>
      <c r="P566" s="416"/>
      <c r="Q566" s="416"/>
      <c r="R566" s="416"/>
      <c r="S566" s="416"/>
      <c r="T566" s="416"/>
      <c r="U566" s="416"/>
      <c r="V566" s="416"/>
      <c r="W566" s="416"/>
      <c r="X566" s="416"/>
      <c r="Y566" s="416"/>
      <c r="Z566" s="416"/>
      <c r="AA566" s="416"/>
      <c r="AB566" s="416"/>
      <c r="AC566" s="416"/>
      <c r="AD566" s="416"/>
      <c r="AE566" s="416"/>
      <c r="AF566" s="416"/>
      <c r="AG566" s="416"/>
      <c r="AH566" s="416"/>
      <c r="AI566" s="416"/>
      <c r="AJ566" s="416"/>
      <c r="AK566" s="416"/>
      <c r="AL566" s="416"/>
      <c r="AM566" s="416"/>
      <c r="AN566" s="416"/>
      <c r="AO566" s="416"/>
      <c r="AP566" s="416"/>
      <c r="AQ566" s="416"/>
      <c r="AR566" s="416"/>
      <c r="AS566" s="416"/>
      <c r="AT566" s="416"/>
      <c r="AU566" s="416"/>
      <c r="AV566" s="416"/>
      <c r="AW566" s="416"/>
      <c r="AX566" s="416"/>
      <c r="AY566" s="416"/>
      <c r="AZ566" s="416"/>
      <c r="BA566" s="416"/>
      <c r="BB566" s="416"/>
      <c r="BC566" s="416"/>
      <c r="BD566" s="416"/>
      <c r="BE566" s="416"/>
      <c r="BF566" s="416"/>
      <c r="BG566" s="416"/>
      <c r="BH566" s="416"/>
      <c r="BI566" s="416"/>
      <c r="BJ566" s="416"/>
      <c r="BK566" s="416"/>
      <c r="BL566" s="416"/>
      <c r="BM566" s="416"/>
      <c r="BN566" s="416"/>
      <c r="BO566" s="416"/>
      <c r="BP566" s="417"/>
      <c r="BQ566" s="417"/>
      <c r="BR566" s="417"/>
      <c r="BS566" s="417"/>
      <c r="BT566" s="417"/>
      <c r="BU566" s="417"/>
      <c r="BV566" s="417"/>
      <c r="BW566" s="417"/>
      <c r="BX566" s="417"/>
      <c r="BY566" s="417"/>
      <c r="BZ566" s="417"/>
      <c r="CA566" s="417"/>
      <c r="CB566" s="417"/>
      <c r="CC566" s="417"/>
      <c r="CD566" s="417"/>
      <c r="CE566" s="417"/>
      <c r="CF566" s="417"/>
      <c r="CG566" s="417"/>
      <c r="CH566" s="417"/>
      <c r="CI566" s="417"/>
      <c r="CJ566" s="417"/>
      <c r="CK566" s="417"/>
      <c r="CL566" s="417"/>
      <c r="CM566" s="417"/>
      <c r="CN566" s="417"/>
      <c r="CO566" s="417"/>
      <c r="CP566" s="417"/>
      <c r="CQ566" s="417"/>
      <c r="CR566" s="417"/>
      <c r="CS566" s="417"/>
      <c r="CT566" s="417"/>
      <c r="CU566" s="417"/>
      <c r="CV566" s="417"/>
      <c r="CW566" s="417"/>
      <c r="CX566" s="417"/>
      <c r="CY566" s="417"/>
      <c r="CZ566" s="417"/>
      <c r="DA566" s="417"/>
      <c r="DB566" s="417"/>
      <c r="DC566" s="417"/>
      <c r="DD566" s="417"/>
      <c r="DE566" s="417"/>
      <c r="DF566" s="417"/>
      <c r="DG566" s="417"/>
    </row>
    <row r="567" spans="1:111" s="268" customFormat="1" ht="31.5">
      <c r="A567" s="112">
        <v>87905</v>
      </c>
      <c r="B567" s="112" t="s">
        <v>13</v>
      </c>
      <c r="C567" s="113" t="s">
        <v>2378</v>
      </c>
      <c r="D567" s="106" t="s">
        <v>359</v>
      </c>
      <c r="E567" s="112" t="s">
        <v>109</v>
      </c>
      <c r="F567" s="218">
        <f>'Mem. Calculo Quadra'!E98</f>
        <v>1687.9</v>
      </c>
      <c r="G567" s="117">
        <f>$J$4</f>
        <v>0.24940000000000001</v>
      </c>
      <c r="H567" s="114">
        <v>0</v>
      </c>
      <c r="I567" s="122">
        <f>H567*(1+G567)</f>
        <v>0</v>
      </c>
      <c r="J567" s="18">
        <f>F567*I567</f>
        <v>0</v>
      </c>
      <c r="K567" s="416"/>
      <c r="L567" s="416"/>
      <c r="M567" s="416"/>
      <c r="N567" s="416"/>
      <c r="O567" s="416"/>
      <c r="P567" s="416"/>
      <c r="Q567" s="416"/>
      <c r="R567" s="416"/>
      <c r="S567" s="416"/>
      <c r="T567" s="416"/>
      <c r="U567" s="416"/>
      <c r="V567" s="416"/>
      <c r="W567" s="416"/>
      <c r="X567" s="416"/>
      <c r="Y567" s="416"/>
      <c r="Z567" s="416"/>
      <c r="AA567" s="416"/>
      <c r="AB567" s="416"/>
      <c r="AC567" s="416"/>
      <c r="AD567" s="416"/>
      <c r="AE567" s="416"/>
      <c r="AF567" s="416"/>
      <c r="AG567" s="416"/>
      <c r="AH567" s="416"/>
      <c r="AI567" s="416"/>
      <c r="AJ567" s="416"/>
      <c r="AK567" s="416"/>
      <c r="AL567" s="416"/>
      <c r="AM567" s="416"/>
      <c r="AN567" s="416"/>
      <c r="AO567" s="416"/>
      <c r="AP567" s="416"/>
      <c r="AQ567" s="416"/>
      <c r="AR567" s="416"/>
      <c r="AS567" s="416"/>
      <c r="AT567" s="416"/>
      <c r="AU567" s="416"/>
      <c r="AV567" s="416"/>
      <c r="AW567" s="416"/>
      <c r="AX567" s="416"/>
      <c r="AY567" s="416"/>
      <c r="AZ567" s="416"/>
      <c r="BA567" s="416"/>
      <c r="BB567" s="416"/>
      <c r="BC567" s="416"/>
      <c r="BD567" s="416"/>
      <c r="BE567" s="416"/>
      <c r="BF567" s="416"/>
      <c r="BG567" s="416"/>
      <c r="BH567" s="416"/>
      <c r="BI567" s="416"/>
      <c r="BJ567" s="416"/>
      <c r="BK567" s="416"/>
      <c r="BL567" s="416"/>
      <c r="BM567" s="416"/>
      <c r="BN567" s="416"/>
      <c r="BO567" s="416"/>
      <c r="BP567" s="417"/>
      <c r="BQ567" s="417"/>
      <c r="BR567" s="417"/>
      <c r="BS567" s="417"/>
      <c r="BT567" s="417"/>
      <c r="BU567" s="417"/>
      <c r="BV567" s="417"/>
      <c r="BW567" s="417"/>
      <c r="BX567" s="417"/>
      <c r="BY567" s="417"/>
      <c r="BZ567" s="417"/>
      <c r="CA567" s="417"/>
      <c r="CB567" s="417"/>
      <c r="CC567" s="417"/>
      <c r="CD567" s="417"/>
      <c r="CE567" s="417"/>
      <c r="CF567" s="417"/>
      <c r="CG567" s="417"/>
      <c r="CH567" s="417"/>
      <c r="CI567" s="417"/>
      <c r="CJ567" s="417"/>
      <c r="CK567" s="417"/>
      <c r="CL567" s="417"/>
      <c r="CM567" s="417"/>
      <c r="CN567" s="417"/>
      <c r="CO567" s="417"/>
      <c r="CP567" s="417"/>
      <c r="CQ567" s="417"/>
      <c r="CR567" s="417"/>
      <c r="CS567" s="417"/>
      <c r="CT567" s="417"/>
      <c r="CU567" s="417"/>
      <c r="CV567" s="417"/>
      <c r="CW567" s="417"/>
      <c r="CX567" s="417"/>
      <c r="CY567" s="417"/>
      <c r="CZ567" s="417"/>
      <c r="DA567" s="417"/>
      <c r="DB567" s="417"/>
      <c r="DC567" s="417"/>
      <c r="DD567" s="417"/>
      <c r="DE567" s="417"/>
      <c r="DF567" s="417"/>
      <c r="DG567" s="417"/>
    </row>
    <row r="568" spans="1:111" s="268" customFormat="1" ht="47.25">
      <c r="A568" s="112">
        <v>87531</v>
      </c>
      <c r="B568" s="112" t="s">
        <v>13</v>
      </c>
      <c r="C568" s="113" t="s">
        <v>2379</v>
      </c>
      <c r="D568" s="106" t="s">
        <v>623</v>
      </c>
      <c r="E568" s="112" t="s">
        <v>109</v>
      </c>
      <c r="F568" s="218">
        <f>'Mem. Calculo Quadra'!E104</f>
        <v>128.03</v>
      </c>
      <c r="G568" s="117">
        <f>$J$4</f>
        <v>0.24940000000000001</v>
      </c>
      <c r="H568" s="114">
        <v>0</v>
      </c>
      <c r="I568" s="122">
        <f t="shared" ref="I568:I570" si="241">H568*(1+G568)</f>
        <v>0</v>
      </c>
      <c r="J568" s="18">
        <f t="shared" ref="J568:J570" si="242">F568*I568</f>
        <v>0</v>
      </c>
      <c r="K568" s="416"/>
      <c r="L568" s="416"/>
      <c r="M568" s="416"/>
      <c r="N568" s="416"/>
      <c r="O568" s="416"/>
      <c r="P568" s="416"/>
      <c r="Q568" s="416"/>
      <c r="R568" s="416"/>
      <c r="S568" s="416"/>
      <c r="T568" s="416"/>
      <c r="U568" s="416"/>
      <c r="V568" s="416"/>
      <c r="W568" s="416"/>
      <c r="X568" s="416"/>
      <c r="Y568" s="416"/>
      <c r="Z568" s="416"/>
      <c r="AA568" s="416"/>
      <c r="AB568" s="416"/>
      <c r="AC568" s="416"/>
      <c r="AD568" s="416"/>
      <c r="AE568" s="416"/>
      <c r="AF568" s="416"/>
      <c r="AG568" s="416"/>
      <c r="AH568" s="416"/>
      <c r="AI568" s="416"/>
      <c r="AJ568" s="416"/>
      <c r="AK568" s="416"/>
      <c r="AL568" s="416"/>
      <c r="AM568" s="416"/>
      <c r="AN568" s="416"/>
      <c r="AO568" s="416"/>
      <c r="AP568" s="416"/>
      <c r="AQ568" s="416"/>
      <c r="AR568" s="416"/>
      <c r="AS568" s="416"/>
      <c r="AT568" s="416"/>
      <c r="AU568" s="416"/>
      <c r="AV568" s="416"/>
      <c r="AW568" s="416"/>
      <c r="AX568" s="416"/>
      <c r="AY568" s="416"/>
      <c r="AZ568" s="416"/>
      <c r="BA568" s="416"/>
      <c r="BB568" s="416"/>
      <c r="BC568" s="416"/>
      <c r="BD568" s="416"/>
      <c r="BE568" s="416"/>
      <c r="BF568" s="416"/>
      <c r="BG568" s="416"/>
      <c r="BH568" s="416"/>
      <c r="BI568" s="416"/>
      <c r="BJ568" s="416"/>
      <c r="BK568" s="416"/>
      <c r="BL568" s="416"/>
      <c r="BM568" s="416"/>
      <c r="BN568" s="416"/>
      <c r="BO568" s="416"/>
      <c r="BP568" s="417"/>
      <c r="BQ568" s="417"/>
      <c r="BR568" s="417"/>
      <c r="BS568" s="417"/>
      <c r="BT568" s="417"/>
      <c r="BU568" s="417"/>
      <c r="BV568" s="417"/>
      <c r="BW568" s="417"/>
      <c r="BX568" s="417"/>
      <c r="BY568" s="417"/>
      <c r="BZ568" s="417"/>
      <c r="CA568" s="417"/>
      <c r="CB568" s="417"/>
      <c r="CC568" s="417"/>
      <c r="CD568" s="417"/>
      <c r="CE568" s="417"/>
      <c r="CF568" s="417"/>
      <c r="CG568" s="417"/>
      <c r="CH568" s="417"/>
      <c r="CI568" s="417"/>
      <c r="CJ568" s="417"/>
      <c r="CK568" s="417"/>
      <c r="CL568" s="417"/>
      <c r="CM568" s="417"/>
      <c r="CN568" s="417"/>
      <c r="CO568" s="417"/>
      <c r="CP568" s="417"/>
      <c r="CQ568" s="417"/>
      <c r="CR568" s="417"/>
      <c r="CS568" s="417"/>
      <c r="CT568" s="417"/>
      <c r="CU568" s="417"/>
      <c r="CV568" s="417"/>
      <c r="CW568" s="417"/>
      <c r="CX568" s="417"/>
      <c r="CY568" s="417"/>
      <c r="CZ568" s="417"/>
      <c r="DA568" s="417"/>
      <c r="DB568" s="417"/>
      <c r="DC568" s="417"/>
      <c r="DD568" s="417"/>
      <c r="DE568" s="417"/>
      <c r="DF568" s="417"/>
      <c r="DG568" s="417"/>
    </row>
    <row r="569" spans="1:111" s="268" customFormat="1" ht="31.5">
      <c r="A569" s="112">
        <v>87775</v>
      </c>
      <c r="B569" s="112" t="s">
        <v>13</v>
      </c>
      <c r="C569" s="113" t="s">
        <v>2380</v>
      </c>
      <c r="D569" s="82" t="s">
        <v>360</v>
      </c>
      <c r="E569" s="112" t="s">
        <v>109</v>
      </c>
      <c r="F569" s="218">
        <f>'Mem. Calculo Quadra'!D108</f>
        <v>1559.87</v>
      </c>
      <c r="G569" s="117">
        <f>$J$4</f>
        <v>0.24940000000000001</v>
      </c>
      <c r="H569" s="114">
        <v>0</v>
      </c>
      <c r="I569" s="122">
        <f t="shared" si="241"/>
        <v>0</v>
      </c>
      <c r="J569" s="18">
        <f t="shared" si="242"/>
        <v>0</v>
      </c>
      <c r="K569" s="416"/>
      <c r="L569" s="416"/>
      <c r="M569" s="416"/>
      <c r="N569" s="416"/>
      <c r="O569" s="416"/>
      <c r="P569" s="416"/>
      <c r="Q569" s="416"/>
      <c r="R569" s="416"/>
      <c r="S569" s="416"/>
      <c r="T569" s="416"/>
      <c r="U569" s="416"/>
      <c r="V569" s="416"/>
      <c r="W569" s="416"/>
      <c r="X569" s="416"/>
      <c r="Y569" s="416"/>
      <c r="Z569" s="416"/>
      <c r="AA569" s="416"/>
      <c r="AB569" s="416"/>
      <c r="AC569" s="416"/>
      <c r="AD569" s="416"/>
      <c r="AE569" s="416"/>
      <c r="AF569" s="416"/>
      <c r="AG569" s="416"/>
      <c r="AH569" s="416"/>
      <c r="AI569" s="416"/>
      <c r="AJ569" s="416"/>
      <c r="AK569" s="416"/>
      <c r="AL569" s="416"/>
      <c r="AM569" s="416"/>
      <c r="AN569" s="416"/>
      <c r="AO569" s="416"/>
      <c r="AP569" s="416"/>
      <c r="AQ569" s="416"/>
      <c r="AR569" s="416"/>
      <c r="AS569" s="416"/>
      <c r="AT569" s="416"/>
      <c r="AU569" s="416"/>
      <c r="AV569" s="416"/>
      <c r="AW569" s="416"/>
      <c r="AX569" s="416"/>
      <c r="AY569" s="416"/>
      <c r="AZ569" s="416"/>
      <c r="BA569" s="416"/>
      <c r="BB569" s="416"/>
      <c r="BC569" s="416"/>
      <c r="BD569" s="416"/>
      <c r="BE569" s="416"/>
      <c r="BF569" s="416"/>
      <c r="BG569" s="416"/>
      <c r="BH569" s="416"/>
      <c r="BI569" s="416"/>
      <c r="BJ569" s="416"/>
      <c r="BK569" s="416"/>
      <c r="BL569" s="416"/>
      <c r="BM569" s="416"/>
      <c r="BN569" s="416"/>
      <c r="BO569" s="416"/>
      <c r="BP569" s="417"/>
      <c r="BQ569" s="417"/>
      <c r="BR569" s="417"/>
      <c r="BS569" s="417"/>
      <c r="BT569" s="417"/>
      <c r="BU569" s="417"/>
      <c r="BV569" s="417"/>
      <c r="BW569" s="417"/>
      <c r="BX569" s="417"/>
      <c r="BY569" s="417"/>
      <c r="BZ569" s="417"/>
      <c r="CA569" s="417"/>
      <c r="CB569" s="417"/>
      <c r="CC569" s="417"/>
      <c r="CD569" s="417"/>
      <c r="CE569" s="417"/>
      <c r="CF569" s="417"/>
      <c r="CG569" s="417"/>
      <c r="CH569" s="417"/>
      <c r="CI569" s="417"/>
      <c r="CJ569" s="417"/>
      <c r="CK569" s="417"/>
      <c r="CL569" s="417"/>
      <c r="CM569" s="417"/>
      <c r="CN569" s="417"/>
      <c r="CO569" s="417"/>
      <c r="CP569" s="417"/>
      <c r="CQ569" s="417"/>
      <c r="CR569" s="417"/>
      <c r="CS569" s="417"/>
      <c r="CT569" s="417"/>
      <c r="CU569" s="417"/>
      <c r="CV569" s="417"/>
      <c r="CW569" s="417"/>
      <c r="CX569" s="417"/>
      <c r="CY569" s="417"/>
      <c r="CZ569" s="417"/>
      <c r="DA569" s="417"/>
      <c r="DB569" s="417"/>
      <c r="DC569" s="417"/>
      <c r="DD569" s="417"/>
      <c r="DE569" s="417"/>
      <c r="DF569" s="417"/>
      <c r="DG569" s="417"/>
    </row>
    <row r="570" spans="1:111" s="268" customFormat="1" ht="31.5">
      <c r="A570" s="112">
        <v>87242</v>
      </c>
      <c r="B570" s="112" t="s">
        <v>13</v>
      </c>
      <c r="C570" s="113" t="s">
        <v>2381</v>
      </c>
      <c r="D570" s="82" t="s">
        <v>367</v>
      </c>
      <c r="E570" s="112" t="s">
        <v>109</v>
      </c>
      <c r="F570" s="218">
        <f>'Mem. Calculo Quadra'!E104</f>
        <v>128.03</v>
      </c>
      <c r="G570" s="117">
        <f>$J$4</f>
        <v>0.24940000000000001</v>
      </c>
      <c r="H570" s="114">
        <v>0</v>
      </c>
      <c r="I570" s="122">
        <f t="shared" si="241"/>
        <v>0</v>
      </c>
      <c r="J570" s="18">
        <f t="shared" si="242"/>
        <v>0</v>
      </c>
      <c r="K570" s="416"/>
      <c r="L570" s="416"/>
      <c r="M570" s="416"/>
      <c r="N570" s="416"/>
      <c r="O570" s="416"/>
      <c r="P570" s="416"/>
      <c r="Q570" s="416"/>
      <c r="R570" s="416"/>
      <c r="S570" s="416"/>
      <c r="T570" s="416"/>
      <c r="U570" s="416"/>
      <c r="V570" s="416"/>
      <c r="W570" s="416"/>
      <c r="X570" s="416"/>
      <c r="Y570" s="416"/>
      <c r="Z570" s="416"/>
      <c r="AA570" s="416"/>
      <c r="AB570" s="416"/>
      <c r="AC570" s="416"/>
      <c r="AD570" s="416"/>
      <c r="AE570" s="416"/>
      <c r="AF570" s="416"/>
      <c r="AG570" s="416"/>
      <c r="AH570" s="416"/>
      <c r="AI570" s="416"/>
      <c r="AJ570" s="416"/>
      <c r="AK570" s="416"/>
      <c r="AL570" s="416"/>
      <c r="AM570" s="416"/>
      <c r="AN570" s="416"/>
      <c r="AO570" s="416"/>
      <c r="AP570" s="416"/>
      <c r="AQ570" s="416"/>
      <c r="AR570" s="416"/>
      <c r="AS570" s="416"/>
      <c r="AT570" s="416"/>
      <c r="AU570" s="416"/>
      <c r="AV570" s="416"/>
      <c r="AW570" s="416"/>
      <c r="AX570" s="416"/>
      <c r="AY570" s="416"/>
      <c r="AZ570" s="416"/>
      <c r="BA570" s="416"/>
      <c r="BB570" s="416"/>
      <c r="BC570" s="416"/>
      <c r="BD570" s="416"/>
      <c r="BE570" s="416"/>
      <c r="BF570" s="416"/>
      <c r="BG570" s="416"/>
      <c r="BH570" s="416"/>
      <c r="BI570" s="416"/>
      <c r="BJ570" s="416"/>
      <c r="BK570" s="416"/>
      <c r="BL570" s="416"/>
      <c r="BM570" s="416"/>
      <c r="BN570" s="416"/>
      <c r="BO570" s="416"/>
      <c r="BP570" s="417"/>
      <c r="BQ570" s="417"/>
      <c r="BR570" s="417"/>
      <c r="BS570" s="417"/>
      <c r="BT570" s="417"/>
      <c r="BU570" s="417"/>
      <c r="BV570" s="417"/>
      <c r="BW570" s="417"/>
      <c r="BX570" s="417"/>
      <c r="BY570" s="417"/>
      <c r="BZ570" s="417"/>
      <c r="CA570" s="417"/>
      <c r="CB570" s="417"/>
      <c r="CC570" s="417"/>
      <c r="CD570" s="417"/>
      <c r="CE570" s="417"/>
      <c r="CF570" s="417"/>
      <c r="CG570" s="417"/>
      <c r="CH570" s="417"/>
      <c r="CI570" s="417"/>
      <c r="CJ570" s="417"/>
      <c r="CK570" s="417"/>
      <c r="CL570" s="417"/>
      <c r="CM570" s="417"/>
      <c r="CN570" s="417"/>
      <c r="CO570" s="417"/>
      <c r="CP570" s="417"/>
      <c r="CQ570" s="417"/>
      <c r="CR570" s="417"/>
      <c r="CS570" s="417"/>
      <c r="CT570" s="417"/>
      <c r="CU570" s="417"/>
      <c r="CV570" s="417"/>
      <c r="CW570" s="417"/>
      <c r="CX570" s="417"/>
      <c r="CY570" s="417"/>
      <c r="CZ570" s="417"/>
      <c r="DA570" s="417"/>
      <c r="DB570" s="417"/>
      <c r="DC570" s="417"/>
      <c r="DD570" s="417"/>
      <c r="DE570" s="417"/>
      <c r="DF570" s="417"/>
      <c r="DG570" s="417"/>
    </row>
    <row r="571" spans="1:111" s="268" customFormat="1">
      <c r="A571" s="112"/>
      <c r="B571" s="112"/>
      <c r="C571" s="28" t="s">
        <v>2382</v>
      </c>
      <c r="D571" s="29" t="s">
        <v>116</v>
      </c>
      <c r="E571" s="112"/>
      <c r="F571" s="94"/>
      <c r="G571" s="114"/>
      <c r="H571" s="114"/>
      <c r="I571" s="122"/>
      <c r="J571" s="114"/>
      <c r="K571" s="416"/>
      <c r="L571" s="416"/>
      <c r="M571" s="416"/>
      <c r="N571" s="416"/>
      <c r="O571" s="416"/>
      <c r="P571" s="416"/>
      <c r="Q571" s="416"/>
      <c r="R571" s="416"/>
      <c r="S571" s="416"/>
      <c r="T571" s="416"/>
      <c r="U571" s="416"/>
      <c r="V571" s="416"/>
      <c r="W571" s="416"/>
      <c r="X571" s="416"/>
      <c r="Y571" s="416"/>
      <c r="Z571" s="416"/>
      <c r="AA571" s="416"/>
      <c r="AB571" s="416"/>
      <c r="AC571" s="416"/>
      <c r="AD571" s="416"/>
      <c r="AE571" s="416"/>
      <c r="AF571" s="416"/>
      <c r="AG571" s="416"/>
      <c r="AH571" s="416"/>
      <c r="AI571" s="416"/>
      <c r="AJ571" s="416"/>
      <c r="AK571" s="416"/>
      <c r="AL571" s="416"/>
      <c r="AM571" s="416"/>
      <c r="AN571" s="416"/>
      <c r="AO571" s="416"/>
      <c r="AP571" s="416"/>
      <c r="AQ571" s="416"/>
      <c r="AR571" s="416"/>
      <c r="AS571" s="416"/>
      <c r="AT571" s="416"/>
      <c r="AU571" s="416"/>
      <c r="AV571" s="416"/>
      <c r="AW571" s="416"/>
      <c r="AX571" s="416"/>
      <c r="AY571" s="416"/>
      <c r="AZ571" s="416"/>
      <c r="BA571" s="416"/>
      <c r="BB571" s="416"/>
      <c r="BC571" s="416"/>
      <c r="BD571" s="416"/>
      <c r="BE571" s="416"/>
      <c r="BF571" s="416"/>
      <c r="BG571" s="416"/>
      <c r="BH571" s="416"/>
      <c r="BI571" s="416"/>
      <c r="BJ571" s="416"/>
      <c r="BK571" s="416"/>
      <c r="BL571" s="416"/>
      <c r="BM571" s="416"/>
      <c r="BN571" s="416"/>
      <c r="BO571" s="416"/>
      <c r="BP571" s="417"/>
      <c r="BQ571" s="417"/>
      <c r="BR571" s="417"/>
      <c r="BS571" s="417"/>
      <c r="BT571" s="417"/>
      <c r="BU571" s="417"/>
      <c r="BV571" s="417"/>
      <c r="BW571" s="417"/>
      <c r="BX571" s="417"/>
      <c r="BY571" s="417"/>
      <c r="BZ571" s="417"/>
      <c r="CA571" s="417"/>
      <c r="CB571" s="417"/>
      <c r="CC571" s="417"/>
      <c r="CD571" s="417"/>
      <c r="CE571" s="417"/>
      <c r="CF571" s="417"/>
      <c r="CG571" s="417"/>
      <c r="CH571" s="417"/>
      <c r="CI571" s="417"/>
      <c r="CJ571" s="417"/>
      <c r="CK571" s="417"/>
      <c r="CL571" s="417"/>
      <c r="CM571" s="417"/>
      <c r="CN571" s="417"/>
      <c r="CO571" s="417"/>
      <c r="CP571" s="417"/>
      <c r="CQ571" s="417"/>
      <c r="CR571" s="417"/>
      <c r="CS571" s="417"/>
      <c r="CT571" s="417"/>
      <c r="CU571" s="417"/>
      <c r="CV571" s="417"/>
      <c r="CW571" s="417"/>
      <c r="CX571" s="417"/>
      <c r="CY571" s="417"/>
      <c r="CZ571" s="417"/>
      <c r="DA571" s="417"/>
      <c r="DB571" s="417"/>
      <c r="DC571" s="417"/>
      <c r="DD571" s="417"/>
      <c r="DE571" s="417"/>
      <c r="DF571" s="417"/>
      <c r="DG571" s="417"/>
    </row>
    <row r="572" spans="1:111" s="268" customFormat="1" ht="31.5">
      <c r="A572" s="105">
        <v>87882</v>
      </c>
      <c r="B572" s="112" t="s">
        <v>13</v>
      </c>
      <c r="C572" s="113" t="s">
        <v>2383</v>
      </c>
      <c r="D572" s="106" t="s">
        <v>361</v>
      </c>
      <c r="E572" s="112" t="s">
        <v>109</v>
      </c>
      <c r="F572" s="218">
        <f>'Mem. Calculo Quadra'!F120</f>
        <v>113.02</v>
      </c>
      <c r="G572" s="117">
        <f t="shared" ref="G572:G574" si="243">$J$4</f>
        <v>0.24940000000000001</v>
      </c>
      <c r="H572" s="114">
        <v>0</v>
      </c>
      <c r="I572" s="122">
        <f t="shared" ref="I572:I574" si="244">H572*(1+G572)</f>
        <v>0</v>
      </c>
      <c r="J572" s="18">
        <f t="shared" ref="J572:J574" si="245">F572*I572</f>
        <v>0</v>
      </c>
      <c r="K572" s="416"/>
      <c r="L572" s="416"/>
      <c r="M572" s="416"/>
      <c r="N572" s="416"/>
      <c r="O572" s="416"/>
      <c r="P572" s="416"/>
      <c r="Q572" s="416"/>
      <c r="R572" s="416"/>
      <c r="S572" s="416"/>
      <c r="T572" s="416"/>
      <c r="U572" s="416"/>
      <c r="V572" s="416"/>
      <c r="W572" s="416"/>
      <c r="X572" s="416"/>
      <c r="Y572" s="416"/>
      <c r="Z572" s="416"/>
      <c r="AA572" s="416"/>
      <c r="AB572" s="416"/>
      <c r="AC572" s="416"/>
      <c r="AD572" s="416"/>
      <c r="AE572" s="416"/>
      <c r="AF572" s="416"/>
      <c r="AG572" s="416"/>
      <c r="AH572" s="416"/>
      <c r="AI572" s="416"/>
      <c r="AJ572" s="416"/>
      <c r="AK572" s="416"/>
      <c r="AL572" s="416"/>
      <c r="AM572" s="416"/>
      <c r="AN572" s="416"/>
      <c r="AO572" s="416"/>
      <c r="AP572" s="416"/>
      <c r="AQ572" s="416"/>
      <c r="AR572" s="416"/>
      <c r="AS572" s="416"/>
      <c r="AT572" s="416"/>
      <c r="AU572" s="416"/>
      <c r="AV572" s="416"/>
      <c r="AW572" s="416"/>
      <c r="AX572" s="416"/>
      <c r="AY572" s="416"/>
      <c r="AZ572" s="416"/>
      <c r="BA572" s="416"/>
      <c r="BB572" s="416"/>
      <c r="BC572" s="416"/>
      <c r="BD572" s="416"/>
      <c r="BE572" s="416"/>
      <c r="BF572" s="416"/>
      <c r="BG572" s="416"/>
      <c r="BH572" s="416"/>
      <c r="BI572" s="416"/>
      <c r="BJ572" s="416"/>
      <c r="BK572" s="416"/>
      <c r="BL572" s="416"/>
      <c r="BM572" s="416"/>
      <c r="BN572" s="416"/>
      <c r="BO572" s="416"/>
      <c r="BP572" s="417"/>
      <c r="BQ572" s="417"/>
      <c r="BR572" s="417"/>
      <c r="BS572" s="417"/>
      <c r="BT572" s="417"/>
      <c r="BU572" s="417"/>
      <c r="BV572" s="417"/>
      <c r="BW572" s="417"/>
      <c r="BX572" s="417"/>
      <c r="BY572" s="417"/>
      <c r="BZ572" s="417"/>
      <c r="CA572" s="417"/>
      <c r="CB572" s="417"/>
      <c r="CC572" s="417"/>
      <c r="CD572" s="417"/>
      <c r="CE572" s="417"/>
      <c r="CF572" s="417"/>
      <c r="CG572" s="417"/>
      <c r="CH572" s="417"/>
      <c r="CI572" s="417"/>
      <c r="CJ572" s="417"/>
      <c r="CK572" s="417"/>
      <c r="CL572" s="417"/>
      <c r="CM572" s="417"/>
      <c r="CN572" s="417"/>
      <c r="CO572" s="417"/>
      <c r="CP572" s="417"/>
      <c r="CQ572" s="417"/>
      <c r="CR572" s="417"/>
      <c r="CS572" s="417"/>
      <c r="CT572" s="417"/>
      <c r="CU572" s="417"/>
      <c r="CV572" s="417"/>
      <c r="CW572" s="417"/>
      <c r="CX572" s="417"/>
      <c r="CY572" s="417"/>
      <c r="CZ572" s="417"/>
      <c r="DA572" s="417"/>
      <c r="DB572" s="417"/>
      <c r="DC572" s="417"/>
      <c r="DD572" s="417"/>
      <c r="DE572" s="417"/>
      <c r="DF572" s="417"/>
      <c r="DG572" s="417"/>
    </row>
    <row r="573" spans="1:111" s="268" customFormat="1" ht="31.5">
      <c r="A573" s="112">
        <v>90406</v>
      </c>
      <c r="B573" s="112" t="s">
        <v>13</v>
      </c>
      <c r="C573" s="113" t="s">
        <v>2384</v>
      </c>
      <c r="D573" s="106" t="s">
        <v>362</v>
      </c>
      <c r="E573" s="112" t="s">
        <v>109</v>
      </c>
      <c r="F573" s="218">
        <f>F572</f>
        <v>113.02</v>
      </c>
      <c r="G573" s="117">
        <f t="shared" si="243"/>
        <v>0.24940000000000001</v>
      </c>
      <c r="H573" s="114">
        <v>0</v>
      </c>
      <c r="I573" s="122">
        <f t="shared" ref="I573" si="246">H573*(1+G573)</f>
        <v>0</v>
      </c>
      <c r="J573" s="18">
        <f t="shared" ref="J573" si="247">F573*I573</f>
        <v>0</v>
      </c>
      <c r="K573" s="416"/>
      <c r="L573" s="416"/>
      <c r="M573" s="416"/>
      <c r="N573" s="416"/>
      <c r="O573" s="416"/>
      <c r="P573" s="416"/>
      <c r="Q573" s="416"/>
      <c r="R573" s="416"/>
      <c r="S573" s="416"/>
      <c r="T573" s="416"/>
      <c r="U573" s="416"/>
      <c r="V573" s="416"/>
      <c r="W573" s="416"/>
      <c r="X573" s="416"/>
      <c r="Y573" s="416"/>
      <c r="Z573" s="416"/>
      <c r="AA573" s="416"/>
      <c r="AB573" s="416"/>
      <c r="AC573" s="416"/>
      <c r="AD573" s="416"/>
      <c r="AE573" s="416"/>
      <c r="AF573" s="416"/>
      <c r="AG573" s="416"/>
      <c r="AH573" s="416"/>
      <c r="AI573" s="416"/>
      <c r="AJ573" s="416"/>
      <c r="AK573" s="416"/>
      <c r="AL573" s="416"/>
      <c r="AM573" s="416"/>
      <c r="AN573" s="416"/>
      <c r="AO573" s="416"/>
      <c r="AP573" s="416"/>
      <c r="AQ573" s="416"/>
      <c r="AR573" s="416"/>
      <c r="AS573" s="416"/>
      <c r="AT573" s="416"/>
      <c r="AU573" s="416"/>
      <c r="AV573" s="416"/>
      <c r="AW573" s="416"/>
      <c r="AX573" s="416"/>
      <c r="AY573" s="416"/>
      <c r="AZ573" s="416"/>
      <c r="BA573" s="416"/>
      <c r="BB573" s="416"/>
      <c r="BC573" s="416"/>
      <c r="BD573" s="416"/>
      <c r="BE573" s="416"/>
      <c r="BF573" s="416"/>
      <c r="BG573" s="416"/>
      <c r="BH573" s="416"/>
      <c r="BI573" s="416"/>
      <c r="BJ573" s="416"/>
      <c r="BK573" s="416"/>
      <c r="BL573" s="416"/>
      <c r="BM573" s="416"/>
      <c r="BN573" s="416"/>
      <c r="BO573" s="416"/>
      <c r="BP573" s="417"/>
      <c r="BQ573" s="417"/>
      <c r="BR573" s="417"/>
      <c r="BS573" s="417"/>
      <c r="BT573" s="417"/>
      <c r="BU573" s="417"/>
      <c r="BV573" s="417"/>
      <c r="BW573" s="417"/>
      <c r="BX573" s="417"/>
      <c r="BY573" s="417"/>
      <c r="BZ573" s="417"/>
      <c r="CA573" s="417"/>
      <c r="CB573" s="417"/>
      <c r="CC573" s="417"/>
      <c r="CD573" s="417"/>
      <c r="CE573" s="417"/>
      <c r="CF573" s="417"/>
      <c r="CG573" s="417"/>
      <c r="CH573" s="417"/>
      <c r="CI573" s="417"/>
      <c r="CJ573" s="417"/>
      <c r="CK573" s="417"/>
      <c r="CL573" s="417"/>
      <c r="CM573" s="417"/>
      <c r="CN573" s="417"/>
      <c r="CO573" s="417"/>
      <c r="CP573" s="417"/>
      <c r="CQ573" s="417"/>
      <c r="CR573" s="417"/>
      <c r="CS573" s="417"/>
      <c r="CT573" s="417"/>
      <c r="CU573" s="417"/>
      <c r="CV573" s="417"/>
      <c r="CW573" s="417"/>
      <c r="CX573" s="417"/>
      <c r="CY573" s="417"/>
      <c r="CZ573" s="417"/>
      <c r="DA573" s="417"/>
      <c r="DB573" s="417"/>
      <c r="DC573" s="417"/>
      <c r="DD573" s="417"/>
      <c r="DE573" s="417"/>
      <c r="DF573" s="417"/>
      <c r="DG573" s="417"/>
    </row>
    <row r="574" spans="1:111" s="268" customFormat="1" ht="31.5">
      <c r="A574" s="92" t="s">
        <v>2221</v>
      </c>
      <c r="B574" s="112" t="s">
        <v>103</v>
      </c>
      <c r="C574" s="113" t="s">
        <v>2385</v>
      </c>
      <c r="D574" s="106" t="s">
        <v>2222</v>
      </c>
      <c r="E574" s="112" t="s">
        <v>109</v>
      </c>
      <c r="F574" s="218">
        <f>F572</f>
        <v>113.02</v>
      </c>
      <c r="G574" s="117">
        <f t="shared" si="243"/>
        <v>0.24940000000000001</v>
      </c>
      <c r="H574" s="114">
        <v>0</v>
      </c>
      <c r="I574" s="122">
        <f t="shared" si="244"/>
        <v>0</v>
      </c>
      <c r="J574" s="18">
        <f t="shared" si="245"/>
        <v>0</v>
      </c>
      <c r="K574" s="416"/>
      <c r="L574" s="416"/>
      <c r="M574" s="416"/>
      <c r="N574" s="416"/>
      <c r="O574" s="416"/>
      <c r="P574" s="416"/>
      <c r="Q574" s="416"/>
      <c r="R574" s="416"/>
      <c r="S574" s="416"/>
      <c r="T574" s="416"/>
      <c r="U574" s="416"/>
      <c r="V574" s="416"/>
      <c r="W574" s="416"/>
      <c r="X574" s="416"/>
      <c r="Y574" s="416"/>
      <c r="Z574" s="416"/>
      <c r="AA574" s="416"/>
      <c r="AB574" s="416"/>
      <c r="AC574" s="416"/>
      <c r="AD574" s="416"/>
      <c r="AE574" s="416"/>
      <c r="AF574" s="416"/>
      <c r="AG574" s="416"/>
      <c r="AH574" s="416"/>
      <c r="AI574" s="416"/>
      <c r="AJ574" s="416"/>
      <c r="AK574" s="416"/>
      <c r="AL574" s="416"/>
      <c r="AM574" s="416"/>
      <c r="AN574" s="416"/>
      <c r="AO574" s="416"/>
      <c r="AP574" s="416"/>
      <c r="AQ574" s="416"/>
      <c r="AR574" s="416"/>
      <c r="AS574" s="416"/>
      <c r="AT574" s="416"/>
      <c r="AU574" s="416"/>
      <c r="AV574" s="416"/>
      <c r="AW574" s="416"/>
      <c r="AX574" s="416"/>
      <c r="AY574" s="416"/>
      <c r="AZ574" s="416"/>
      <c r="BA574" s="416"/>
      <c r="BB574" s="416"/>
      <c r="BC574" s="416"/>
      <c r="BD574" s="416"/>
      <c r="BE574" s="416"/>
      <c r="BF574" s="416"/>
      <c r="BG574" s="416"/>
      <c r="BH574" s="416"/>
      <c r="BI574" s="416"/>
      <c r="BJ574" s="416"/>
      <c r="BK574" s="416"/>
      <c r="BL574" s="416"/>
      <c r="BM574" s="416"/>
      <c r="BN574" s="416"/>
      <c r="BO574" s="416"/>
      <c r="BP574" s="417"/>
      <c r="BQ574" s="417"/>
      <c r="BR574" s="417"/>
      <c r="BS574" s="417"/>
      <c r="BT574" s="417"/>
      <c r="BU574" s="417"/>
      <c r="BV574" s="417"/>
      <c r="BW574" s="417"/>
      <c r="BX574" s="417"/>
      <c r="BY574" s="417"/>
      <c r="BZ574" s="417"/>
      <c r="CA574" s="417"/>
      <c r="CB574" s="417"/>
      <c r="CC574" s="417"/>
      <c r="CD574" s="417"/>
      <c r="CE574" s="417"/>
      <c r="CF574" s="417"/>
      <c r="CG574" s="417"/>
      <c r="CH574" s="417"/>
      <c r="CI574" s="417"/>
      <c r="CJ574" s="417"/>
      <c r="CK574" s="417"/>
      <c r="CL574" s="417"/>
      <c r="CM574" s="417"/>
      <c r="CN574" s="417"/>
      <c r="CO574" s="417"/>
      <c r="CP574" s="417"/>
      <c r="CQ574" s="417"/>
      <c r="CR574" s="417"/>
      <c r="CS574" s="417"/>
      <c r="CT574" s="417"/>
      <c r="CU574" s="417"/>
      <c r="CV574" s="417"/>
      <c r="CW574" s="417"/>
      <c r="CX574" s="417"/>
      <c r="CY574" s="417"/>
      <c r="CZ574" s="417"/>
      <c r="DA574" s="417"/>
      <c r="DB574" s="417"/>
      <c r="DC574" s="417"/>
      <c r="DD574" s="417"/>
      <c r="DE574" s="417"/>
      <c r="DF574" s="417"/>
      <c r="DG574" s="417"/>
    </row>
    <row r="575" spans="1:111" s="268" customFormat="1">
      <c r="A575" s="88"/>
      <c r="B575" s="88"/>
      <c r="C575" s="30"/>
      <c r="D575" s="27"/>
      <c r="E575" s="88"/>
      <c r="F575" s="26"/>
      <c r="G575" s="26"/>
      <c r="H575" s="559" t="s">
        <v>17</v>
      </c>
      <c r="I575" s="559"/>
      <c r="J575" s="35">
        <f>SUM(J560:J574)</f>
        <v>0</v>
      </c>
      <c r="K575" s="416"/>
      <c r="L575" s="416"/>
      <c r="M575" s="416"/>
      <c r="N575" s="416"/>
      <c r="O575" s="416"/>
      <c r="P575" s="416"/>
      <c r="Q575" s="416"/>
      <c r="R575" s="416"/>
      <c r="S575" s="416"/>
      <c r="T575" s="416"/>
      <c r="U575" s="416"/>
      <c r="V575" s="416"/>
      <c r="W575" s="416"/>
      <c r="X575" s="416"/>
      <c r="Y575" s="416"/>
      <c r="Z575" s="416"/>
      <c r="AA575" s="416"/>
      <c r="AB575" s="416"/>
      <c r="AC575" s="416"/>
      <c r="AD575" s="416"/>
      <c r="AE575" s="416"/>
      <c r="AF575" s="416"/>
      <c r="AG575" s="416"/>
      <c r="AH575" s="416"/>
      <c r="AI575" s="416"/>
      <c r="AJ575" s="416"/>
      <c r="AK575" s="416"/>
      <c r="AL575" s="416"/>
      <c r="AM575" s="416"/>
      <c r="AN575" s="416"/>
      <c r="AO575" s="416"/>
      <c r="AP575" s="416"/>
      <c r="AQ575" s="416"/>
      <c r="AR575" s="416"/>
      <c r="AS575" s="416"/>
      <c r="AT575" s="416"/>
      <c r="AU575" s="416"/>
      <c r="AV575" s="416"/>
      <c r="AW575" s="416"/>
      <c r="AX575" s="416"/>
      <c r="AY575" s="416"/>
      <c r="AZ575" s="416"/>
      <c r="BA575" s="416"/>
      <c r="BB575" s="416"/>
      <c r="BC575" s="416"/>
      <c r="BD575" s="416"/>
      <c r="BE575" s="416"/>
      <c r="BF575" s="416"/>
      <c r="BG575" s="416"/>
      <c r="BH575" s="416"/>
      <c r="BI575" s="416"/>
      <c r="BJ575" s="416"/>
      <c r="BK575" s="416"/>
      <c r="BL575" s="416"/>
      <c r="BM575" s="416"/>
      <c r="BN575" s="416"/>
      <c r="BO575" s="416"/>
      <c r="BP575" s="417"/>
      <c r="BQ575" s="417"/>
      <c r="BR575" s="417"/>
      <c r="BS575" s="417"/>
      <c r="BT575" s="417"/>
      <c r="BU575" s="417"/>
      <c r="BV575" s="417"/>
      <c r="BW575" s="417"/>
      <c r="BX575" s="417"/>
      <c r="BY575" s="417"/>
      <c r="BZ575" s="417"/>
      <c r="CA575" s="417"/>
      <c r="CB575" s="417"/>
      <c r="CC575" s="417"/>
      <c r="CD575" s="417"/>
      <c r="CE575" s="417"/>
      <c r="CF575" s="417"/>
      <c r="CG575" s="417"/>
      <c r="CH575" s="417"/>
      <c r="CI575" s="417"/>
      <c r="CJ575" s="417"/>
      <c r="CK575" s="417"/>
      <c r="CL575" s="417"/>
      <c r="CM575" s="417"/>
      <c r="CN575" s="417"/>
      <c r="CO575" s="417"/>
      <c r="CP575" s="417"/>
      <c r="CQ575" s="417"/>
      <c r="CR575" s="417"/>
      <c r="CS575" s="417"/>
      <c r="CT575" s="417"/>
      <c r="CU575" s="417"/>
      <c r="CV575" s="417"/>
      <c r="CW575" s="417"/>
      <c r="CX575" s="417"/>
      <c r="CY575" s="417"/>
      <c r="CZ575" s="417"/>
      <c r="DA575" s="417"/>
      <c r="DB575" s="417"/>
      <c r="DC575" s="417"/>
      <c r="DD575" s="417"/>
      <c r="DE575" s="417"/>
      <c r="DF575" s="417"/>
      <c r="DG575" s="417"/>
    </row>
    <row r="576" spans="1:111" s="268" customFormat="1">
      <c r="A576" s="22"/>
      <c r="B576" s="22"/>
      <c r="C576" s="11" t="s">
        <v>1430</v>
      </c>
      <c r="D576" s="12" t="s">
        <v>21</v>
      </c>
      <c r="E576" s="22"/>
      <c r="F576" s="23"/>
      <c r="G576" s="23"/>
      <c r="H576" s="23"/>
      <c r="I576" s="24"/>
      <c r="J576" s="23"/>
      <c r="K576" s="416"/>
      <c r="L576" s="416"/>
      <c r="M576" s="416"/>
      <c r="N576" s="416"/>
      <c r="O576" s="416"/>
      <c r="P576" s="416"/>
      <c r="Q576" s="416"/>
      <c r="R576" s="416"/>
      <c r="S576" s="416"/>
      <c r="T576" s="416"/>
      <c r="U576" s="416"/>
      <c r="V576" s="416"/>
      <c r="W576" s="416"/>
      <c r="X576" s="416"/>
      <c r="Y576" s="416"/>
      <c r="Z576" s="416"/>
      <c r="AA576" s="416"/>
      <c r="AB576" s="416"/>
      <c r="AC576" s="416"/>
      <c r="AD576" s="416"/>
      <c r="AE576" s="416"/>
      <c r="AF576" s="416"/>
      <c r="AG576" s="416"/>
      <c r="AH576" s="416"/>
      <c r="AI576" s="416"/>
      <c r="AJ576" s="416"/>
      <c r="AK576" s="416"/>
      <c r="AL576" s="416"/>
      <c r="AM576" s="416"/>
      <c r="AN576" s="416"/>
      <c r="AO576" s="416"/>
      <c r="AP576" s="416"/>
      <c r="AQ576" s="416"/>
      <c r="AR576" s="416"/>
      <c r="AS576" s="416"/>
      <c r="AT576" s="416"/>
      <c r="AU576" s="416"/>
      <c r="AV576" s="416"/>
      <c r="AW576" s="416"/>
      <c r="AX576" s="416"/>
      <c r="AY576" s="416"/>
      <c r="AZ576" s="416"/>
      <c r="BA576" s="416"/>
      <c r="BB576" s="416"/>
      <c r="BC576" s="416"/>
      <c r="BD576" s="416"/>
      <c r="BE576" s="416"/>
      <c r="BF576" s="416"/>
      <c r="BG576" s="416"/>
      <c r="BH576" s="416"/>
      <c r="BI576" s="416"/>
      <c r="BJ576" s="416"/>
      <c r="BK576" s="416"/>
      <c r="BL576" s="416"/>
      <c r="BM576" s="416"/>
      <c r="BN576" s="416"/>
      <c r="BO576" s="416"/>
      <c r="BP576" s="417"/>
      <c r="BQ576" s="417"/>
      <c r="BR576" s="417"/>
      <c r="BS576" s="417"/>
      <c r="BT576" s="417"/>
      <c r="BU576" s="417"/>
      <c r="BV576" s="417"/>
      <c r="BW576" s="417"/>
      <c r="BX576" s="417"/>
      <c r="BY576" s="417"/>
      <c r="BZ576" s="417"/>
      <c r="CA576" s="417"/>
      <c r="CB576" s="417"/>
      <c r="CC576" s="417"/>
      <c r="CD576" s="417"/>
      <c r="CE576" s="417"/>
      <c r="CF576" s="417"/>
      <c r="CG576" s="417"/>
      <c r="CH576" s="417"/>
      <c r="CI576" s="417"/>
      <c r="CJ576" s="417"/>
      <c r="CK576" s="417"/>
      <c r="CL576" s="417"/>
      <c r="CM576" s="417"/>
      <c r="CN576" s="417"/>
      <c r="CO576" s="417"/>
      <c r="CP576" s="417"/>
      <c r="CQ576" s="417"/>
      <c r="CR576" s="417"/>
      <c r="CS576" s="417"/>
      <c r="CT576" s="417"/>
      <c r="CU576" s="417"/>
      <c r="CV576" s="417"/>
      <c r="CW576" s="417"/>
      <c r="CX576" s="417"/>
      <c r="CY576" s="417"/>
      <c r="CZ576" s="417"/>
      <c r="DA576" s="417"/>
      <c r="DB576" s="417"/>
      <c r="DC576" s="417"/>
      <c r="DD576" s="417"/>
      <c r="DE576" s="417"/>
      <c r="DF576" s="417"/>
      <c r="DG576" s="417"/>
    </row>
    <row r="577" spans="1:111" s="268" customFormat="1">
      <c r="A577" s="145"/>
      <c r="B577" s="145"/>
      <c r="C577" s="97" t="s">
        <v>1431</v>
      </c>
      <c r="D577" s="98" t="s">
        <v>171</v>
      </c>
      <c r="E577" s="145"/>
      <c r="F577" s="146"/>
      <c r="G577" s="146"/>
      <c r="H577" s="146"/>
      <c r="I577" s="147"/>
      <c r="J577" s="146"/>
      <c r="K577" s="416"/>
      <c r="L577" s="416"/>
      <c r="M577" s="416"/>
      <c r="N577" s="416"/>
      <c r="O577" s="416"/>
      <c r="P577" s="416"/>
      <c r="Q577" s="416"/>
      <c r="R577" s="416"/>
      <c r="S577" s="416"/>
      <c r="T577" s="416"/>
      <c r="U577" s="416"/>
      <c r="V577" s="416"/>
      <c r="W577" s="416"/>
      <c r="X577" s="416"/>
      <c r="Y577" s="416"/>
      <c r="Z577" s="416"/>
      <c r="AA577" s="416"/>
      <c r="AB577" s="416"/>
      <c r="AC577" s="416"/>
      <c r="AD577" s="416"/>
      <c r="AE577" s="416"/>
      <c r="AF577" s="416"/>
      <c r="AG577" s="416"/>
      <c r="AH577" s="416"/>
      <c r="AI577" s="416"/>
      <c r="AJ577" s="416"/>
      <c r="AK577" s="416"/>
      <c r="AL577" s="416"/>
      <c r="AM577" s="416"/>
      <c r="AN577" s="416"/>
      <c r="AO577" s="416"/>
      <c r="AP577" s="416"/>
      <c r="AQ577" s="416"/>
      <c r="AR577" s="416"/>
      <c r="AS577" s="416"/>
      <c r="AT577" s="416"/>
      <c r="AU577" s="416"/>
      <c r="AV577" s="416"/>
      <c r="AW577" s="416"/>
      <c r="AX577" s="416"/>
      <c r="AY577" s="416"/>
      <c r="AZ577" s="416"/>
      <c r="BA577" s="416"/>
      <c r="BB577" s="416"/>
      <c r="BC577" s="416"/>
      <c r="BD577" s="416"/>
      <c r="BE577" s="416"/>
      <c r="BF577" s="416"/>
      <c r="BG577" s="416"/>
      <c r="BH577" s="416"/>
      <c r="BI577" s="416"/>
      <c r="BJ577" s="416"/>
      <c r="BK577" s="416"/>
      <c r="BL577" s="416"/>
      <c r="BM577" s="416"/>
      <c r="BN577" s="416"/>
      <c r="BO577" s="416"/>
      <c r="BP577" s="417"/>
      <c r="BQ577" s="417"/>
      <c r="BR577" s="417"/>
      <c r="BS577" s="417"/>
      <c r="BT577" s="417"/>
      <c r="BU577" s="417"/>
      <c r="BV577" s="417"/>
      <c r="BW577" s="417"/>
      <c r="BX577" s="417"/>
      <c r="BY577" s="417"/>
      <c r="BZ577" s="417"/>
      <c r="CA577" s="417"/>
      <c r="CB577" s="417"/>
      <c r="CC577" s="417"/>
      <c r="CD577" s="417"/>
      <c r="CE577" s="417"/>
      <c r="CF577" s="417"/>
      <c r="CG577" s="417"/>
      <c r="CH577" s="417"/>
      <c r="CI577" s="417"/>
      <c r="CJ577" s="417"/>
      <c r="CK577" s="417"/>
      <c r="CL577" s="417"/>
      <c r="CM577" s="417"/>
      <c r="CN577" s="417"/>
      <c r="CO577" s="417"/>
      <c r="CP577" s="417"/>
      <c r="CQ577" s="417"/>
      <c r="CR577" s="417"/>
      <c r="CS577" s="417"/>
      <c r="CT577" s="417"/>
      <c r="CU577" s="417"/>
      <c r="CV577" s="417"/>
      <c r="CW577" s="417"/>
      <c r="CX577" s="417"/>
      <c r="CY577" s="417"/>
      <c r="CZ577" s="417"/>
      <c r="DA577" s="417"/>
      <c r="DB577" s="417"/>
      <c r="DC577" s="417"/>
      <c r="DD577" s="417"/>
      <c r="DE577" s="417"/>
      <c r="DF577" s="417"/>
      <c r="DG577" s="417"/>
    </row>
    <row r="578" spans="1:111" s="268" customFormat="1" ht="18" customHeight="1">
      <c r="A578" s="92" t="s">
        <v>275</v>
      </c>
      <c r="B578" s="112" t="s">
        <v>103</v>
      </c>
      <c r="C578" s="16" t="s">
        <v>1432</v>
      </c>
      <c r="D578" s="82" t="s">
        <v>1606</v>
      </c>
      <c r="E578" s="105" t="s">
        <v>164</v>
      </c>
      <c r="F578" s="218">
        <v>1462</v>
      </c>
      <c r="G578" s="117">
        <f t="shared" ref="G578:G588" si="248">$J$4</f>
        <v>0.24940000000000001</v>
      </c>
      <c r="H578" s="114">
        <v>0</v>
      </c>
      <c r="I578" s="122">
        <f t="shared" ref="I578:I583" si="249">H578*(1+G578)</f>
        <v>0</v>
      </c>
      <c r="J578" s="18">
        <f t="shared" ref="J578:J583" si="250">F578*I578</f>
        <v>0</v>
      </c>
      <c r="K578" s="416"/>
      <c r="L578" s="416"/>
      <c r="M578" s="416"/>
      <c r="N578" s="416"/>
      <c r="O578" s="416"/>
      <c r="P578" s="416"/>
      <c r="Q578" s="416"/>
      <c r="R578" s="416"/>
      <c r="S578" s="416"/>
      <c r="T578" s="416"/>
      <c r="U578" s="416"/>
      <c r="V578" s="416"/>
      <c r="W578" s="416"/>
      <c r="X578" s="416"/>
      <c r="Y578" s="416"/>
      <c r="Z578" s="416"/>
      <c r="AA578" s="416"/>
      <c r="AB578" s="416"/>
      <c r="AC578" s="416"/>
      <c r="AD578" s="416"/>
      <c r="AE578" s="416"/>
      <c r="AF578" s="416"/>
      <c r="AG578" s="416"/>
      <c r="AH578" s="416"/>
      <c r="AI578" s="416"/>
      <c r="AJ578" s="416"/>
      <c r="AK578" s="416"/>
      <c r="AL578" s="416"/>
      <c r="AM578" s="416"/>
      <c r="AN578" s="416"/>
      <c r="AO578" s="416"/>
      <c r="AP578" s="416"/>
      <c r="AQ578" s="416"/>
      <c r="AR578" s="416"/>
      <c r="AS578" s="416"/>
      <c r="AT578" s="416"/>
      <c r="AU578" s="416"/>
      <c r="AV578" s="416"/>
      <c r="AW578" s="416"/>
      <c r="AX578" s="416"/>
      <c r="AY578" s="416"/>
      <c r="AZ578" s="416"/>
      <c r="BA578" s="416"/>
      <c r="BB578" s="416"/>
      <c r="BC578" s="416"/>
      <c r="BD578" s="416"/>
      <c r="BE578" s="416"/>
      <c r="BF578" s="416"/>
      <c r="BG578" s="416"/>
      <c r="BH578" s="416"/>
      <c r="BI578" s="416"/>
      <c r="BJ578" s="416"/>
      <c r="BK578" s="416"/>
      <c r="BL578" s="416"/>
      <c r="BM578" s="416"/>
      <c r="BN578" s="416"/>
      <c r="BO578" s="416"/>
      <c r="BP578" s="417"/>
      <c r="BQ578" s="417"/>
      <c r="BR578" s="417"/>
      <c r="BS578" s="417"/>
      <c r="BT578" s="417"/>
      <c r="BU578" s="417"/>
      <c r="BV578" s="417"/>
      <c r="BW578" s="417"/>
      <c r="BX578" s="417"/>
      <c r="BY578" s="417"/>
      <c r="BZ578" s="417"/>
      <c r="CA578" s="417"/>
      <c r="CB578" s="417"/>
      <c r="CC578" s="417"/>
      <c r="CD578" s="417"/>
      <c r="CE578" s="417"/>
      <c r="CF578" s="417"/>
      <c r="CG578" s="417"/>
      <c r="CH578" s="417"/>
      <c r="CI578" s="417"/>
      <c r="CJ578" s="417"/>
      <c r="CK578" s="417"/>
      <c r="CL578" s="417"/>
      <c r="CM578" s="417"/>
      <c r="CN578" s="417"/>
      <c r="CO578" s="417"/>
      <c r="CP578" s="417"/>
      <c r="CQ578" s="417"/>
      <c r="CR578" s="417"/>
      <c r="CS578" s="417"/>
      <c r="CT578" s="417"/>
      <c r="CU578" s="417"/>
      <c r="CV578" s="417"/>
      <c r="CW578" s="417"/>
      <c r="CX578" s="417"/>
      <c r="CY578" s="417"/>
      <c r="CZ578" s="417"/>
      <c r="DA578" s="417"/>
      <c r="DB578" s="417"/>
      <c r="DC578" s="417"/>
      <c r="DD578" s="417"/>
      <c r="DE578" s="417"/>
      <c r="DF578" s="417"/>
      <c r="DG578" s="417"/>
    </row>
    <row r="579" spans="1:111" s="268" customFormat="1">
      <c r="A579" s="92" t="s">
        <v>916</v>
      </c>
      <c r="B579" s="112" t="s">
        <v>103</v>
      </c>
      <c r="C579" s="16" t="s">
        <v>1433</v>
      </c>
      <c r="D579" s="82" t="s">
        <v>963</v>
      </c>
      <c r="E579" s="105" t="s">
        <v>105</v>
      </c>
      <c r="F579" s="218">
        <v>33629.79</v>
      </c>
      <c r="G579" s="117">
        <f t="shared" si="248"/>
        <v>0.24940000000000001</v>
      </c>
      <c r="H579" s="114">
        <v>0</v>
      </c>
      <c r="I579" s="122">
        <f t="shared" si="249"/>
        <v>0</v>
      </c>
      <c r="J579" s="18">
        <f t="shared" si="250"/>
        <v>0</v>
      </c>
      <c r="K579" s="416"/>
      <c r="L579" s="416"/>
      <c r="M579" s="416"/>
      <c r="N579" s="416"/>
      <c r="O579" s="416"/>
      <c r="P579" s="416"/>
      <c r="Q579" s="416"/>
      <c r="R579" s="416"/>
      <c r="S579" s="416"/>
      <c r="T579" s="416"/>
      <c r="U579" s="416"/>
      <c r="V579" s="416"/>
      <c r="W579" s="416"/>
      <c r="X579" s="416"/>
      <c r="Y579" s="416"/>
      <c r="Z579" s="416"/>
      <c r="AA579" s="416"/>
      <c r="AB579" s="416"/>
      <c r="AC579" s="416"/>
      <c r="AD579" s="416"/>
      <c r="AE579" s="416"/>
      <c r="AF579" s="416"/>
      <c r="AG579" s="416"/>
      <c r="AH579" s="416"/>
      <c r="AI579" s="416"/>
      <c r="AJ579" s="416"/>
      <c r="AK579" s="416"/>
      <c r="AL579" s="416"/>
      <c r="AM579" s="416"/>
      <c r="AN579" s="416"/>
      <c r="AO579" s="416"/>
      <c r="AP579" s="416"/>
      <c r="AQ579" s="416"/>
      <c r="AR579" s="416"/>
      <c r="AS579" s="416"/>
      <c r="AT579" s="416"/>
      <c r="AU579" s="416"/>
      <c r="AV579" s="416"/>
      <c r="AW579" s="416"/>
      <c r="AX579" s="416"/>
      <c r="AY579" s="416"/>
      <c r="AZ579" s="416"/>
      <c r="BA579" s="416"/>
      <c r="BB579" s="416"/>
      <c r="BC579" s="416"/>
      <c r="BD579" s="416"/>
      <c r="BE579" s="416"/>
      <c r="BF579" s="416"/>
      <c r="BG579" s="416"/>
      <c r="BH579" s="416"/>
      <c r="BI579" s="416"/>
      <c r="BJ579" s="416"/>
      <c r="BK579" s="416"/>
      <c r="BL579" s="416"/>
      <c r="BM579" s="416"/>
      <c r="BN579" s="416"/>
      <c r="BO579" s="416"/>
      <c r="BP579" s="417"/>
      <c r="BQ579" s="417"/>
      <c r="BR579" s="417"/>
      <c r="BS579" s="417"/>
      <c r="BT579" s="417"/>
      <c r="BU579" s="417"/>
      <c r="BV579" s="417"/>
      <c r="BW579" s="417"/>
      <c r="BX579" s="417"/>
      <c r="BY579" s="417"/>
      <c r="BZ579" s="417"/>
      <c r="CA579" s="417"/>
      <c r="CB579" s="417"/>
      <c r="CC579" s="417"/>
      <c r="CD579" s="417"/>
      <c r="CE579" s="417"/>
      <c r="CF579" s="417"/>
      <c r="CG579" s="417"/>
      <c r="CH579" s="417"/>
      <c r="CI579" s="417"/>
      <c r="CJ579" s="417"/>
      <c r="CK579" s="417"/>
      <c r="CL579" s="417"/>
      <c r="CM579" s="417"/>
      <c r="CN579" s="417"/>
      <c r="CO579" s="417"/>
      <c r="CP579" s="417"/>
      <c r="CQ579" s="417"/>
      <c r="CR579" s="417"/>
      <c r="CS579" s="417"/>
      <c r="CT579" s="417"/>
      <c r="CU579" s="417"/>
      <c r="CV579" s="417"/>
      <c r="CW579" s="417"/>
      <c r="CX579" s="417"/>
      <c r="CY579" s="417"/>
      <c r="CZ579" s="417"/>
      <c r="DA579" s="417"/>
      <c r="DB579" s="417"/>
      <c r="DC579" s="417"/>
      <c r="DD579" s="417"/>
      <c r="DE579" s="417"/>
      <c r="DF579" s="417"/>
      <c r="DG579" s="417"/>
    </row>
    <row r="580" spans="1:111" s="268" customFormat="1">
      <c r="A580" s="92" t="s">
        <v>956</v>
      </c>
      <c r="B580" s="112" t="s">
        <v>103</v>
      </c>
      <c r="C580" s="16" t="s">
        <v>1434</v>
      </c>
      <c r="D580" s="82" t="s">
        <v>964</v>
      </c>
      <c r="E580" s="105" t="s">
        <v>105</v>
      </c>
      <c r="F580" s="218">
        <f>F579</f>
        <v>33629.79</v>
      </c>
      <c r="G580" s="117">
        <f t="shared" si="248"/>
        <v>0.24940000000000001</v>
      </c>
      <c r="H580" s="114">
        <v>0</v>
      </c>
      <c r="I580" s="122">
        <f t="shared" si="249"/>
        <v>0</v>
      </c>
      <c r="J580" s="18">
        <f t="shared" si="250"/>
        <v>0</v>
      </c>
      <c r="K580" s="416"/>
      <c r="L580" s="416"/>
      <c r="M580" s="416"/>
      <c r="N580" s="416"/>
      <c r="O580" s="416"/>
      <c r="P580" s="416"/>
      <c r="Q580" s="416"/>
      <c r="R580" s="416"/>
      <c r="S580" s="416"/>
      <c r="T580" s="416"/>
      <c r="U580" s="416"/>
      <c r="V580" s="416"/>
      <c r="W580" s="416"/>
      <c r="X580" s="416"/>
      <c r="Y580" s="416"/>
      <c r="Z580" s="416"/>
      <c r="AA580" s="416"/>
      <c r="AB580" s="416"/>
      <c r="AC580" s="416"/>
      <c r="AD580" s="416"/>
      <c r="AE580" s="416"/>
      <c r="AF580" s="416"/>
      <c r="AG580" s="416"/>
      <c r="AH580" s="416"/>
      <c r="AI580" s="416"/>
      <c r="AJ580" s="416"/>
      <c r="AK580" s="416"/>
      <c r="AL580" s="416"/>
      <c r="AM580" s="416"/>
      <c r="AN580" s="416"/>
      <c r="AO580" s="416"/>
      <c r="AP580" s="416"/>
      <c r="AQ580" s="416"/>
      <c r="AR580" s="416"/>
      <c r="AS580" s="416"/>
      <c r="AT580" s="416"/>
      <c r="AU580" s="416"/>
      <c r="AV580" s="416"/>
      <c r="AW580" s="416"/>
      <c r="AX580" s="416"/>
      <c r="AY580" s="416"/>
      <c r="AZ580" s="416"/>
      <c r="BA580" s="416"/>
      <c r="BB580" s="416"/>
      <c r="BC580" s="416"/>
      <c r="BD580" s="416"/>
      <c r="BE580" s="416"/>
      <c r="BF580" s="416"/>
      <c r="BG580" s="416"/>
      <c r="BH580" s="416"/>
      <c r="BI580" s="416"/>
      <c r="BJ580" s="416"/>
      <c r="BK580" s="416"/>
      <c r="BL580" s="416"/>
      <c r="BM580" s="416"/>
      <c r="BN580" s="416"/>
      <c r="BO580" s="416"/>
      <c r="BP580" s="417"/>
      <c r="BQ580" s="417"/>
      <c r="BR580" s="417"/>
      <c r="BS580" s="417"/>
      <c r="BT580" s="417"/>
      <c r="BU580" s="417"/>
      <c r="BV580" s="417"/>
      <c r="BW580" s="417"/>
      <c r="BX580" s="417"/>
      <c r="BY580" s="417"/>
      <c r="BZ580" s="417"/>
      <c r="CA580" s="417"/>
      <c r="CB580" s="417"/>
      <c r="CC580" s="417"/>
      <c r="CD580" s="417"/>
      <c r="CE580" s="417"/>
      <c r="CF580" s="417"/>
      <c r="CG580" s="417"/>
      <c r="CH580" s="417"/>
      <c r="CI580" s="417"/>
      <c r="CJ580" s="417"/>
      <c r="CK580" s="417"/>
      <c r="CL580" s="417"/>
      <c r="CM580" s="417"/>
      <c r="CN580" s="417"/>
      <c r="CO580" s="417"/>
      <c r="CP580" s="417"/>
      <c r="CQ580" s="417"/>
      <c r="CR580" s="417"/>
      <c r="CS580" s="417"/>
      <c r="CT580" s="417"/>
      <c r="CU580" s="417"/>
      <c r="CV580" s="417"/>
      <c r="CW580" s="417"/>
      <c r="CX580" s="417"/>
      <c r="CY580" s="417"/>
      <c r="CZ580" s="417"/>
      <c r="DA580" s="417"/>
      <c r="DB580" s="417"/>
      <c r="DC580" s="417"/>
      <c r="DD580" s="417"/>
      <c r="DE580" s="417"/>
      <c r="DF580" s="417"/>
      <c r="DG580" s="417"/>
    </row>
    <row r="581" spans="1:111" s="268" customFormat="1">
      <c r="A581" s="112" t="s">
        <v>1543</v>
      </c>
      <c r="B581" s="112" t="s">
        <v>13</v>
      </c>
      <c r="C581" s="16" t="s">
        <v>1435</v>
      </c>
      <c r="D581" s="106" t="s">
        <v>1591</v>
      </c>
      <c r="E581" s="112" t="s">
        <v>109</v>
      </c>
      <c r="F581" s="218">
        <v>1050.51</v>
      </c>
      <c r="G581" s="117">
        <f t="shared" si="248"/>
        <v>0.24940000000000001</v>
      </c>
      <c r="H581" s="114">
        <v>0</v>
      </c>
      <c r="I581" s="122">
        <f t="shared" si="249"/>
        <v>0</v>
      </c>
      <c r="J581" s="18">
        <f t="shared" si="250"/>
        <v>0</v>
      </c>
      <c r="K581" s="416"/>
      <c r="L581" s="416"/>
      <c r="M581" s="416"/>
      <c r="N581" s="416"/>
      <c r="O581" s="416"/>
      <c r="P581" s="416"/>
      <c r="Q581" s="416"/>
      <c r="R581" s="416"/>
      <c r="S581" s="416"/>
      <c r="T581" s="416"/>
      <c r="U581" s="416"/>
      <c r="V581" s="416"/>
      <c r="W581" s="416"/>
      <c r="X581" s="416"/>
      <c r="Y581" s="416"/>
      <c r="Z581" s="416"/>
      <c r="AA581" s="416"/>
      <c r="AB581" s="416"/>
      <c r="AC581" s="416"/>
      <c r="AD581" s="416"/>
      <c r="AE581" s="416"/>
      <c r="AF581" s="416"/>
      <c r="AG581" s="416"/>
      <c r="AH581" s="416"/>
      <c r="AI581" s="416"/>
      <c r="AJ581" s="416"/>
      <c r="AK581" s="416"/>
      <c r="AL581" s="416"/>
      <c r="AM581" s="416"/>
      <c r="AN581" s="416"/>
      <c r="AO581" s="416"/>
      <c r="AP581" s="416"/>
      <c r="AQ581" s="416"/>
      <c r="AR581" s="416"/>
      <c r="AS581" s="416"/>
      <c r="AT581" s="416"/>
      <c r="AU581" s="416"/>
      <c r="AV581" s="416"/>
      <c r="AW581" s="416"/>
      <c r="AX581" s="416"/>
      <c r="AY581" s="416"/>
      <c r="AZ581" s="416"/>
      <c r="BA581" s="416"/>
      <c r="BB581" s="416"/>
      <c r="BC581" s="416"/>
      <c r="BD581" s="416"/>
      <c r="BE581" s="416"/>
      <c r="BF581" s="416"/>
      <c r="BG581" s="416"/>
      <c r="BH581" s="416"/>
      <c r="BI581" s="416"/>
      <c r="BJ581" s="416"/>
      <c r="BK581" s="416"/>
      <c r="BL581" s="416"/>
      <c r="BM581" s="416"/>
      <c r="BN581" s="416"/>
      <c r="BO581" s="416"/>
      <c r="BP581" s="417"/>
      <c r="BQ581" s="417"/>
      <c r="BR581" s="417"/>
      <c r="BS581" s="417"/>
      <c r="BT581" s="417"/>
      <c r="BU581" s="417"/>
      <c r="BV581" s="417"/>
      <c r="BW581" s="417"/>
      <c r="BX581" s="417"/>
      <c r="BY581" s="417"/>
      <c r="BZ581" s="417"/>
      <c r="CA581" s="417"/>
      <c r="CB581" s="417"/>
      <c r="CC581" s="417"/>
      <c r="CD581" s="417"/>
      <c r="CE581" s="417"/>
      <c r="CF581" s="417"/>
      <c r="CG581" s="417"/>
      <c r="CH581" s="417"/>
      <c r="CI581" s="417"/>
      <c r="CJ581" s="417"/>
      <c r="CK581" s="417"/>
      <c r="CL581" s="417"/>
      <c r="CM581" s="417"/>
      <c r="CN581" s="417"/>
      <c r="CO581" s="417"/>
      <c r="CP581" s="417"/>
      <c r="CQ581" s="417"/>
      <c r="CR581" s="417"/>
      <c r="CS581" s="417"/>
      <c r="CT581" s="417"/>
      <c r="CU581" s="417"/>
      <c r="CV581" s="417"/>
      <c r="CW581" s="417"/>
      <c r="CX581" s="417"/>
      <c r="CY581" s="417"/>
      <c r="CZ581" s="417"/>
      <c r="DA581" s="417"/>
      <c r="DB581" s="417"/>
      <c r="DC581" s="417"/>
      <c r="DD581" s="417"/>
      <c r="DE581" s="417"/>
      <c r="DF581" s="417"/>
      <c r="DG581" s="417"/>
    </row>
    <row r="582" spans="1:111" s="268" customFormat="1" ht="31.5">
      <c r="A582" s="112">
        <v>94228</v>
      </c>
      <c r="B582" s="112" t="s">
        <v>13</v>
      </c>
      <c r="C582" s="16" t="s">
        <v>1436</v>
      </c>
      <c r="D582" s="106" t="s">
        <v>1597</v>
      </c>
      <c r="E582" s="112" t="s">
        <v>107</v>
      </c>
      <c r="F582" s="218">
        <v>99.4</v>
      </c>
      <c r="G582" s="117">
        <f t="shared" si="248"/>
        <v>0.24940000000000001</v>
      </c>
      <c r="H582" s="114">
        <v>0</v>
      </c>
      <c r="I582" s="122">
        <f t="shared" ref="I582" si="251">H582*(1+G582)</f>
        <v>0</v>
      </c>
      <c r="J582" s="18">
        <f t="shared" ref="J582" si="252">F582*I582</f>
        <v>0</v>
      </c>
      <c r="K582" s="416"/>
      <c r="L582" s="416"/>
      <c r="M582" s="416"/>
      <c r="N582" s="416"/>
      <c r="O582" s="416"/>
      <c r="P582" s="416"/>
      <c r="Q582" s="416"/>
      <c r="R582" s="416"/>
      <c r="S582" s="416"/>
      <c r="T582" s="416"/>
      <c r="U582" s="416"/>
      <c r="V582" s="416"/>
      <c r="W582" s="416"/>
      <c r="X582" s="416"/>
      <c r="Y582" s="416"/>
      <c r="Z582" s="416"/>
      <c r="AA582" s="416"/>
      <c r="AB582" s="416"/>
      <c r="AC582" s="416"/>
      <c r="AD582" s="416"/>
      <c r="AE582" s="416"/>
      <c r="AF582" s="416"/>
      <c r="AG582" s="416"/>
      <c r="AH582" s="416"/>
      <c r="AI582" s="416"/>
      <c r="AJ582" s="416"/>
      <c r="AK582" s="416"/>
      <c r="AL582" s="416"/>
      <c r="AM582" s="416"/>
      <c r="AN582" s="416"/>
      <c r="AO582" s="416"/>
      <c r="AP582" s="416"/>
      <c r="AQ582" s="416"/>
      <c r="AR582" s="416"/>
      <c r="AS582" s="416"/>
      <c r="AT582" s="416"/>
      <c r="AU582" s="416"/>
      <c r="AV582" s="416"/>
      <c r="AW582" s="416"/>
      <c r="AX582" s="416"/>
      <c r="AY582" s="416"/>
      <c r="AZ582" s="416"/>
      <c r="BA582" s="416"/>
      <c r="BB582" s="416"/>
      <c r="BC582" s="416"/>
      <c r="BD582" s="416"/>
      <c r="BE582" s="416"/>
      <c r="BF582" s="416"/>
      <c r="BG582" s="416"/>
      <c r="BH582" s="416"/>
      <c r="BI582" s="416"/>
      <c r="BJ582" s="416"/>
      <c r="BK582" s="416"/>
      <c r="BL582" s="416"/>
      <c r="BM582" s="416"/>
      <c r="BN582" s="416"/>
      <c r="BO582" s="416"/>
      <c r="BP582" s="417"/>
      <c r="BQ582" s="417"/>
      <c r="BR582" s="417"/>
      <c r="BS582" s="417"/>
      <c r="BT582" s="417"/>
      <c r="BU582" s="417"/>
      <c r="BV582" s="417"/>
      <c r="BW582" s="417"/>
      <c r="BX582" s="417"/>
      <c r="BY582" s="417"/>
      <c r="BZ582" s="417"/>
      <c r="CA582" s="417"/>
      <c r="CB582" s="417"/>
      <c r="CC582" s="417"/>
      <c r="CD582" s="417"/>
      <c r="CE582" s="417"/>
      <c r="CF582" s="417"/>
      <c r="CG582" s="417"/>
      <c r="CH582" s="417"/>
      <c r="CI582" s="417"/>
      <c r="CJ582" s="417"/>
      <c r="CK582" s="417"/>
      <c r="CL582" s="417"/>
      <c r="CM582" s="417"/>
      <c r="CN582" s="417"/>
      <c r="CO582" s="417"/>
      <c r="CP582" s="417"/>
      <c r="CQ582" s="417"/>
      <c r="CR582" s="417"/>
      <c r="CS582" s="417"/>
      <c r="CT582" s="417"/>
      <c r="CU582" s="417"/>
      <c r="CV582" s="417"/>
      <c r="CW582" s="417"/>
      <c r="CX582" s="417"/>
      <c r="CY582" s="417"/>
      <c r="CZ582" s="417"/>
      <c r="DA582" s="417"/>
      <c r="DB582" s="417"/>
      <c r="DC582" s="417"/>
      <c r="DD582" s="417"/>
      <c r="DE582" s="417"/>
      <c r="DF582" s="417"/>
      <c r="DG582" s="417"/>
    </row>
    <row r="583" spans="1:111" s="268" customFormat="1" ht="32.25" customHeight="1">
      <c r="A583" s="112">
        <v>94231</v>
      </c>
      <c r="B583" s="112" t="s">
        <v>13</v>
      </c>
      <c r="C583" s="16" t="s">
        <v>1437</v>
      </c>
      <c r="D583" s="106" t="s">
        <v>1595</v>
      </c>
      <c r="E583" s="112" t="s">
        <v>107</v>
      </c>
      <c r="F583" s="218">
        <v>160</v>
      </c>
      <c r="G583" s="117">
        <f t="shared" si="248"/>
        <v>0.24940000000000001</v>
      </c>
      <c r="H583" s="114">
        <v>0</v>
      </c>
      <c r="I583" s="122">
        <f t="shared" si="249"/>
        <v>0</v>
      </c>
      <c r="J583" s="18">
        <f t="shared" si="250"/>
        <v>0</v>
      </c>
      <c r="K583" s="416"/>
      <c r="L583" s="416"/>
      <c r="M583" s="416"/>
      <c r="N583" s="416"/>
      <c r="O583" s="416"/>
      <c r="P583" s="416"/>
      <c r="Q583" s="416"/>
      <c r="R583" s="416"/>
      <c r="S583" s="416"/>
      <c r="T583" s="416"/>
      <c r="U583" s="416"/>
      <c r="V583" s="416"/>
      <c r="W583" s="416"/>
      <c r="X583" s="416"/>
      <c r="Y583" s="416"/>
      <c r="Z583" s="416"/>
      <c r="AA583" s="416"/>
      <c r="AB583" s="416"/>
      <c r="AC583" s="416"/>
      <c r="AD583" s="416"/>
      <c r="AE583" s="416"/>
      <c r="AF583" s="416"/>
      <c r="AG583" s="416"/>
      <c r="AH583" s="416"/>
      <c r="AI583" s="416"/>
      <c r="AJ583" s="416"/>
      <c r="AK583" s="416"/>
      <c r="AL583" s="416"/>
      <c r="AM583" s="416"/>
      <c r="AN583" s="416"/>
      <c r="AO583" s="416"/>
      <c r="AP583" s="416"/>
      <c r="AQ583" s="416"/>
      <c r="AR583" s="416"/>
      <c r="AS583" s="416"/>
      <c r="AT583" s="416"/>
      <c r="AU583" s="416"/>
      <c r="AV583" s="416"/>
      <c r="AW583" s="416"/>
      <c r="AX583" s="416"/>
      <c r="AY583" s="416"/>
      <c r="AZ583" s="416"/>
      <c r="BA583" s="416"/>
      <c r="BB583" s="416"/>
      <c r="BC583" s="416"/>
      <c r="BD583" s="416"/>
      <c r="BE583" s="416"/>
      <c r="BF583" s="416"/>
      <c r="BG583" s="416"/>
      <c r="BH583" s="416"/>
      <c r="BI583" s="416"/>
      <c r="BJ583" s="416"/>
      <c r="BK583" s="416"/>
      <c r="BL583" s="416"/>
      <c r="BM583" s="416"/>
      <c r="BN583" s="416"/>
      <c r="BO583" s="416"/>
      <c r="BP583" s="417"/>
      <c r="BQ583" s="417"/>
      <c r="BR583" s="417"/>
      <c r="BS583" s="417"/>
      <c r="BT583" s="417"/>
      <c r="BU583" s="417"/>
      <c r="BV583" s="417"/>
      <c r="BW583" s="417"/>
      <c r="BX583" s="417"/>
      <c r="BY583" s="417"/>
      <c r="BZ583" s="417"/>
      <c r="CA583" s="417"/>
      <c r="CB583" s="417"/>
      <c r="CC583" s="417"/>
      <c r="CD583" s="417"/>
      <c r="CE583" s="417"/>
      <c r="CF583" s="417"/>
      <c r="CG583" s="417"/>
      <c r="CH583" s="417"/>
      <c r="CI583" s="417"/>
      <c r="CJ583" s="417"/>
      <c r="CK583" s="417"/>
      <c r="CL583" s="417"/>
      <c r="CM583" s="417"/>
      <c r="CN583" s="417"/>
      <c r="CO583" s="417"/>
      <c r="CP583" s="417"/>
      <c r="CQ583" s="417"/>
      <c r="CR583" s="417"/>
      <c r="CS583" s="417"/>
      <c r="CT583" s="417"/>
      <c r="CU583" s="417"/>
      <c r="CV583" s="417"/>
      <c r="CW583" s="417"/>
      <c r="CX583" s="417"/>
      <c r="CY583" s="417"/>
      <c r="CZ583" s="417"/>
      <c r="DA583" s="417"/>
      <c r="DB583" s="417"/>
      <c r="DC583" s="417"/>
      <c r="DD583" s="417"/>
      <c r="DE583" s="417"/>
      <c r="DF583" s="417"/>
      <c r="DG583" s="417"/>
    </row>
    <row r="584" spans="1:111" s="268" customFormat="1" ht="31.5">
      <c r="A584" s="112">
        <v>94231</v>
      </c>
      <c r="B584" s="112" t="s">
        <v>13</v>
      </c>
      <c r="C584" s="16" t="s">
        <v>2386</v>
      </c>
      <c r="D584" s="106" t="s">
        <v>1596</v>
      </c>
      <c r="E584" s="112" t="s">
        <v>107</v>
      </c>
      <c r="F584" s="218">
        <v>60</v>
      </c>
      <c r="G584" s="117">
        <f t="shared" si="248"/>
        <v>0.24940000000000001</v>
      </c>
      <c r="H584" s="114">
        <v>0</v>
      </c>
      <c r="I584" s="122">
        <f t="shared" ref="I584:I588" si="253">H584*(1+G584)</f>
        <v>0</v>
      </c>
      <c r="J584" s="18">
        <f t="shared" ref="J584:J588" si="254">F584*I584</f>
        <v>0</v>
      </c>
      <c r="K584" s="416"/>
      <c r="L584" s="416"/>
      <c r="M584" s="416"/>
      <c r="N584" s="416"/>
      <c r="O584" s="416"/>
      <c r="P584" s="416"/>
      <c r="Q584" s="416"/>
      <c r="R584" s="416"/>
      <c r="S584" s="416"/>
      <c r="T584" s="416"/>
      <c r="U584" s="416"/>
      <c r="V584" s="416"/>
      <c r="W584" s="416"/>
      <c r="X584" s="416"/>
      <c r="Y584" s="416"/>
      <c r="Z584" s="416"/>
      <c r="AA584" s="416"/>
      <c r="AB584" s="416"/>
      <c r="AC584" s="416"/>
      <c r="AD584" s="416"/>
      <c r="AE584" s="416"/>
      <c r="AF584" s="416"/>
      <c r="AG584" s="416"/>
      <c r="AH584" s="416"/>
      <c r="AI584" s="416"/>
      <c r="AJ584" s="416"/>
      <c r="AK584" s="416"/>
      <c r="AL584" s="416"/>
      <c r="AM584" s="416"/>
      <c r="AN584" s="416"/>
      <c r="AO584" s="416"/>
      <c r="AP584" s="416"/>
      <c r="AQ584" s="416"/>
      <c r="AR584" s="416"/>
      <c r="AS584" s="416"/>
      <c r="AT584" s="416"/>
      <c r="AU584" s="416"/>
      <c r="AV584" s="416"/>
      <c r="AW584" s="416"/>
      <c r="AX584" s="416"/>
      <c r="AY584" s="416"/>
      <c r="AZ584" s="416"/>
      <c r="BA584" s="416"/>
      <c r="BB584" s="416"/>
      <c r="BC584" s="416"/>
      <c r="BD584" s="416"/>
      <c r="BE584" s="416"/>
      <c r="BF584" s="416"/>
      <c r="BG584" s="416"/>
      <c r="BH584" s="416"/>
      <c r="BI584" s="416"/>
      <c r="BJ584" s="416"/>
      <c r="BK584" s="416"/>
      <c r="BL584" s="416"/>
      <c r="BM584" s="416"/>
      <c r="BN584" s="416"/>
      <c r="BO584" s="416"/>
      <c r="BP584" s="417"/>
      <c r="BQ584" s="417"/>
      <c r="BR584" s="417"/>
      <c r="BS584" s="417"/>
      <c r="BT584" s="417"/>
      <c r="BU584" s="417"/>
      <c r="BV584" s="417"/>
      <c r="BW584" s="417"/>
      <c r="BX584" s="417"/>
      <c r="BY584" s="417"/>
      <c r="BZ584" s="417"/>
      <c r="CA584" s="417"/>
      <c r="CB584" s="417"/>
      <c r="CC584" s="417"/>
      <c r="CD584" s="417"/>
      <c r="CE584" s="417"/>
      <c r="CF584" s="417"/>
      <c r="CG584" s="417"/>
      <c r="CH584" s="417"/>
      <c r="CI584" s="417"/>
      <c r="CJ584" s="417"/>
      <c r="CK584" s="417"/>
      <c r="CL584" s="417"/>
      <c r="CM584" s="417"/>
      <c r="CN584" s="417"/>
      <c r="CO584" s="417"/>
      <c r="CP584" s="417"/>
      <c r="CQ584" s="417"/>
      <c r="CR584" s="417"/>
      <c r="CS584" s="417"/>
      <c r="CT584" s="417"/>
      <c r="CU584" s="417"/>
      <c r="CV584" s="417"/>
      <c r="CW584" s="417"/>
      <c r="CX584" s="417"/>
      <c r="CY584" s="417"/>
      <c r="CZ584" s="417"/>
      <c r="DA584" s="417"/>
      <c r="DB584" s="417"/>
      <c r="DC584" s="417"/>
      <c r="DD584" s="417"/>
      <c r="DE584" s="417"/>
      <c r="DF584" s="417"/>
      <c r="DG584" s="417"/>
    </row>
    <row r="585" spans="1:111" s="268" customFormat="1" ht="31.5">
      <c r="A585" s="112">
        <v>92612</v>
      </c>
      <c r="B585" s="112" t="s">
        <v>13</v>
      </c>
      <c r="C585" s="16" t="s">
        <v>2387</v>
      </c>
      <c r="D585" s="106" t="s">
        <v>1607</v>
      </c>
      <c r="E585" s="112" t="s">
        <v>363</v>
      </c>
      <c r="F585" s="218">
        <v>4</v>
      </c>
      <c r="G585" s="117">
        <f t="shared" si="248"/>
        <v>0.24940000000000001</v>
      </c>
      <c r="H585" s="114">
        <v>0</v>
      </c>
      <c r="I585" s="122">
        <f t="shared" si="253"/>
        <v>0</v>
      </c>
      <c r="J585" s="18">
        <f t="shared" si="254"/>
        <v>0</v>
      </c>
      <c r="K585" s="416"/>
      <c r="L585" s="416"/>
      <c r="M585" s="416"/>
      <c r="N585" s="416"/>
      <c r="O585" s="416"/>
      <c r="P585" s="416"/>
      <c r="Q585" s="416"/>
      <c r="R585" s="416"/>
      <c r="S585" s="416"/>
      <c r="T585" s="416"/>
      <c r="U585" s="416"/>
      <c r="V585" s="416"/>
      <c r="W585" s="416"/>
      <c r="X585" s="416"/>
      <c r="Y585" s="416"/>
      <c r="Z585" s="416"/>
      <c r="AA585" s="416"/>
      <c r="AB585" s="416"/>
      <c r="AC585" s="416"/>
      <c r="AD585" s="416"/>
      <c r="AE585" s="416"/>
      <c r="AF585" s="416"/>
      <c r="AG585" s="416"/>
      <c r="AH585" s="416"/>
      <c r="AI585" s="416"/>
      <c r="AJ585" s="416"/>
      <c r="AK585" s="416"/>
      <c r="AL585" s="416"/>
      <c r="AM585" s="416"/>
      <c r="AN585" s="416"/>
      <c r="AO585" s="416"/>
      <c r="AP585" s="416"/>
      <c r="AQ585" s="416"/>
      <c r="AR585" s="416"/>
      <c r="AS585" s="416"/>
      <c r="AT585" s="416"/>
      <c r="AU585" s="416"/>
      <c r="AV585" s="416"/>
      <c r="AW585" s="416"/>
      <c r="AX585" s="416"/>
      <c r="AY585" s="416"/>
      <c r="AZ585" s="416"/>
      <c r="BA585" s="416"/>
      <c r="BB585" s="416"/>
      <c r="BC585" s="416"/>
      <c r="BD585" s="416"/>
      <c r="BE585" s="416"/>
      <c r="BF585" s="416"/>
      <c r="BG585" s="416"/>
      <c r="BH585" s="416"/>
      <c r="BI585" s="416"/>
      <c r="BJ585" s="416"/>
      <c r="BK585" s="416"/>
      <c r="BL585" s="416"/>
      <c r="BM585" s="416"/>
      <c r="BN585" s="416"/>
      <c r="BO585" s="416"/>
      <c r="BP585" s="417"/>
      <c r="BQ585" s="417"/>
      <c r="BR585" s="417"/>
      <c r="BS585" s="417"/>
      <c r="BT585" s="417"/>
      <c r="BU585" s="417"/>
      <c r="BV585" s="417"/>
      <c r="BW585" s="417"/>
      <c r="BX585" s="417"/>
      <c r="BY585" s="417"/>
      <c r="BZ585" s="417"/>
      <c r="CA585" s="417"/>
      <c r="CB585" s="417"/>
      <c r="CC585" s="417"/>
      <c r="CD585" s="417"/>
      <c r="CE585" s="417"/>
      <c r="CF585" s="417"/>
      <c r="CG585" s="417"/>
      <c r="CH585" s="417"/>
      <c r="CI585" s="417"/>
      <c r="CJ585" s="417"/>
      <c r="CK585" s="417"/>
      <c r="CL585" s="417"/>
      <c r="CM585" s="417"/>
      <c r="CN585" s="417"/>
      <c r="CO585" s="417"/>
      <c r="CP585" s="417"/>
      <c r="CQ585" s="417"/>
      <c r="CR585" s="417"/>
      <c r="CS585" s="417"/>
      <c r="CT585" s="417"/>
      <c r="CU585" s="417"/>
      <c r="CV585" s="417"/>
      <c r="CW585" s="417"/>
      <c r="CX585" s="417"/>
      <c r="CY585" s="417"/>
      <c r="CZ585" s="417"/>
      <c r="DA585" s="417"/>
      <c r="DB585" s="417"/>
      <c r="DC585" s="417"/>
      <c r="DD585" s="417"/>
      <c r="DE585" s="417"/>
      <c r="DF585" s="417"/>
      <c r="DG585" s="417"/>
    </row>
    <row r="586" spans="1:111" s="268" customFormat="1" ht="31.5">
      <c r="A586" s="112">
        <v>92580</v>
      </c>
      <c r="B586" s="112" t="s">
        <v>13</v>
      </c>
      <c r="C586" s="16" t="s">
        <v>2388</v>
      </c>
      <c r="D586" s="106" t="s">
        <v>1599</v>
      </c>
      <c r="E586" s="112" t="s">
        <v>109</v>
      </c>
      <c r="F586" s="218">
        <v>121</v>
      </c>
      <c r="G586" s="117">
        <f t="shared" si="248"/>
        <v>0.24940000000000001</v>
      </c>
      <c r="H586" s="114">
        <v>0</v>
      </c>
      <c r="I586" s="122">
        <f t="shared" si="253"/>
        <v>0</v>
      </c>
      <c r="J586" s="18">
        <f t="shared" si="254"/>
        <v>0</v>
      </c>
      <c r="K586" s="416"/>
      <c r="L586" s="416"/>
      <c r="M586" s="416"/>
      <c r="N586" s="416"/>
      <c r="O586" s="416"/>
      <c r="P586" s="416"/>
      <c r="Q586" s="416"/>
      <c r="R586" s="416"/>
      <c r="S586" s="416"/>
      <c r="T586" s="416"/>
      <c r="U586" s="416"/>
      <c r="V586" s="416"/>
      <c r="W586" s="416"/>
      <c r="X586" s="416"/>
      <c r="Y586" s="416"/>
      <c r="Z586" s="416"/>
      <c r="AA586" s="416"/>
      <c r="AB586" s="416"/>
      <c r="AC586" s="416"/>
      <c r="AD586" s="416"/>
      <c r="AE586" s="416"/>
      <c r="AF586" s="416"/>
      <c r="AG586" s="416"/>
      <c r="AH586" s="416"/>
      <c r="AI586" s="416"/>
      <c r="AJ586" s="416"/>
      <c r="AK586" s="416"/>
      <c r="AL586" s="416"/>
      <c r="AM586" s="416"/>
      <c r="AN586" s="416"/>
      <c r="AO586" s="416"/>
      <c r="AP586" s="416"/>
      <c r="AQ586" s="416"/>
      <c r="AR586" s="416"/>
      <c r="AS586" s="416"/>
      <c r="AT586" s="416"/>
      <c r="AU586" s="416"/>
      <c r="AV586" s="416"/>
      <c r="AW586" s="416"/>
      <c r="AX586" s="416"/>
      <c r="AY586" s="416"/>
      <c r="AZ586" s="416"/>
      <c r="BA586" s="416"/>
      <c r="BB586" s="416"/>
      <c r="BC586" s="416"/>
      <c r="BD586" s="416"/>
      <c r="BE586" s="416"/>
      <c r="BF586" s="416"/>
      <c r="BG586" s="416"/>
      <c r="BH586" s="416"/>
      <c r="BI586" s="416"/>
      <c r="BJ586" s="416"/>
      <c r="BK586" s="416"/>
      <c r="BL586" s="416"/>
      <c r="BM586" s="416"/>
      <c r="BN586" s="416"/>
      <c r="BO586" s="416"/>
      <c r="BP586" s="417"/>
      <c r="BQ586" s="417"/>
      <c r="BR586" s="417"/>
      <c r="BS586" s="417"/>
      <c r="BT586" s="417"/>
      <c r="BU586" s="417"/>
      <c r="BV586" s="417"/>
      <c r="BW586" s="417"/>
      <c r="BX586" s="417"/>
      <c r="BY586" s="417"/>
      <c r="BZ586" s="417"/>
      <c r="CA586" s="417"/>
      <c r="CB586" s="417"/>
      <c r="CC586" s="417"/>
      <c r="CD586" s="417"/>
      <c r="CE586" s="417"/>
      <c r="CF586" s="417"/>
      <c r="CG586" s="417"/>
      <c r="CH586" s="417"/>
      <c r="CI586" s="417"/>
      <c r="CJ586" s="417"/>
      <c r="CK586" s="417"/>
      <c r="CL586" s="417"/>
      <c r="CM586" s="417"/>
      <c r="CN586" s="417"/>
      <c r="CO586" s="417"/>
      <c r="CP586" s="417"/>
      <c r="CQ586" s="417"/>
      <c r="CR586" s="417"/>
      <c r="CS586" s="417"/>
      <c r="CT586" s="417"/>
      <c r="CU586" s="417"/>
      <c r="CV586" s="417"/>
      <c r="CW586" s="417"/>
      <c r="CX586" s="417"/>
      <c r="CY586" s="417"/>
      <c r="CZ586" s="417"/>
      <c r="DA586" s="417"/>
      <c r="DB586" s="417"/>
      <c r="DC586" s="417"/>
      <c r="DD586" s="417"/>
      <c r="DE586" s="417"/>
      <c r="DF586" s="417"/>
      <c r="DG586" s="417"/>
    </row>
    <row r="587" spans="1:111" s="268" customFormat="1">
      <c r="A587" s="92" t="s">
        <v>275</v>
      </c>
      <c r="B587" s="112" t="s">
        <v>103</v>
      </c>
      <c r="C587" s="16" t="s">
        <v>2389</v>
      </c>
      <c r="D587" s="82" t="s">
        <v>1520</v>
      </c>
      <c r="E587" s="105" t="s">
        <v>164</v>
      </c>
      <c r="F587" s="218">
        <v>121</v>
      </c>
      <c r="G587" s="117">
        <f t="shared" si="248"/>
        <v>0.24940000000000001</v>
      </c>
      <c r="H587" s="114">
        <v>0</v>
      </c>
      <c r="I587" s="122">
        <f t="shared" si="253"/>
        <v>0</v>
      </c>
      <c r="J587" s="18">
        <f t="shared" si="254"/>
        <v>0</v>
      </c>
      <c r="K587" s="416"/>
      <c r="L587" s="416"/>
      <c r="M587" s="416"/>
      <c r="N587" s="416"/>
      <c r="O587" s="416"/>
      <c r="P587" s="416"/>
      <c r="Q587" s="416"/>
      <c r="R587" s="416"/>
      <c r="S587" s="416"/>
      <c r="T587" s="416"/>
      <c r="U587" s="416"/>
      <c r="V587" s="416"/>
      <c r="W587" s="416"/>
      <c r="X587" s="416"/>
      <c r="Y587" s="416"/>
      <c r="Z587" s="416"/>
      <c r="AA587" s="416"/>
      <c r="AB587" s="416"/>
      <c r="AC587" s="416"/>
      <c r="AD587" s="416"/>
      <c r="AE587" s="416"/>
      <c r="AF587" s="416"/>
      <c r="AG587" s="416"/>
      <c r="AH587" s="416"/>
      <c r="AI587" s="416"/>
      <c r="AJ587" s="416"/>
      <c r="AK587" s="416"/>
      <c r="AL587" s="416"/>
      <c r="AM587" s="416"/>
      <c r="AN587" s="416"/>
      <c r="AO587" s="416"/>
      <c r="AP587" s="416"/>
      <c r="AQ587" s="416"/>
      <c r="AR587" s="416"/>
      <c r="AS587" s="416"/>
      <c r="AT587" s="416"/>
      <c r="AU587" s="416"/>
      <c r="AV587" s="416"/>
      <c r="AW587" s="416"/>
      <c r="AX587" s="416"/>
      <c r="AY587" s="416"/>
      <c r="AZ587" s="416"/>
      <c r="BA587" s="416"/>
      <c r="BB587" s="416"/>
      <c r="BC587" s="416"/>
      <c r="BD587" s="416"/>
      <c r="BE587" s="416"/>
      <c r="BF587" s="416"/>
      <c r="BG587" s="416"/>
      <c r="BH587" s="416"/>
      <c r="BI587" s="416"/>
      <c r="BJ587" s="416"/>
      <c r="BK587" s="416"/>
      <c r="BL587" s="416"/>
      <c r="BM587" s="416"/>
      <c r="BN587" s="416"/>
      <c r="BO587" s="416"/>
      <c r="BP587" s="417"/>
      <c r="BQ587" s="417"/>
      <c r="BR587" s="417"/>
      <c r="BS587" s="417"/>
      <c r="BT587" s="417"/>
      <c r="BU587" s="417"/>
      <c r="BV587" s="417"/>
      <c r="BW587" s="417"/>
      <c r="BX587" s="417"/>
      <c r="BY587" s="417"/>
      <c r="BZ587" s="417"/>
      <c r="CA587" s="417"/>
      <c r="CB587" s="417"/>
      <c r="CC587" s="417"/>
      <c r="CD587" s="417"/>
      <c r="CE587" s="417"/>
      <c r="CF587" s="417"/>
      <c r="CG587" s="417"/>
      <c r="CH587" s="417"/>
      <c r="CI587" s="417"/>
      <c r="CJ587" s="417"/>
      <c r="CK587" s="417"/>
      <c r="CL587" s="417"/>
      <c r="CM587" s="417"/>
      <c r="CN587" s="417"/>
      <c r="CO587" s="417"/>
      <c r="CP587" s="417"/>
      <c r="CQ587" s="417"/>
      <c r="CR587" s="417"/>
      <c r="CS587" s="417"/>
      <c r="CT587" s="417"/>
      <c r="CU587" s="417"/>
      <c r="CV587" s="417"/>
      <c r="CW587" s="417"/>
      <c r="CX587" s="417"/>
      <c r="CY587" s="417"/>
      <c r="CZ587" s="417"/>
      <c r="DA587" s="417"/>
      <c r="DB587" s="417"/>
      <c r="DC587" s="417"/>
      <c r="DD587" s="417"/>
      <c r="DE587" s="417"/>
      <c r="DF587" s="417"/>
      <c r="DG587" s="417"/>
    </row>
    <row r="588" spans="1:111" s="268" customFormat="1" ht="31.5">
      <c r="A588" s="112">
        <v>94231</v>
      </c>
      <c r="B588" s="112" t="s">
        <v>13</v>
      </c>
      <c r="C588" s="16" t="s">
        <v>2390</v>
      </c>
      <c r="D588" s="106" t="s">
        <v>1596</v>
      </c>
      <c r="E588" s="112" t="s">
        <v>107</v>
      </c>
      <c r="F588" s="218">
        <v>16.25</v>
      </c>
      <c r="G588" s="117">
        <f t="shared" si="248"/>
        <v>0.24940000000000001</v>
      </c>
      <c r="H588" s="114">
        <v>0</v>
      </c>
      <c r="I588" s="122">
        <f t="shared" si="253"/>
        <v>0</v>
      </c>
      <c r="J588" s="18">
        <f t="shared" si="254"/>
        <v>0</v>
      </c>
      <c r="K588" s="416"/>
      <c r="L588" s="416"/>
      <c r="M588" s="416"/>
      <c r="N588" s="416"/>
      <c r="O588" s="416"/>
      <c r="P588" s="416"/>
      <c r="Q588" s="416"/>
      <c r="R588" s="416"/>
      <c r="S588" s="416"/>
      <c r="T588" s="416"/>
      <c r="U588" s="416"/>
      <c r="V588" s="416"/>
      <c r="W588" s="416"/>
      <c r="X588" s="416"/>
      <c r="Y588" s="416"/>
      <c r="Z588" s="416"/>
      <c r="AA588" s="416"/>
      <c r="AB588" s="416"/>
      <c r="AC588" s="416"/>
      <c r="AD588" s="416"/>
      <c r="AE588" s="416"/>
      <c r="AF588" s="416"/>
      <c r="AG588" s="416"/>
      <c r="AH588" s="416"/>
      <c r="AI588" s="416"/>
      <c r="AJ588" s="416"/>
      <c r="AK588" s="416"/>
      <c r="AL588" s="416"/>
      <c r="AM588" s="416"/>
      <c r="AN588" s="416"/>
      <c r="AO588" s="416"/>
      <c r="AP588" s="416"/>
      <c r="AQ588" s="416"/>
      <c r="AR588" s="416"/>
      <c r="AS588" s="416"/>
      <c r="AT588" s="416"/>
      <c r="AU588" s="416"/>
      <c r="AV588" s="416"/>
      <c r="AW588" s="416"/>
      <c r="AX588" s="416"/>
      <c r="AY588" s="416"/>
      <c r="AZ588" s="416"/>
      <c r="BA588" s="416"/>
      <c r="BB588" s="416"/>
      <c r="BC588" s="416"/>
      <c r="BD588" s="416"/>
      <c r="BE588" s="416"/>
      <c r="BF588" s="416"/>
      <c r="BG588" s="416"/>
      <c r="BH588" s="416"/>
      <c r="BI588" s="416"/>
      <c r="BJ588" s="416"/>
      <c r="BK588" s="416"/>
      <c r="BL588" s="416"/>
      <c r="BM588" s="416"/>
      <c r="BN588" s="416"/>
      <c r="BO588" s="416"/>
      <c r="BP588" s="417"/>
      <c r="BQ588" s="417"/>
      <c r="BR588" s="417"/>
      <c r="BS588" s="417"/>
      <c r="BT588" s="417"/>
      <c r="BU588" s="417"/>
      <c r="BV588" s="417"/>
      <c r="BW588" s="417"/>
      <c r="BX588" s="417"/>
      <c r="BY588" s="417"/>
      <c r="BZ588" s="417"/>
      <c r="CA588" s="417"/>
      <c r="CB588" s="417"/>
      <c r="CC588" s="417"/>
      <c r="CD588" s="417"/>
      <c r="CE588" s="417"/>
      <c r="CF588" s="417"/>
      <c r="CG588" s="417"/>
      <c r="CH588" s="417"/>
      <c r="CI588" s="417"/>
      <c r="CJ588" s="417"/>
      <c r="CK588" s="417"/>
      <c r="CL588" s="417"/>
      <c r="CM588" s="417"/>
      <c r="CN588" s="417"/>
      <c r="CO588" s="417"/>
      <c r="CP588" s="417"/>
      <c r="CQ588" s="417"/>
      <c r="CR588" s="417"/>
      <c r="CS588" s="417"/>
      <c r="CT588" s="417"/>
      <c r="CU588" s="417"/>
      <c r="CV588" s="417"/>
      <c r="CW588" s="417"/>
      <c r="CX588" s="417"/>
      <c r="CY588" s="417"/>
      <c r="CZ588" s="417"/>
      <c r="DA588" s="417"/>
      <c r="DB588" s="417"/>
      <c r="DC588" s="417"/>
      <c r="DD588" s="417"/>
      <c r="DE588" s="417"/>
      <c r="DF588" s="417"/>
      <c r="DG588" s="417"/>
    </row>
    <row r="589" spans="1:111" s="268" customFormat="1">
      <c r="A589" s="88"/>
      <c r="B589" s="88"/>
      <c r="C589" s="30"/>
      <c r="D589" s="27"/>
      <c r="E589" s="88"/>
      <c r="F589" s="26"/>
      <c r="G589" s="26"/>
      <c r="H589" s="559" t="s">
        <v>17</v>
      </c>
      <c r="I589" s="559"/>
      <c r="J589" s="35">
        <f>SUM(J578:J588)</f>
        <v>0</v>
      </c>
      <c r="K589" s="416"/>
      <c r="L589" s="416"/>
      <c r="M589" s="416"/>
      <c r="N589" s="416"/>
      <c r="O589" s="416"/>
      <c r="P589" s="416"/>
      <c r="Q589" s="416"/>
      <c r="R589" s="416"/>
      <c r="S589" s="416"/>
      <c r="T589" s="416"/>
      <c r="U589" s="416"/>
      <c r="V589" s="416"/>
      <c r="W589" s="416"/>
      <c r="X589" s="416"/>
      <c r="Y589" s="416"/>
      <c r="Z589" s="416"/>
      <c r="AA589" s="416"/>
      <c r="AB589" s="416"/>
      <c r="AC589" s="416"/>
      <c r="AD589" s="416"/>
      <c r="AE589" s="416"/>
      <c r="AF589" s="416"/>
      <c r="AG589" s="416"/>
      <c r="AH589" s="416"/>
      <c r="AI589" s="416"/>
      <c r="AJ589" s="416"/>
      <c r="AK589" s="416"/>
      <c r="AL589" s="416"/>
      <c r="AM589" s="416"/>
      <c r="AN589" s="416"/>
      <c r="AO589" s="416"/>
      <c r="AP589" s="416"/>
      <c r="AQ589" s="416"/>
      <c r="AR589" s="416"/>
      <c r="AS589" s="416"/>
      <c r="AT589" s="416"/>
      <c r="AU589" s="416"/>
      <c r="AV589" s="416"/>
      <c r="AW589" s="416"/>
      <c r="AX589" s="416"/>
      <c r="AY589" s="416"/>
      <c r="AZ589" s="416"/>
      <c r="BA589" s="416"/>
      <c r="BB589" s="416"/>
      <c r="BC589" s="416"/>
      <c r="BD589" s="416"/>
      <c r="BE589" s="416"/>
      <c r="BF589" s="416"/>
      <c r="BG589" s="416"/>
      <c r="BH589" s="416"/>
      <c r="BI589" s="416"/>
      <c r="BJ589" s="416"/>
      <c r="BK589" s="416"/>
      <c r="BL589" s="416"/>
      <c r="BM589" s="416"/>
      <c r="BN589" s="416"/>
      <c r="BO589" s="416"/>
      <c r="BP589" s="417"/>
      <c r="BQ589" s="417"/>
      <c r="BR589" s="417"/>
      <c r="BS589" s="417"/>
      <c r="BT589" s="417"/>
      <c r="BU589" s="417"/>
      <c r="BV589" s="417"/>
      <c r="BW589" s="417"/>
      <c r="BX589" s="417"/>
      <c r="BY589" s="417"/>
      <c r="BZ589" s="417"/>
      <c r="CA589" s="417"/>
      <c r="CB589" s="417"/>
      <c r="CC589" s="417"/>
      <c r="CD589" s="417"/>
      <c r="CE589" s="417"/>
      <c r="CF589" s="417"/>
      <c r="CG589" s="417"/>
      <c r="CH589" s="417"/>
      <c r="CI589" s="417"/>
      <c r="CJ589" s="417"/>
      <c r="CK589" s="417"/>
      <c r="CL589" s="417"/>
      <c r="CM589" s="417"/>
      <c r="CN589" s="417"/>
      <c r="CO589" s="417"/>
      <c r="CP589" s="417"/>
      <c r="CQ589" s="417"/>
      <c r="CR589" s="417"/>
      <c r="CS589" s="417"/>
      <c r="CT589" s="417"/>
      <c r="CU589" s="417"/>
      <c r="CV589" s="417"/>
      <c r="CW589" s="417"/>
      <c r="CX589" s="417"/>
      <c r="CY589" s="417"/>
      <c r="CZ589" s="417"/>
      <c r="DA589" s="417"/>
      <c r="DB589" s="417"/>
      <c r="DC589" s="417"/>
      <c r="DD589" s="417"/>
      <c r="DE589" s="417"/>
      <c r="DF589" s="417"/>
      <c r="DG589" s="417"/>
    </row>
    <row r="590" spans="1:111" s="268" customFormat="1">
      <c r="A590" s="22"/>
      <c r="B590" s="22"/>
      <c r="C590" s="11" t="s">
        <v>1438</v>
      </c>
      <c r="D590" s="12" t="s">
        <v>22</v>
      </c>
      <c r="E590" s="22"/>
      <c r="F590" s="23"/>
      <c r="G590" s="23"/>
      <c r="H590" s="23"/>
      <c r="I590" s="24"/>
      <c r="J590" s="23"/>
      <c r="K590" s="416"/>
      <c r="L590" s="416"/>
      <c r="M590" s="416"/>
      <c r="N590" s="416"/>
      <c r="O590" s="416"/>
      <c r="P590" s="416"/>
      <c r="Q590" s="416"/>
      <c r="R590" s="416"/>
      <c r="S590" s="416"/>
      <c r="T590" s="416"/>
      <c r="U590" s="416"/>
      <c r="V590" s="416"/>
      <c r="W590" s="416"/>
      <c r="X590" s="416"/>
      <c r="Y590" s="416"/>
      <c r="Z590" s="416"/>
      <c r="AA590" s="416"/>
      <c r="AB590" s="416"/>
      <c r="AC590" s="416"/>
      <c r="AD590" s="416"/>
      <c r="AE590" s="416"/>
      <c r="AF590" s="416"/>
      <c r="AG590" s="416"/>
      <c r="AH590" s="416"/>
      <c r="AI590" s="416"/>
      <c r="AJ590" s="416"/>
      <c r="AK590" s="416"/>
      <c r="AL590" s="416"/>
      <c r="AM590" s="416"/>
      <c r="AN590" s="416"/>
      <c r="AO590" s="416"/>
      <c r="AP590" s="416"/>
      <c r="AQ590" s="416"/>
      <c r="AR590" s="416"/>
      <c r="AS590" s="416"/>
      <c r="AT590" s="416"/>
      <c r="AU590" s="416"/>
      <c r="AV590" s="416"/>
      <c r="AW590" s="416"/>
      <c r="AX590" s="416"/>
      <c r="AY590" s="416"/>
      <c r="AZ590" s="416"/>
      <c r="BA590" s="416"/>
      <c r="BB590" s="416"/>
      <c r="BC590" s="416"/>
      <c r="BD590" s="416"/>
      <c r="BE590" s="416"/>
      <c r="BF590" s="416"/>
      <c r="BG590" s="416"/>
      <c r="BH590" s="416"/>
      <c r="BI590" s="416"/>
      <c r="BJ590" s="416"/>
      <c r="BK590" s="416"/>
      <c r="BL590" s="416"/>
      <c r="BM590" s="416"/>
      <c r="BN590" s="416"/>
      <c r="BO590" s="416"/>
      <c r="BP590" s="417"/>
      <c r="BQ590" s="417"/>
      <c r="BR590" s="417"/>
      <c r="BS590" s="417"/>
      <c r="BT590" s="417"/>
      <c r="BU590" s="417"/>
      <c r="BV590" s="417"/>
      <c r="BW590" s="417"/>
      <c r="BX590" s="417"/>
      <c r="BY590" s="417"/>
      <c r="BZ590" s="417"/>
      <c r="CA590" s="417"/>
      <c r="CB590" s="417"/>
      <c r="CC590" s="417"/>
      <c r="CD590" s="417"/>
      <c r="CE590" s="417"/>
      <c r="CF590" s="417"/>
      <c r="CG590" s="417"/>
      <c r="CH590" s="417"/>
      <c r="CI590" s="417"/>
      <c r="CJ590" s="417"/>
      <c r="CK590" s="417"/>
      <c r="CL590" s="417"/>
      <c r="CM590" s="417"/>
      <c r="CN590" s="417"/>
      <c r="CO590" s="417"/>
      <c r="CP590" s="417"/>
      <c r="CQ590" s="417"/>
      <c r="CR590" s="417"/>
      <c r="CS590" s="417"/>
      <c r="CT590" s="417"/>
      <c r="CU590" s="417"/>
      <c r="CV590" s="417"/>
      <c r="CW590" s="417"/>
      <c r="CX590" s="417"/>
      <c r="CY590" s="417"/>
      <c r="CZ590" s="417"/>
      <c r="DA590" s="417"/>
      <c r="DB590" s="417"/>
      <c r="DC590" s="417"/>
      <c r="DD590" s="417"/>
      <c r="DE590" s="417"/>
      <c r="DF590" s="417"/>
      <c r="DG590" s="417"/>
    </row>
    <row r="591" spans="1:111" s="268" customFormat="1">
      <c r="A591" s="145"/>
      <c r="B591" s="145"/>
      <c r="C591" s="97" t="s">
        <v>1439</v>
      </c>
      <c r="D591" s="98" t="s">
        <v>98</v>
      </c>
      <c r="E591" s="145"/>
      <c r="F591" s="146"/>
      <c r="G591" s="146"/>
      <c r="H591" s="146"/>
      <c r="I591" s="147"/>
      <c r="J591" s="146"/>
      <c r="K591" s="416"/>
      <c r="L591" s="416"/>
      <c r="M591" s="416"/>
      <c r="N591" s="416"/>
      <c r="O591" s="416"/>
      <c r="P591" s="416"/>
      <c r="Q591" s="416"/>
      <c r="R591" s="416"/>
      <c r="S591" s="416"/>
      <c r="T591" s="416"/>
      <c r="U591" s="416"/>
      <c r="V591" s="416"/>
      <c r="W591" s="416"/>
      <c r="X591" s="416"/>
      <c r="Y591" s="416"/>
      <c r="Z591" s="416"/>
      <c r="AA591" s="416"/>
      <c r="AB591" s="416"/>
      <c r="AC591" s="416"/>
      <c r="AD591" s="416"/>
      <c r="AE591" s="416"/>
      <c r="AF591" s="416"/>
      <c r="AG591" s="416"/>
      <c r="AH591" s="416"/>
      <c r="AI591" s="416"/>
      <c r="AJ591" s="416"/>
      <c r="AK591" s="416"/>
      <c r="AL591" s="416"/>
      <c r="AM591" s="416"/>
      <c r="AN591" s="416"/>
      <c r="AO591" s="416"/>
      <c r="AP591" s="416"/>
      <c r="AQ591" s="416"/>
      <c r="AR591" s="416"/>
      <c r="AS591" s="416"/>
      <c r="AT591" s="416"/>
      <c r="AU591" s="416"/>
      <c r="AV591" s="416"/>
      <c r="AW591" s="416"/>
      <c r="AX591" s="416"/>
      <c r="AY591" s="416"/>
      <c r="AZ591" s="416"/>
      <c r="BA591" s="416"/>
      <c r="BB591" s="416"/>
      <c r="BC591" s="416"/>
      <c r="BD591" s="416"/>
      <c r="BE591" s="416"/>
      <c r="BF591" s="416"/>
      <c r="BG591" s="416"/>
      <c r="BH591" s="416"/>
      <c r="BI591" s="416"/>
      <c r="BJ591" s="416"/>
      <c r="BK591" s="416"/>
      <c r="BL591" s="416"/>
      <c r="BM591" s="416"/>
      <c r="BN591" s="416"/>
      <c r="BO591" s="416"/>
      <c r="BP591" s="417"/>
      <c r="BQ591" s="417"/>
      <c r="BR591" s="417"/>
      <c r="BS591" s="417"/>
      <c r="BT591" s="417"/>
      <c r="BU591" s="417"/>
      <c r="BV591" s="417"/>
      <c r="BW591" s="417"/>
      <c r="BX591" s="417"/>
      <c r="BY591" s="417"/>
      <c r="BZ591" s="417"/>
      <c r="CA591" s="417"/>
      <c r="CB591" s="417"/>
      <c r="CC591" s="417"/>
      <c r="CD591" s="417"/>
      <c r="CE591" s="417"/>
      <c r="CF591" s="417"/>
      <c r="CG591" s="417"/>
      <c r="CH591" s="417"/>
      <c r="CI591" s="417"/>
      <c r="CJ591" s="417"/>
      <c r="CK591" s="417"/>
      <c r="CL591" s="417"/>
      <c r="CM591" s="417"/>
      <c r="CN591" s="417"/>
      <c r="CO591" s="417"/>
      <c r="CP591" s="417"/>
      <c r="CQ591" s="417"/>
      <c r="CR591" s="417"/>
      <c r="CS591" s="417"/>
      <c r="CT591" s="417"/>
      <c r="CU591" s="417"/>
      <c r="CV591" s="417"/>
      <c r="CW591" s="417"/>
      <c r="CX591" s="417"/>
      <c r="CY591" s="417"/>
      <c r="CZ591" s="417"/>
      <c r="DA591" s="417"/>
      <c r="DB591" s="417"/>
      <c r="DC591" s="417"/>
      <c r="DD591" s="417"/>
      <c r="DE591" s="417"/>
      <c r="DF591" s="417"/>
      <c r="DG591" s="417"/>
    </row>
    <row r="592" spans="1:111" s="268" customFormat="1" ht="31.5">
      <c r="A592" s="92">
        <v>91338</v>
      </c>
      <c r="B592" s="92" t="s">
        <v>13</v>
      </c>
      <c r="C592" s="83" t="s">
        <v>1440</v>
      </c>
      <c r="D592" s="84" t="s">
        <v>1545</v>
      </c>
      <c r="E592" s="92" t="s">
        <v>109</v>
      </c>
      <c r="F592" s="218">
        <f>'Mem. Calculo Quadra'!H21</f>
        <v>19.04</v>
      </c>
      <c r="G592" s="95">
        <f t="shared" ref="G592:G596" si="255">$J$4</f>
        <v>0.24940000000000001</v>
      </c>
      <c r="H592" s="114">
        <v>0</v>
      </c>
      <c r="I592" s="19">
        <f t="shared" ref="I592:I596" si="256">H592*(1+G592)</f>
        <v>0</v>
      </c>
      <c r="J592" s="94">
        <f>F592*I592</f>
        <v>0</v>
      </c>
      <c r="K592" s="416"/>
      <c r="L592" s="416"/>
      <c r="M592" s="416"/>
      <c r="N592" s="416"/>
      <c r="O592" s="416"/>
      <c r="P592" s="416"/>
      <c r="Q592" s="416"/>
      <c r="R592" s="416"/>
      <c r="S592" s="416"/>
      <c r="T592" s="416"/>
      <c r="U592" s="416"/>
      <c r="V592" s="416"/>
      <c r="W592" s="416"/>
      <c r="X592" s="416"/>
      <c r="Y592" s="416"/>
      <c r="Z592" s="416"/>
      <c r="AA592" s="416"/>
      <c r="AB592" s="416"/>
      <c r="AC592" s="416"/>
      <c r="AD592" s="416"/>
      <c r="AE592" s="416"/>
      <c r="AF592" s="416"/>
      <c r="AG592" s="416"/>
      <c r="AH592" s="416"/>
      <c r="AI592" s="416"/>
      <c r="AJ592" s="416"/>
      <c r="AK592" s="416"/>
      <c r="AL592" s="416"/>
      <c r="AM592" s="416"/>
      <c r="AN592" s="416"/>
      <c r="AO592" s="416"/>
      <c r="AP592" s="416"/>
      <c r="AQ592" s="416"/>
      <c r="AR592" s="416"/>
      <c r="AS592" s="416"/>
      <c r="AT592" s="416"/>
      <c r="AU592" s="416"/>
      <c r="AV592" s="416"/>
      <c r="AW592" s="416"/>
      <c r="AX592" s="416"/>
      <c r="AY592" s="416"/>
      <c r="AZ592" s="416"/>
      <c r="BA592" s="416"/>
      <c r="BB592" s="416"/>
      <c r="BC592" s="416"/>
      <c r="BD592" s="416"/>
      <c r="BE592" s="416"/>
      <c r="BF592" s="416"/>
      <c r="BG592" s="416"/>
      <c r="BH592" s="416"/>
      <c r="BI592" s="416"/>
      <c r="BJ592" s="416"/>
      <c r="BK592" s="416"/>
      <c r="BL592" s="416"/>
      <c r="BM592" s="416"/>
      <c r="BN592" s="416"/>
      <c r="BO592" s="416"/>
      <c r="BP592" s="417"/>
      <c r="BQ592" s="417"/>
      <c r="BR592" s="417"/>
      <c r="BS592" s="417"/>
      <c r="BT592" s="417"/>
      <c r="BU592" s="417"/>
      <c r="BV592" s="417"/>
      <c r="BW592" s="417"/>
      <c r="BX592" s="417"/>
      <c r="BY592" s="417"/>
      <c r="BZ592" s="417"/>
      <c r="CA592" s="417"/>
      <c r="CB592" s="417"/>
      <c r="CC592" s="417"/>
      <c r="CD592" s="417"/>
      <c r="CE592" s="417"/>
      <c r="CF592" s="417"/>
      <c r="CG592" s="417"/>
      <c r="CH592" s="417"/>
      <c r="CI592" s="417"/>
      <c r="CJ592" s="417"/>
      <c r="CK592" s="417"/>
      <c r="CL592" s="417"/>
      <c r="CM592" s="417"/>
      <c r="CN592" s="417"/>
      <c r="CO592" s="417"/>
      <c r="CP592" s="417"/>
      <c r="CQ592" s="417"/>
      <c r="CR592" s="417"/>
      <c r="CS592" s="417"/>
      <c r="CT592" s="417"/>
      <c r="CU592" s="417"/>
      <c r="CV592" s="417"/>
      <c r="CW592" s="417"/>
      <c r="CX592" s="417"/>
      <c r="CY592" s="417"/>
      <c r="CZ592" s="417"/>
      <c r="DA592" s="417"/>
      <c r="DB592" s="417"/>
      <c r="DC592" s="417"/>
      <c r="DD592" s="417"/>
      <c r="DE592" s="417"/>
      <c r="DF592" s="417"/>
      <c r="DG592" s="417"/>
    </row>
    <row r="593" spans="1:111" s="268" customFormat="1" ht="31.5">
      <c r="A593" s="92">
        <v>91338</v>
      </c>
      <c r="B593" s="92" t="s">
        <v>13</v>
      </c>
      <c r="C593" s="83" t="s">
        <v>1441</v>
      </c>
      <c r="D593" s="84" t="s">
        <v>965</v>
      </c>
      <c r="E593" s="92" t="s">
        <v>109</v>
      </c>
      <c r="F593" s="218">
        <f>'Mem. Calculo Quadra'!H23</f>
        <v>3.36</v>
      </c>
      <c r="G593" s="95">
        <f t="shared" si="255"/>
        <v>0.24940000000000001</v>
      </c>
      <c r="H593" s="114">
        <v>0</v>
      </c>
      <c r="I593" s="19">
        <f t="shared" si="256"/>
        <v>0</v>
      </c>
      <c r="J593" s="94">
        <f t="shared" ref="J593:J596" si="257">F593*I593</f>
        <v>0</v>
      </c>
      <c r="K593" s="416"/>
      <c r="L593" s="416"/>
      <c r="M593" s="416"/>
      <c r="N593" s="416"/>
      <c r="O593" s="416"/>
      <c r="P593" s="416"/>
      <c r="Q593" s="416"/>
      <c r="R593" s="416"/>
      <c r="S593" s="416"/>
      <c r="T593" s="416"/>
      <c r="U593" s="416"/>
      <c r="V593" s="416"/>
      <c r="W593" s="416"/>
      <c r="X593" s="416"/>
      <c r="Y593" s="416"/>
      <c r="Z593" s="416"/>
      <c r="AA593" s="416"/>
      <c r="AB593" s="416"/>
      <c r="AC593" s="416"/>
      <c r="AD593" s="416"/>
      <c r="AE593" s="416"/>
      <c r="AF593" s="416"/>
      <c r="AG593" s="416"/>
      <c r="AH593" s="416"/>
      <c r="AI593" s="416"/>
      <c r="AJ593" s="416"/>
      <c r="AK593" s="416"/>
      <c r="AL593" s="416"/>
      <c r="AM593" s="416"/>
      <c r="AN593" s="416"/>
      <c r="AO593" s="416"/>
      <c r="AP593" s="416"/>
      <c r="AQ593" s="416"/>
      <c r="AR593" s="416"/>
      <c r="AS593" s="416"/>
      <c r="AT593" s="416"/>
      <c r="AU593" s="416"/>
      <c r="AV593" s="416"/>
      <c r="AW593" s="416"/>
      <c r="AX593" s="416"/>
      <c r="AY593" s="416"/>
      <c r="AZ593" s="416"/>
      <c r="BA593" s="416"/>
      <c r="BB593" s="416"/>
      <c r="BC593" s="416"/>
      <c r="BD593" s="416"/>
      <c r="BE593" s="416"/>
      <c r="BF593" s="416"/>
      <c r="BG593" s="416"/>
      <c r="BH593" s="416"/>
      <c r="BI593" s="416"/>
      <c r="BJ593" s="416"/>
      <c r="BK593" s="416"/>
      <c r="BL593" s="416"/>
      <c r="BM593" s="416"/>
      <c r="BN593" s="416"/>
      <c r="BO593" s="416"/>
      <c r="BP593" s="417"/>
      <c r="BQ593" s="417"/>
      <c r="BR593" s="417"/>
      <c r="BS593" s="417"/>
      <c r="BT593" s="417"/>
      <c r="BU593" s="417"/>
      <c r="BV593" s="417"/>
      <c r="BW593" s="417"/>
      <c r="BX593" s="417"/>
      <c r="BY593" s="417"/>
      <c r="BZ593" s="417"/>
      <c r="CA593" s="417"/>
      <c r="CB593" s="417"/>
      <c r="CC593" s="417"/>
      <c r="CD593" s="417"/>
      <c r="CE593" s="417"/>
      <c r="CF593" s="417"/>
      <c r="CG593" s="417"/>
      <c r="CH593" s="417"/>
      <c r="CI593" s="417"/>
      <c r="CJ593" s="417"/>
      <c r="CK593" s="417"/>
      <c r="CL593" s="417"/>
      <c r="CM593" s="417"/>
      <c r="CN593" s="417"/>
      <c r="CO593" s="417"/>
      <c r="CP593" s="417"/>
      <c r="CQ593" s="417"/>
      <c r="CR593" s="417"/>
      <c r="CS593" s="417"/>
      <c r="CT593" s="417"/>
      <c r="CU593" s="417"/>
      <c r="CV593" s="417"/>
      <c r="CW593" s="417"/>
      <c r="CX593" s="417"/>
      <c r="CY593" s="417"/>
      <c r="CZ593" s="417"/>
      <c r="DA593" s="417"/>
      <c r="DB593" s="417"/>
      <c r="DC593" s="417"/>
      <c r="DD593" s="417"/>
      <c r="DE593" s="417"/>
      <c r="DF593" s="417"/>
      <c r="DG593" s="417"/>
    </row>
    <row r="594" spans="1:111" s="268" customFormat="1" ht="31.5">
      <c r="A594" s="92" t="s">
        <v>679</v>
      </c>
      <c r="B594" s="112" t="s">
        <v>103</v>
      </c>
      <c r="C594" s="83" t="s">
        <v>1442</v>
      </c>
      <c r="D594" s="84" t="s">
        <v>1555</v>
      </c>
      <c r="E594" s="92" t="s">
        <v>363</v>
      </c>
      <c r="F594" s="218">
        <f>'Mem. Calculo Quadra'!D22</f>
        <v>2</v>
      </c>
      <c r="G594" s="95">
        <f t="shared" si="255"/>
        <v>0.24940000000000001</v>
      </c>
      <c r="H594" s="114">
        <v>0</v>
      </c>
      <c r="I594" s="19">
        <f t="shared" si="256"/>
        <v>0</v>
      </c>
      <c r="J594" s="94">
        <f>F594*I594</f>
        <v>0</v>
      </c>
      <c r="K594" s="416"/>
      <c r="L594" s="416"/>
      <c r="M594" s="416"/>
      <c r="N594" s="416"/>
      <c r="O594" s="416"/>
      <c r="P594" s="416"/>
      <c r="Q594" s="416"/>
      <c r="R594" s="416"/>
      <c r="S594" s="416"/>
      <c r="T594" s="416"/>
      <c r="U594" s="416"/>
      <c r="V594" s="416"/>
      <c r="W594" s="416"/>
      <c r="X594" s="416"/>
      <c r="Y594" s="416"/>
      <c r="Z594" s="416"/>
      <c r="AA594" s="416"/>
      <c r="AB594" s="416"/>
      <c r="AC594" s="416"/>
      <c r="AD594" s="416"/>
      <c r="AE594" s="416"/>
      <c r="AF594" s="416"/>
      <c r="AG594" s="416"/>
      <c r="AH594" s="416"/>
      <c r="AI594" s="416"/>
      <c r="AJ594" s="416"/>
      <c r="AK594" s="416"/>
      <c r="AL594" s="416"/>
      <c r="AM594" s="416"/>
      <c r="AN594" s="416"/>
      <c r="AO594" s="416"/>
      <c r="AP594" s="416"/>
      <c r="AQ594" s="416"/>
      <c r="AR594" s="416"/>
      <c r="AS594" s="416"/>
      <c r="AT594" s="416"/>
      <c r="AU594" s="416"/>
      <c r="AV594" s="416"/>
      <c r="AW594" s="416"/>
      <c r="AX594" s="416"/>
      <c r="AY594" s="416"/>
      <c r="AZ594" s="416"/>
      <c r="BA594" s="416"/>
      <c r="BB594" s="416"/>
      <c r="BC594" s="416"/>
      <c r="BD594" s="416"/>
      <c r="BE594" s="416"/>
      <c r="BF594" s="416"/>
      <c r="BG594" s="416"/>
      <c r="BH594" s="416"/>
      <c r="BI594" s="416"/>
      <c r="BJ594" s="416"/>
      <c r="BK594" s="416"/>
      <c r="BL594" s="416"/>
      <c r="BM594" s="416"/>
      <c r="BN594" s="416"/>
      <c r="BO594" s="416"/>
      <c r="BP594" s="417"/>
      <c r="BQ594" s="417"/>
      <c r="BR594" s="417"/>
      <c r="BS594" s="417"/>
      <c r="BT594" s="417"/>
      <c r="BU594" s="417"/>
      <c r="BV594" s="417"/>
      <c r="BW594" s="417"/>
      <c r="BX594" s="417"/>
      <c r="BY594" s="417"/>
      <c r="BZ594" s="417"/>
      <c r="CA594" s="417"/>
      <c r="CB594" s="417"/>
      <c r="CC594" s="417"/>
      <c r="CD594" s="417"/>
      <c r="CE594" s="417"/>
      <c r="CF594" s="417"/>
      <c r="CG594" s="417"/>
      <c r="CH594" s="417"/>
      <c r="CI594" s="417"/>
      <c r="CJ594" s="417"/>
      <c r="CK594" s="417"/>
      <c r="CL594" s="417"/>
      <c r="CM594" s="417"/>
      <c r="CN594" s="417"/>
      <c r="CO594" s="417"/>
      <c r="CP594" s="417"/>
      <c r="CQ594" s="417"/>
      <c r="CR594" s="417"/>
      <c r="CS594" s="417"/>
      <c r="CT594" s="417"/>
      <c r="CU594" s="417"/>
      <c r="CV594" s="417"/>
      <c r="CW594" s="417"/>
      <c r="CX594" s="417"/>
      <c r="CY594" s="417"/>
      <c r="CZ594" s="417"/>
      <c r="DA594" s="417"/>
      <c r="DB594" s="417"/>
      <c r="DC594" s="417"/>
      <c r="DD594" s="417"/>
      <c r="DE594" s="417"/>
      <c r="DF594" s="417"/>
      <c r="DG594" s="417"/>
    </row>
    <row r="595" spans="1:111" s="268" customFormat="1">
      <c r="A595" s="92" t="s">
        <v>1553</v>
      </c>
      <c r="B595" s="112" t="s">
        <v>103</v>
      </c>
      <c r="C595" s="83" t="s">
        <v>1443</v>
      </c>
      <c r="D595" s="93" t="s">
        <v>1554</v>
      </c>
      <c r="E595" s="92" t="s">
        <v>109</v>
      </c>
      <c r="F595" s="218">
        <f>'Mem. Calculo Quadra'!H24</f>
        <v>10.08</v>
      </c>
      <c r="G595" s="103">
        <f t="shared" si="255"/>
        <v>0.24940000000000001</v>
      </c>
      <c r="H595" s="114">
        <v>0</v>
      </c>
      <c r="I595" s="19">
        <f t="shared" si="256"/>
        <v>0</v>
      </c>
      <c r="J595" s="18">
        <f t="shared" si="257"/>
        <v>0</v>
      </c>
      <c r="K595" s="416"/>
      <c r="L595" s="416"/>
      <c r="M595" s="416"/>
      <c r="N595" s="416"/>
      <c r="O595" s="416"/>
      <c r="P595" s="416"/>
      <c r="Q595" s="416"/>
      <c r="R595" s="416"/>
      <c r="S595" s="416"/>
      <c r="T595" s="416"/>
      <c r="U595" s="416"/>
      <c r="V595" s="416"/>
      <c r="W595" s="416"/>
      <c r="X595" s="416"/>
      <c r="Y595" s="416"/>
      <c r="Z595" s="416"/>
      <c r="AA595" s="416"/>
      <c r="AB595" s="416"/>
      <c r="AC595" s="416"/>
      <c r="AD595" s="416"/>
      <c r="AE595" s="416"/>
      <c r="AF595" s="416"/>
      <c r="AG595" s="416"/>
      <c r="AH595" s="416"/>
      <c r="AI595" s="416"/>
      <c r="AJ595" s="416"/>
      <c r="AK595" s="416"/>
      <c r="AL595" s="416"/>
      <c r="AM595" s="416"/>
      <c r="AN595" s="416"/>
      <c r="AO595" s="416"/>
      <c r="AP595" s="416"/>
      <c r="AQ595" s="416"/>
      <c r="AR595" s="416"/>
      <c r="AS595" s="416"/>
      <c r="AT595" s="416"/>
      <c r="AU595" s="416"/>
      <c r="AV595" s="416"/>
      <c r="AW595" s="416"/>
      <c r="AX595" s="416"/>
      <c r="AY595" s="416"/>
      <c r="AZ595" s="416"/>
      <c r="BA595" s="416"/>
      <c r="BB595" s="416"/>
      <c r="BC595" s="416"/>
      <c r="BD595" s="416"/>
      <c r="BE595" s="416"/>
      <c r="BF595" s="416"/>
      <c r="BG595" s="416"/>
      <c r="BH595" s="416"/>
      <c r="BI595" s="416"/>
      <c r="BJ595" s="416"/>
      <c r="BK595" s="416"/>
      <c r="BL595" s="416"/>
      <c r="BM595" s="416"/>
      <c r="BN595" s="416"/>
      <c r="BO595" s="416"/>
      <c r="BP595" s="417"/>
      <c r="BQ595" s="417"/>
      <c r="BR595" s="417"/>
      <c r="BS595" s="417"/>
      <c r="BT595" s="417"/>
      <c r="BU595" s="417"/>
      <c r="BV595" s="417"/>
      <c r="BW595" s="417"/>
      <c r="BX595" s="417"/>
      <c r="BY595" s="417"/>
      <c r="BZ595" s="417"/>
      <c r="CA595" s="417"/>
      <c r="CB595" s="417"/>
      <c r="CC595" s="417"/>
      <c r="CD595" s="417"/>
      <c r="CE595" s="417"/>
      <c r="CF595" s="417"/>
      <c r="CG595" s="417"/>
      <c r="CH595" s="417"/>
      <c r="CI595" s="417"/>
      <c r="CJ595" s="417"/>
      <c r="CK595" s="417"/>
      <c r="CL595" s="417"/>
      <c r="CM595" s="417"/>
      <c r="CN595" s="417"/>
      <c r="CO595" s="417"/>
      <c r="CP595" s="417"/>
      <c r="CQ595" s="417"/>
      <c r="CR595" s="417"/>
      <c r="CS595" s="417"/>
      <c r="CT595" s="417"/>
      <c r="CU595" s="417"/>
      <c r="CV595" s="417"/>
      <c r="CW595" s="417"/>
      <c r="CX595" s="417"/>
      <c r="CY595" s="417"/>
      <c r="CZ595" s="417"/>
      <c r="DA595" s="417"/>
      <c r="DB595" s="417"/>
      <c r="DC595" s="417"/>
      <c r="DD595" s="417"/>
      <c r="DE595" s="417"/>
      <c r="DF595" s="417"/>
      <c r="DG595" s="417"/>
    </row>
    <row r="596" spans="1:111" s="268" customFormat="1" ht="31.5">
      <c r="A596" s="92">
        <v>91305</v>
      </c>
      <c r="B596" s="92" t="s">
        <v>13</v>
      </c>
      <c r="C596" s="83" t="s">
        <v>1444</v>
      </c>
      <c r="D596" s="84" t="s">
        <v>691</v>
      </c>
      <c r="E596" s="92" t="s">
        <v>363</v>
      </c>
      <c r="F596" s="218">
        <v>18</v>
      </c>
      <c r="G596" s="95">
        <f t="shared" si="255"/>
        <v>0.24940000000000001</v>
      </c>
      <c r="H596" s="114">
        <v>0</v>
      </c>
      <c r="I596" s="19">
        <f t="shared" si="256"/>
        <v>0</v>
      </c>
      <c r="J596" s="94">
        <f t="shared" si="257"/>
        <v>0</v>
      </c>
      <c r="K596" s="416"/>
      <c r="L596" s="416"/>
      <c r="M596" s="416"/>
      <c r="N596" s="416"/>
      <c r="O596" s="416"/>
      <c r="P596" s="416"/>
      <c r="Q596" s="416"/>
      <c r="R596" s="416"/>
      <c r="S596" s="416"/>
      <c r="T596" s="416"/>
      <c r="U596" s="416"/>
      <c r="V596" s="416"/>
      <c r="W596" s="416"/>
      <c r="X596" s="416"/>
      <c r="Y596" s="416"/>
      <c r="Z596" s="416"/>
      <c r="AA596" s="416"/>
      <c r="AB596" s="416"/>
      <c r="AC596" s="416"/>
      <c r="AD596" s="416"/>
      <c r="AE596" s="416"/>
      <c r="AF596" s="416"/>
      <c r="AG596" s="416"/>
      <c r="AH596" s="416"/>
      <c r="AI596" s="416"/>
      <c r="AJ596" s="416"/>
      <c r="AK596" s="416"/>
      <c r="AL596" s="416"/>
      <c r="AM596" s="416"/>
      <c r="AN596" s="416"/>
      <c r="AO596" s="416"/>
      <c r="AP596" s="416"/>
      <c r="AQ596" s="416"/>
      <c r="AR596" s="416"/>
      <c r="AS596" s="416"/>
      <c r="AT596" s="416"/>
      <c r="AU596" s="416"/>
      <c r="AV596" s="416"/>
      <c r="AW596" s="416"/>
      <c r="AX596" s="416"/>
      <c r="AY596" s="416"/>
      <c r="AZ596" s="416"/>
      <c r="BA596" s="416"/>
      <c r="BB596" s="416"/>
      <c r="BC596" s="416"/>
      <c r="BD596" s="416"/>
      <c r="BE596" s="416"/>
      <c r="BF596" s="416"/>
      <c r="BG596" s="416"/>
      <c r="BH596" s="416"/>
      <c r="BI596" s="416"/>
      <c r="BJ596" s="416"/>
      <c r="BK596" s="416"/>
      <c r="BL596" s="416"/>
      <c r="BM596" s="416"/>
      <c r="BN596" s="416"/>
      <c r="BO596" s="416"/>
      <c r="BP596" s="417"/>
      <c r="BQ596" s="417"/>
      <c r="BR596" s="417"/>
      <c r="BS596" s="417"/>
      <c r="BT596" s="417"/>
      <c r="BU596" s="417"/>
      <c r="BV596" s="417"/>
      <c r="BW596" s="417"/>
      <c r="BX596" s="417"/>
      <c r="BY596" s="417"/>
      <c r="BZ596" s="417"/>
      <c r="CA596" s="417"/>
      <c r="CB596" s="417"/>
      <c r="CC596" s="417"/>
      <c r="CD596" s="417"/>
      <c r="CE596" s="417"/>
      <c r="CF596" s="417"/>
      <c r="CG596" s="417"/>
      <c r="CH596" s="417"/>
      <c r="CI596" s="417"/>
      <c r="CJ596" s="417"/>
      <c r="CK596" s="417"/>
      <c r="CL596" s="417"/>
      <c r="CM596" s="417"/>
      <c r="CN596" s="417"/>
      <c r="CO596" s="417"/>
      <c r="CP596" s="417"/>
      <c r="CQ596" s="417"/>
      <c r="CR596" s="417"/>
      <c r="CS596" s="417"/>
      <c r="CT596" s="417"/>
      <c r="CU596" s="417"/>
      <c r="CV596" s="417"/>
      <c r="CW596" s="417"/>
      <c r="CX596" s="417"/>
      <c r="CY596" s="417"/>
      <c r="CZ596" s="417"/>
      <c r="DA596" s="417"/>
      <c r="DB596" s="417"/>
      <c r="DC596" s="417"/>
      <c r="DD596" s="417"/>
      <c r="DE596" s="417"/>
      <c r="DF596" s="417"/>
      <c r="DG596" s="417"/>
    </row>
    <row r="597" spans="1:111" s="268" customFormat="1">
      <c r="A597" s="128"/>
      <c r="B597" s="128"/>
      <c r="C597" s="31" t="s">
        <v>1445</v>
      </c>
      <c r="D597" s="32" t="s">
        <v>99</v>
      </c>
      <c r="E597" s="128"/>
      <c r="F597" s="129"/>
      <c r="G597" s="130"/>
      <c r="H597" s="130"/>
      <c r="I597" s="131"/>
      <c r="J597" s="130"/>
      <c r="K597" s="416"/>
      <c r="L597" s="416"/>
      <c r="M597" s="416"/>
      <c r="N597" s="416"/>
      <c r="O597" s="416"/>
      <c r="P597" s="416"/>
      <c r="Q597" s="416"/>
      <c r="R597" s="416"/>
      <c r="S597" s="416"/>
      <c r="T597" s="416"/>
      <c r="U597" s="416"/>
      <c r="V597" s="416"/>
      <c r="W597" s="416"/>
      <c r="X597" s="416"/>
      <c r="Y597" s="416"/>
      <c r="Z597" s="416"/>
      <c r="AA597" s="416"/>
      <c r="AB597" s="416"/>
      <c r="AC597" s="416"/>
      <c r="AD597" s="416"/>
      <c r="AE597" s="416"/>
      <c r="AF597" s="416"/>
      <c r="AG597" s="416"/>
      <c r="AH597" s="416"/>
      <c r="AI597" s="416"/>
      <c r="AJ597" s="416"/>
      <c r="AK597" s="416"/>
      <c r="AL597" s="416"/>
      <c r="AM597" s="416"/>
      <c r="AN597" s="416"/>
      <c r="AO597" s="416"/>
      <c r="AP597" s="416"/>
      <c r="AQ597" s="416"/>
      <c r="AR597" s="416"/>
      <c r="AS597" s="416"/>
      <c r="AT597" s="416"/>
      <c r="AU597" s="416"/>
      <c r="AV597" s="416"/>
      <c r="AW597" s="416"/>
      <c r="AX597" s="416"/>
      <c r="AY597" s="416"/>
      <c r="AZ597" s="416"/>
      <c r="BA597" s="416"/>
      <c r="BB597" s="416"/>
      <c r="BC597" s="416"/>
      <c r="BD597" s="416"/>
      <c r="BE597" s="416"/>
      <c r="BF597" s="416"/>
      <c r="BG597" s="416"/>
      <c r="BH597" s="416"/>
      <c r="BI597" s="416"/>
      <c r="BJ597" s="416"/>
      <c r="BK597" s="416"/>
      <c r="BL597" s="416"/>
      <c r="BM597" s="416"/>
      <c r="BN597" s="416"/>
      <c r="BO597" s="416"/>
      <c r="BP597" s="417"/>
      <c r="BQ597" s="417"/>
      <c r="BR597" s="417"/>
      <c r="BS597" s="417"/>
      <c r="BT597" s="417"/>
      <c r="BU597" s="417"/>
      <c r="BV597" s="417"/>
      <c r="BW597" s="417"/>
      <c r="BX597" s="417"/>
      <c r="BY597" s="417"/>
      <c r="BZ597" s="417"/>
      <c r="CA597" s="417"/>
      <c r="CB597" s="417"/>
      <c r="CC597" s="417"/>
      <c r="CD597" s="417"/>
      <c r="CE597" s="417"/>
      <c r="CF597" s="417"/>
      <c r="CG597" s="417"/>
      <c r="CH597" s="417"/>
      <c r="CI597" s="417"/>
      <c r="CJ597" s="417"/>
      <c r="CK597" s="417"/>
      <c r="CL597" s="417"/>
      <c r="CM597" s="417"/>
      <c r="CN597" s="417"/>
      <c r="CO597" s="417"/>
      <c r="CP597" s="417"/>
      <c r="CQ597" s="417"/>
      <c r="CR597" s="417"/>
      <c r="CS597" s="417"/>
      <c r="CT597" s="417"/>
      <c r="CU597" s="417"/>
      <c r="CV597" s="417"/>
      <c r="CW597" s="417"/>
      <c r="CX597" s="417"/>
      <c r="CY597" s="417"/>
      <c r="CZ597" s="417"/>
      <c r="DA597" s="417"/>
      <c r="DB597" s="417"/>
      <c r="DC597" s="417"/>
      <c r="DD597" s="417"/>
      <c r="DE597" s="417"/>
      <c r="DF597" s="417"/>
      <c r="DG597" s="417"/>
    </row>
    <row r="598" spans="1:111" s="268" customFormat="1" ht="29.25" customHeight="1">
      <c r="A598" s="105">
        <v>94581</v>
      </c>
      <c r="B598" s="105" t="s">
        <v>13</v>
      </c>
      <c r="C598" s="16" t="s">
        <v>1446</v>
      </c>
      <c r="D598" s="93" t="s">
        <v>1556</v>
      </c>
      <c r="E598" s="92" t="s">
        <v>109</v>
      </c>
      <c r="F598" s="218">
        <f>'Mem. Calculo Quadra'!H27</f>
        <v>10.8</v>
      </c>
      <c r="G598" s="103">
        <f t="shared" ref="G598:G600" si="258">$J$4</f>
        <v>0.24940000000000001</v>
      </c>
      <c r="H598" s="114">
        <v>0</v>
      </c>
      <c r="I598" s="19">
        <f t="shared" ref="I598:I600" si="259">H598*(1+G598)</f>
        <v>0</v>
      </c>
      <c r="J598" s="18">
        <f t="shared" ref="J598:J600" si="260">F598*I598</f>
        <v>0</v>
      </c>
      <c r="K598" s="416"/>
      <c r="L598" s="416"/>
      <c r="M598" s="416"/>
      <c r="N598" s="416"/>
      <c r="O598" s="416"/>
      <c r="P598" s="416"/>
      <c r="Q598" s="416"/>
      <c r="R598" s="416"/>
      <c r="S598" s="416"/>
      <c r="T598" s="416"/>
      <c r="U598" s="416"/>
      <c r="V598" s="416"/>
      <c r="W598" s="416"/>
      <c r="X598" s="416"/>
      <c r="Y598" s="416"/>
      <c r="Z598" s="416"/>
      <c r="AA598" s="416"/>
      <c r="AB598" s="416"/>
      <c r="AC598" s="416"/>
      <c r="AD598" s="416"/>
      <c r="AE598" s="416"/>
      <c r="AF598" s="416"/>
      <c r="AG598" s="416"/>
      <c r="AH598" s="416"/>
      <c r="AI598" s="416"/>
      <c r="AJ598" s="416"/>
      <c r="AK598" s="416"/>
      <c r="AL598" s="416"/>
      <c r="AM598" s="416"/>
      <c r="AN598" s="416"/>
      <c r="AO598" s="416"/>
      <c r="AP598" s="416"/>
      <c r="AQ598" s="416"/>
      <c r="AR598" s="416"/>
      <c r="AS598" s="416"/>
      <c r="AT598" s="416"/>
      <c r="AU598" s="416"/>
      <c r="AV598" s="416"/>
      <c r="AW598" s="416"/>
      <c r="AX598" s="416"/>
      <c r="AY598" s="416"/>
      <c r="AZ598" s="416"/>
      <c r="BA598" s="416"/>
      <c r="BB598" s="416"/>
      <c r="BC598" s="416"/>
      <c r="BD598" s="416"/>
      <c r="BE598" s="416"/>
      <c r="BF598" s="416"/>
      <c r="BG598" s="416"/>
      <c r="BH598" s="416"/>
      <c r="BI598" s="416"/>
      <c r="BJ598" s="416"/>
      <c r="BK598" s="416"/>
      <c r="BL598" s="416"/>
      <c r="BM598" s="416"/>
      <c r="BN598" s="416"/>
      <c r="BO598" s="416"/>
      <c r="BP598" s="417"/>
      <c r="BQ598" s="417"/>
      <c r="BR598" s="417"/>
      <c r="BS598" s="417"/>
      <c r="BT598" s="417"/>
      <c r="BU598" s="417"/>
      <c r="BV598" s="417"/>
      <c r="BW598" s="417"/>
      <c r="BX598" s="417"/>
      <c r="BY598" s="417"/>
      <c r="BZ598" s="417"/>
      <c r="CA598" s="417"/>
      <c r="CB598" s="417"/>
      <c r="CC598" s="417"/>
      <c r="CD598" s="417"/>
      <c r="CE598" s="417"/>
      <c r="CF598" s="417"/>
      <c r="CG598" s="417"/>
      <c r="CH598" s="417"/>
      <c r="CI598" s="417"/>
      <c r="CJ598" s="417"/>
      <c r="CK598" s="417"/>
      <c r="CL598" s="417"/>
      <c r="CM598" s="417"/>
      <c r="CN598" s="417"/>
      <c r="CO598" s="417"/>
      <c r="CP598" s="417"/>
      <c r="CQ598" s="417"/>
      <c r="CR598" s="417"/>
      <c r="CS598" s="417"/>
      <c r="CT598" s="417"/>
      <c r="CU598" s="417"/>
      <c r="CV598" s="417"/>
      <c r="CW598" s="417"/>
      <c r="CX598" s="417"/>
      <c r="CY598" s="417"/>
      <c r="CZ598" s="417"/>
      <c r="DA598" s="417"/>
      <c r="DB598" s="417"/>
      <c r="DC598" s="417"/>
      <c r="DD598" s="417"/>
      <c r="DE598" s="417"/>
      <c r="DF598" s="417"/>
      <c r="DG598" s="417"/>
    </row>
    <row r="599" spans="1:111" s="268" customFormat="1" ht="27" customHeight="1">
      <c r="A599" s="105">
        <v>94581</v>
      </c>
      <c r="B599" s="105" t="s">
        <v>13</v>
      </c>
      <c r="C599" s="16" t="s">
        <v>1447</v>
      </c>
      <c r="D599" s="93" t="s">
        <v>1557</v>
      </c>
      <c r="E599" s="105" t="s">
        <v>109</v>
      </c>
      <c r="F599" s="218">
        <f>'Mem. Calculo Quadra'!H28</f>
        <v>0.64</v>
      </c>
      <c r="G599" s="103">
        <f t="shared" si="258"/>
        <v>0.24940000000000001</v>
      </c>
      <c r="H599" s="114">
        <v>0</v>
      </c>
      <c r="I599" s="19">
        <f t="shared" si="259"/>
        <v>0</v>
      </c>
      <c r="J599" s="18">
        <f t="shared" si="260"/>
        <v>0</v>
      </c>
      <c r="K599" s="416"/>
      <c r="L599" s="416"/>
      <c r="M599" s="416"/>
      <c r="N599" s="416"/>
      <c r="O599" s="416"/>
      <c r="P599" s="416"/>
      <c r="Q599" s="416"/>
      <c r="R599" s="416"/>
      <c r="S599" s="416"/>
      <c r="T599" s="416"/>
      <c r="U599" s="416"/>
      <c r="V599" s="416"/>
      <c r="W599" s="416"/>
      <c r="X599" s="416"/>
      <c r="Y599" s="416"/>
      <c r="Z599" s="416"/>
      <c r="AA599" s="416"/>
      <c r="AB599" s="416"/>
      <c r="AC599" s="416"/>
      <c r="AD599" s="416"/>
      <c r="AE599" s="416"/>
      <c r="AF599" s="416"/>
      <c r="AG599" s="416"/>
      <c r="AH599" s="416"/>
      <c r="AI599" s="416"/>
      <c r="AJ599" s="416"/>
      <c r="AK599" s="416"/>
      <c r="AL599" s="416"/>
      <c r="AM599" s="416"/>
      <c r="AN599" s="416"/>
      <c r="AO599" s="416"/>
      <c r="AP599" s="416"/>
      <c r="AQ599" s="416"/>
      <c r="AR599" s="416"/>
      <c r="AS599" s="416"/>
      <c r="AT599" s="416"/>
      <c r="AU599" s="416"/>
      <c r="AV599" s="416"/>
      <c r="AW599" s="416"/>
      <c r="AX599" s="416"/>
      <c r="AY599" s="416"/>
      <c r="AZ599" s="416"/>
      <c r="BA599" s="416"/>
      <c r="BB599" s="416"/>
      <c r="BC599" s="416"/>
      <c r="BD599" s="416"/>
      <c r="BE599" s="416"/>
      <c r="BF599" s="416"/>
      <c r="BG599" s="416"/>
      <c r="BH599" s="416"/>
      <c r="BI599" s="416"/>
      <c r="BJ599" s="416"/>
      <c r="BK599" s="416"/>
      <c r="BL599" s="416"/>
      <c r="BM599" s="416"/>
      <c r="BN599" s="416"/>
      <c r="BO599" s="416"/>
      <c r="BP599" s="417"/>
      <c r="BQ599" s="417"/>
      <c r="BR599" s="417"/>
      <c r="BS599" s="417"/>
      <c r="BT599" s="417"/>
      <c r="BU599" s="417"/>
      <c r="BV599" s="417"/>
      <c r="BW599" s="417"/>
      <c r="BX599" s="417"/>
      <c r="BY599" s="417"/>
      <c r="BZ599" s="417"/>
      <c r="CA599" s="417"/>
      <c r="CB599" s="417"/>
      <c r="CC599" s="417"/>
      <c r="CD599" s="417"/>
      <c r="CE599" s="417"/>
      <c r="CF599" s="417"/>
      <c r="CG599" s="417"/>
      <c r="CH599" s="417"/>
      <c r="CI599" s="417"/>
      <c r="CJ599" s="417"/>
      <c r="CK599" s="417"/>
      <c r="CL599" s="417"/>
      <c r="CM599" s="417"/>
      <c r="CN599" s="417"/>
      <c r="CO599" s="417"/>
      <c r="CP599" s="417"/>
      <c r="CQ599" s="417"/>
      <c r="CR599" s="417"/>
      <c r="CS599" s="417"/>
      <c r="CT599" s="417"/>
      <c r="CU599" s="417"/>
      <c r="CV599" s="417"/>
      <c r="CW599" s="417"/>
      <c r="CX599" s="417"/>
      <c r="CY599" s="417"/>
      <c r="CZ599" s="417"/>
      <c r="DA599" s="417"/>
      <c r="DB599" s="417"/>
      <c r="DC599" s="417"/>
      <c r="DD599" s="417"/>
      <c r="DE599" s="417"/>
      <c r="DF599" s="417"/>
      <c r="DG599" s="417"/>
    </row>
    <row r="600" spans="1:111" s="268" customFormat="1" ht="31.5">
      <c r="A600" s="105">
        <v>84088</v>
      </c>
      <c r="B600" s="105" t="s">
        <v>13</v>
      </c>
      <c r="C600" s="16" t="s">
        <v>1448</v>
      </c>
      <c r="D600" s="93" t="s">
        <v>410</v>
      </c>
      <c r="E600" s="105" t="s">
        <v>25</v>
      </c>
      <c r="F600" s="218">
        <f>'Mem. Calculo Quadra'!E133</f>
        <v>19.920000000000002</v>
      </c>
      <c r="G600" s="103">
        <f t="shared" si="258"/>
        <v>0.24940000000000001</v>
      </c>
      <c r="H600" s="114">
        <v>0</v>
      </c>
      <c r="I600" s="19">
        <f t="shared" si="259"/>
        <v>0</v>
      </c>
      <c r="J600" s="18">
        <f t="shared" si="260"/>
        <v>0</v>
      </c>
      <c r="K600" s="416"/>
      <c r="L600" s="416"/>
      <c r="M600" s="416"/>
      <c r="N600" s="416"/>
      <c r="O600" s="416"/>
      <c r="P600" s="416"/>
      <c r="Q600" s="416"/>
      <c r="R600" s="416"/>
      <c r="S600" s="416"/>
      <c r="T600" s="416"/>
      <c r="U600" s="416"/>
      <c r="V600" s="416"/>
      <c r="W600" s="416"/>
      <c r="X600" s="416"/>
      <c r="Y600" s="416"/>
      <c r="Z600" s="416"/>
      <c r="AA600" s="416"/>
      <c r="AB600" s="416"/>
      <c r="AC600" s="416"/>
      <c r="AD600" s="416"/>
      <c r="AE600" s="416"/>
      <c r="AF600" s="416"/>
      <c r="AG600" s="416"/>
      <c r="AH600" s="416"/>
      <c r="AI600" s="416"/>
      <c r="AJ600" s="416"/>
      <c r="AK600" s="416"/>
      <c r="AL600" s="416"/>
      <c r="AM600" s="416"/>
      <c r="AN600" s="416"/>
      <c r="AO600" s="416"/>
      <c r="AP600" s="416"/>
      <c r="AQ600" s="416"/>
      <c r="AR600" s="416"/>
      <c r="AS600" s="416"/>
      <c r="AT600" s="416"/>
      <c r="AU600" s="416"/>
      <c r="AV600" s="416"/>
      <c r="AW600" s="416"/>
      <c r="AX600" s="416"/>
      <c r="AY600" s="416"/>
      <c r="AZ600" s="416"/>
      <c r="BA600" s="416"/>
      <c r="BB600" s="416"/>
      <c r="BC600" s="416"/>
      <c r="BD600" s="416"/>
      <c r="BE600" s="416"/>
      <c r="BF600" s="416"/>
      <c r="BG600" s="416"/>
      <c r="BH600" s="416"/>
      <c r="BI600" s="416"/>
      <c r="BJ600" s="416"/>
      <c r="BK600" s="416"/>
      <c r="BL600" s="416"/>
      <c r="BM600" s="416"/>
      <c r="BN600" s="416"/>
      <c r="BO600" s="416"/>
      <c r="BP600" s="417"/>
      <c r="BQ600" s="417"/>
      <c r="BR600" s="417"/>
      <c r="BS600" s="417"/>
      <c r="BT600" s="417"/>
      <c r="BU600" s="417"/>
      <c r="BV600" s="417"/>
      <c r="BW600" s="417"/>
      <c r="BX600" s="417"/>
      <c r="BY600" s="417"/>
      <c r="BZ600" s="417"/>
      <c r="CA600" s="417"/>
      <c r="CB600" s="417"/>
      <c r="CC600" s="417"/>
      <c r="CD600" s="417"/>
      <c r="CE600" s="417"/>
      <c r="CF600" s="417"/>
      <c r="CG600" s="417"/>
      <c r="CH600" s="417"/>
      <c r="CI600" s="417"/>
      <c r="CJ600" s="417"/>
      <c r="CK600" s="417"/>
      <c r="CL600" s="417"/>
      <c r="CM600" s="417"/>
      <c r="CN600" s="417"/>
      <c r="CO600" s="417"/>
      <c r="CP600" s="417"/>
      <c r="CQ600" s="417"/>
      <c r="CR600" s="417"/>
      <c r="CS600" s="417"/>
      <c r="CT600" s="417"/>
      <c r="CU600" s="417"/>
      <c r="CV600" s="417"/>
      <c r="CW600" s="417"/>
      <c r="CX600" s="417"/>
      <c r="CY600" s="417"/>
      <c r="CZ600" s="417"/>
      <c r="DA600" s="417"/>
      <c r="DB600" s="417"/>
      <c r="DC600" s="417"/>
      <c r="DD600" s="417"/>
      <c r="DE600" s="417"/>
      <c r="DF600" s="417"/>
      <c r="DG600" s="417"/>
    </row>
    <row r="601" spans="1:111" s="268" customFormat="1">
      <c r="A601" s="88"/>
      <c r="B601" s="88"/>
      <c r="C601" s="30"/>
      <c r="D601" s="27"/>
      <c r="E601" s="88"/>
      <c r="F601" s="26"/>
      <c r="G601" s="26"/>
      <c r="H601" s="559" t="s">
        <v>17</v>
      </c>
      <c r="I601" s="559"/>
      <c r="J601" s="35">
        <f>SUM(J592:J600)</f>
        <v>0</v>
      </c>
      <c r="K601" s="416"/>
      <c r="L601" s="416"/>
      <c r="M601" s="416"/>
      <c r="N601" s="416"/>
      <c r="O601" s="416"/>
      <c r="P601" s="416"/>
      <c r="Q601" s="416"/>
      <c r="R601" s="416"/>
      <c r="S601" s="416"/>
      <c r="T601" s="416"/>
      <c r="U601" s="416"/>
      <c r="V601" s="416"/>
      <c r="W601" s="416"/>
      <c r="X601" s="416"/>
      <c r="Y601" s="416"/>
      <c r="Z601" s="416"/>
      <c r="AA601" s="416"/>
      <c r="AB601" s="416"/>
      <c r="AC601" s="416"/>
      <c r="AD601" s="416"/>
      <c r="AE601" s="416"/>
      <c r="AF601" s="416"/>
      <c r="AG601" s="416"/>
      <c r="AH601" s="416"/>
      <c r="AI601" s="416"/>
      <c r="AJ601" s="416"/>
      <c r="AK601" s="416"/>
      <c r="AL601" s="416"/>
      <c r="AM601" s="416"/>
      <c r="AN601" s="416"/>
      <c r="AO601" s="416"/>
      <c r="AP601" s="416"/>
      <c r="AQ601" s="416"/>
      <c r="AR601" s="416"/>
      <c r="AS601" s="416"/>
      <c r="AT601" s="416"/>
      <c r="AU601" s="416"/>
      <c r="AV601" s="416"/>
      <c r="AW601" s="416"/>
      <c r="AX601" s="416"/>
      <c r="AY601" s="416"/>
      <c r="AZ601" s="416"/>
      <c r="BA601" s="416"/>
      <c r="BB601" s="416"/>
      <c r="BC601" s="416"/>
      <c r="BD601" s="416"/>
      <c r="BE601" s="416"/>
      <c r="BF601" s="416"/>
      <c r="BG601" s="416"/>
      <c r="BH601" s="416"/>
      <c r="BI601" s="416"/>
      <c r="BJ601" s="416"/>
      <c r="BK601" s="416"/>
      <c r="BL601" s="416"/>
      <c r="BM601" s="416"/>
      <c r="BN601" s="416"/>
      <c r="BO601" s="416"/>
      <c r="BP601" s="417"/>
      <c r="BQ601" s="417"/>
      <c r="BR601" s="417"/>
      <c r="BS601" s="417"/>
      <c r="BT601" s="417"/>
      <c r="BU601" s="417"/>
      <c r="BV601" s="417"/>
      <c r="BW601" s="417"/>
      <c r="BX601" s="417"/>
      <c r="BY601" s="417"/>
      <c r="BZ601" s="417"/>
      <c r="CA601" s="417"/>
      <c r="CB601" s="417"/>
      <c r="CC601" s="417"/>
      <c r="CD601" s="417"/>
      <c r="CE601" s="417"/>
      <c r="CF601" s="417"/>
      <c r="CG601" s="417"/>
      <c r="CH601" s="417"/>
      <c r="CI601" s="417"/>
      <c r="CJ601" s="417"/>
      <c r="CK601" s="417"/>
      <c r="CL601" s="417"/>
      <c r="CM601" s="417"/>
      <c r="CN601" s="417"/>
      <c r="CO601" s="417"/>
      <c r="CP601" s="417"/>
      <c r="CQ601" s="417"/>
      <c r="CR601" s="417"/>
      <c r="CS601" s="417"/>
      <c r="CT601" s="417"/>
      <c r="CU601" s="417"/>
      <c r="CV601" s="417"/>
      <c r="CW601" s="417"/>
      <c r="CX601" s="417"/>
      <c r="CY601" s="417"/>
      <c r="CZ601" s="417"/>
      <c r="DA601" s="417"/>
      <c r="DB601" s="417"/>
      <c r="DC601" s="417"/>
      <c r="DD601" s="417"/>
      <c r="DE601" s="417"/>
      <c r="DF601" s="417"/>
      <c r="DG601" s="417"/>
    </row>
    <row r="602" spans="1:111" s="268" customFormat="1">
      <c r="A602" s="22"/>
      <c r="B602" s="22"/>
      <c r="C602" s="11" t="s">
        <v>1449</v>
      </c>
      <c r="D602" s="12" t="s">
        <v>366</v>
      </c>
      <c r="E602" s="22"/>
      <c r="F602" s="23"/>
      <c r="G602" s="23"/>
      <c r="H602" s="23"/>
      <c r="I602" s="24"/>
      <c r="J602" s="23"/>
      <c r="K602" s="416"/>
      <c r="L602" s="416"/>
      <c r="M602" s="416"/>
      <c r="N602" s="416"/>
      <c r="O602" s="416"/>
      <c r="P602" s="416"/>
      <c r="Q602" s="416"/>
      <c r="R602" s="416"/>
      <c r="S602" s="416"/>
      <c r="T602" s="416"/>
      <c r="U602" s="416"/>
      <c r="V602" s="416"/>
      <c r="W602" s="416"/>
      <c r="X602" s="416"/>
      <c r="Y602" s="416"/>
      <c r="Z602" s="416"/>
      <c r="AA602" s="416"/>
      <c r="AB602" s="416"/>
      <c r="AC602" s="416"/>
      <c r="AD602" s="416"/>
      <c r="AE602" s="416"/>
      <c r="AF602" s="416"/>
      <c r="AG602" s="416"/>
      <c r="AH602" s="416"/>
      <c r="AI602" s="416"/>
      <c r="AJ602" s="416"/>
      <c r="AK602" s="416"/>
      <c r="AL602" s="416"/>
      <c r="AM602" s="416"/>
      <c r="AN602" s="416"/>
      <c r="AO602" s="416"/>
      <c r="AP602" s="416"/>
      <c r="AQ602" s="416"/>
      <c r="AR602" s="416"/>
      <c r="AS602" s="416"/>
      <c r="AT602" s="416"/>
      <c r="AU602" s="416"/>
      <c r="AV602" s="416"/>
      <c r="AW602" s="416"/>
      <c r="AX602" s="416"/>
      <c r="AY602" s="416"/>
      <c r="AZ602" s="416"/>
      <c r="BA602" s="416"/>
      <c r="BB602" s="416"/>
      <c r="BC602" s="416"/>
      <c r="BD602" s="416"/>
      <c r="BE602" s="416"/>
      <c r="BF602" s="416"/>
      <c r="BG602" s="416"/>
      <c r="BH602" s="416"/>
      <c r="BI602" s="416"/>
      <c r="BJ602" s="416"/>
      <c r="BK602" s="416"/>
      <c r="BL602" s="416"/>
      <c r="BM602" s="416"/>
      <c r="BN602" s="416"/>
      <c r="BO602" s="416"/>
      <c r="BP602" s="417"/>
      <c r="BQ602" s="417"/>
      <c r="BR602" s="417"/>
      <c r="BS602" s="417"/>
      <c r="BT602" s="417"/>
      <c r="BU602" s="417"/>
      <c r="BV602" s="417"/>
      <c r="BW602" s="417"/>
      <c r="BX602" s="417"/>
      <c r="BY602" s="417"/>
      <c r="BZ602" s="417"/>
      <c r="CA602" s="417"/>
      <c r="CB602" s="417"/>
      <c r="CC602" s="417"/>
      <c r="CD602" s="417"/>
      <c r="CE602" s="417"/>
      <c r="CF602" s="417"/>
      <c r="CG602" s="417"/>
      <c r="CH602" s="417"/>
      <c r="CI602" s="417"/>
      <c r="CJ602" s="417"/>
      <c r="CK602" s="417"/>
      <c r="CL602" s="417"/>
      <c r="CM602" s="417"/>
      <c r="CN602" s="417"/>
      <c r="CO602" s="417"/>
      <c r="CP602" s="417"/>
      <c r="CQ602" s="417"/>
      <c r="CR602" s="417"/>
      <c r="CS602" s="417"/>
      <c r="CT602" s="417"/>
      <c r="CU602" s="417"/>
      <c r="CV602" s="417"/>
      <c r="CW602" s="417"/>
      <c r="CX602" s="417"/>
      <c r="CY602" s="417"/>
      <c r="CZ602" s="417"/>
      <c r="DA602" s="417"/>
      <c r="DB602" s="417"/>
      <c r="DC602" s="417"/>
      <c r="DD602" s="417"/>
      <c r="DE602" s="417"/>
      <c r="DF602" s="417"/>
      <c r="DG602" s="417"/>
    </row>
    <row r="603" spans="1:111" s="268" customFormat="1">
      <c r="A603" s="128"/>
      <c r="B603" s="128"/>
      <c r="C603" s="31" t="s">
        <v>1451</v>
      </c>
      <c r="D603" s="32" t="s">
        <v>237</v>
      </c>
      <c r="E603" s="128"/>
      <c r="F603" s="129"/>
      <c r="G603" s="130"/>
      <c r="H603" s="130"/>
      <c r="I603" s="131"/>
      <c r="J603" s="130"/>
      <c r="K603" s="416"/>
      <c r="L603" s="416"/>
      <c r="M603" s="416"/>
      <c r="N603" s="416"/>
      <c r="O603" s="416"/>
      <c r="P603" s="416"/>
      <c r="Q603" s="416"/>
      <c r="R603" s="416"/>
      <c r="S603" s="416"/>
      <c r="T603" s="416"/>
      <c r="U603" s="416"/>
      <c r="V603" s="416"/>
      <c r="W603" s="416"/>
      <c r="X603" s="416"/>
      <c r="Y603" s="416"/>
      <c r="Z603" s="416"/>
      <c r="AA603" s="416"/>
      <c r="AB603" s="416"/>
      <c r="AC603" s="416"/>
      <c r="AD603" s="416"/>
      <c r="AE603" s="416"/>
      <c r="AF603" s="416"/>
      <c r="AG603" s="416"/>
      <c r="AH603" s="416"/>
      <c r="AI603" s="416"/>
      <c r="AJ603" s="416"/>
      <c r="AK603" s="416"/>
      <c r="AL603" s="416"/>
      <c r="AM603" s="416"/>
      <c r="AN603" s="416"/>
      <c r="AO603" s="416"/>
      <c r="AP603" s="416"/>
      <c r="AQ603" s="416"/>
      <c r="AR603" s="416"/>
      <c r="AS603" s="416"/>
      <c r="AT603" s="416"/>
      <c r="AU603" s="416"/>
      <c r="AV603" s="416"/>
      <c r="AW603" s="416"/>
      <c r="AX603" s="416"/>
      <c r="AY603" s="416"/>
      <c r="AZ603" s="416"/>
      <c r="BA603" s="416"/>
      <c r="BB603" s="416"/>
      <c r="BC603" s="416"/>
      <c r="BD603" s="416"/>
      <c r="BE603" s="416"/>
      <c r="BF603" s="416"/>
      <c r="BG603" s="416"/>
      <c r="BH603" s="416"/>
      <c r="BI603" s="416"/>
      <c r="BJ603" s="416"/>
      <c r="BK603" s="416"/>
      <c r="BL603" s="416"/>
      <c r="BM603" s="416"/>
      <c r="BN603" s="416"/>
      <c r="BO603" s="416"/>
      <c r="BP603" s="417"/>
      <c r="BQ603" s="417"/>
      <c r="BR603" s="417"/>
      <c r="BS603" s="417"/>
      <c r="BT603" s="417"/>
      <c r="BU603" s="417"/>
      <c r="BV603" s="417"/>
      <c r="BW603" s="417"/>
      <c r="BX603" s="417"/>
      <c r="BY603" s="417"/>
      <c r="BZ603" s="417"/>
      <c r="CA603" s="417"/>
      <c r="CB603" s="417"/>
      <c r="CC603" s="417"/>
      <c r="CD603" s="417"/>
      <c r="CE603" s="417"/>
      <c r="CF603" s="417"/>
      <c r="CG603" s="417"/>
      <c r="CH603" s="417"/>
      <c r="CI603" s="417"/>
      <c r="CJ603" s="417"/>
      <c r="CK603" s="417"/>
      <c r="CL603" s="417"/>
      <c r="CM603" s="417"/>
      <c r="CN603" s="417"/>
      <c r="CO603" s="417"/>
      <c r="CP603" s="417"/>
      <c r="CQ603" s="417"/>
      <c r="CR603" s="417"/>
      <c r="CS603" s="417"/>
      <c r="CT603" s="417"/>
      <c r="CU603" s="417"/>
      <c r="CV603" s="417"/>
      <c r="CW603" s="417"/>
      <c r="CX603" s="417"/>
      <c r="CY603" s="417"/>
      <c r="CZ603" s="417"/>
      <c r="DA603" s="417"/>
      <c r="DB603" s="417"/>
      <c r="DC603" s="417"/>
      <c r="DD603" s="417"/>
      <c r="DE603" s="417"/>
      <c r="DF603" s="417"/>
      <c r="DG603" s="417"/>
    </row>
    <row r="604" spans="1:111" s="268" customFormat="1">
      <c r="A604" s="105">
        <v>95240</v>
      </c>
      <c r="B604" s="105" t="s">
        <v>13</v>
      </c>
      <c r="C604" s="16" t="s">
        <v>1450</v>
      </c>
      <c r="D604" s="84" t="s">
        <v>377</v>
      </c>
      <c r="E604" s="112" t="s">
        <v>109</v>
      </c>
      <c r="F604" s="218">
        <f>'Mem. Calculo Quadra'!C120</f>
        <v>113.02</v>
      </c>
      <c r="G604" s="117">
        <f t="shared" ref="G604:G615" si="261">$J$4</f>
        <v>0.24940000000000001</v>
      </c>
      <c r="H604" s="114">
        <v>0</v>
      </c>
      <c r="I604" s="122">
        <f t="shared" ref="I604:I605" si="262">H604*(1+G604)</f>
        <v>0</v>
      </c>
      <c r="J604" s="18">
        <f t="shared" ref="J604:J605" si="263">F604*I604</f>
        <v>0</v>
      </c>
      <c r="K604" s="416"/>
      <c r="L604" s="416"/>
      <c r="M604" s="416"/>
      <c r="N604" s="416"/>
      <c r="O604" s="416"/>
      <c r="P604" s="416"/>
      <c r="Q604" s="416"/>
      <c r="R604" s="416"/>
      <c r="S604" s="416"/>
      <c r="T604" s="416"/>
      <c r="U604" s="416"/>
      <c r="V604" s="416"/>
      <c r="W604" s="416"/>
      <c r="X604" s="416"/>
      <c r="Y604" s="416"/>
      <c r="Z604" s="416"/>
      <c r="AA604" s="416"/>
      <c r="AB604" s="416"/>
      <c r="AC604" s="416"/>
      <c r="AD604" s="416"/>
      <c r="AE604" s="416"/>
      <c r="AF604" s="416"/>
      <c r="AG604" s="416"/>
      <c r="AH604" s="416"/>
      <c r="AI604" s="416"/>
      <c r="AJ604" s="416"/>
      <c r="AK604" s="416"/>
      <c r="AL604" s="416"/>
      <c r="AM604" s="416"/>
      <c r="AN604" s="416"/>
      <c r="AO604" s="416"/>
      <c r="AP604" s="416"/>
      <c r="AQ604" s="416"/>
      <c r="AR604" s="416"/>
      <c r="AS604" s="416"/>
      <c r="AT604" s="416"/>
      <c r="AU604" s="416"/>
      <c r="AV604" s="416"/>
      <c r="AW604" s="416"/>
      <c r="AX604" s="416"/>
      <c r="AY604" s="416"/>
      <c r="AZ604" s="416"/>
      <c r="BA604" s="416"/>
      <c r="BB604" s="416"/>
      <c r="BC604" s="416"/>
      <c r="BD604" s="416"/>
      <c r="BE604" s="416"/>
      <c r="BF604" s="416"/>
      <c r="BG604" s="416"/>
      <c r="BH604" s="416"/>
      <c r="BI604" s="416"/>
      <c r="BJ604" s="416"/>
      <c r="BK604" s="416"/>
      <c r="BL604" s="416"/>
      <c r="BM604" s="416"/>
      <c r="BN604" s="416"/>
      <c r="BO604" s="416"/>
      <c r="BP604" s="417"/>
      <c r="BQ604" s="417"/>
      <c r="BR604" s="417"/>
      <c r="BS604" s="417"/>
      <c r="BT604" s="417"/>
      <c r="BU604" s="417"/>
      <c r="BV604" s="417"/>
      <c r="BW604" s="417"/>
      <c r="BX604" s="417"/>
      <c r="BY604" s="417"/>
      <c r="BZ604" s="417"/>
      <c r="CA604" s="417"/>
      <c r="CB604" s="417"/>
      <c r="CC604" s="417"/>
      <c r="CD604" s="417"/>
      <c r="CE604" s="417"/>
      <c r="CF604" s="417"/>
      <c r="CG604" s="417"/>
      <c r="CH604" s="417"/>
      <c r="CI604" s="417"/>
      <c r="CJ604" s="417"/>
      <c r="CK604" s="417"/>
      <c r="CL604" s="417"/>
      <c r="CM604" s="417"/>
      <c r="CN604" s="417"/>
      <c r="CO604" s="417"/>
      <c r="CP604" s="417"/>
      <c r="CQ604" s="417"/>
      <c r="CR604" s="417"/>
      <c r="CS604" s="417"/>
      <c r="CT604" s="417"/>
      <c r="CU604" s="417"/>
      <c r="CV604" s="417"/>
      <c r="CW604" s="417"/>
      <c r="CX604" s="417"/>
      <c r="CY604" s="417"/>
      <c r="CZ604" s="417"/>
      <c r="DA604" s="417"/>
      <c r="DB604" s="417"/>
      <c r="DC604" s="417"/>
      <c r="DD604" s="417"/>
      <c r="DE604" s="417"/>
      <c r="DF604" s="417"/>
      <c r="DG604" s="417"/>
    </row>
    <row r="605" spans="1:111" s="268" customFormat="1" ht="31.5">
      <c r="A605" s="112">
        <v>87630</v>
      </c>
      <c r="B605" s="112" t="s">
        <v>13</v>
      </c>
      <c r="C605" s="16" t="s">
        <v>1452</v>
      </c>
      <c r="D605" s="82" t="s">
        <v>403</v>
      </c>
      <c r="E605" s="112" t="s">
        <v>109</v>
      </c>
      <c r="F605" s="218">
        <f>F604</f>
        <v>113.02</v>
      </c>
      <c r="G605" s="117">
        <f t="shared" si="261"/>
        <v>0.24940000000000001</v>
      </c>
      <c r="H605" s="114">
        <v>0</v>
      </c>
      <c r="I605" s="122">
        <f t="shared" si="262"/>
        <v>0</v>
      </c>
      <c r="J605" s="18">
        <f t="shared" si="263"/>
        <v>0</v>
      </c>
      <c r="K605" s="416"/>
      <c r="L605" s="416"/>
      <c r="M605" s="416"/>
      <c r="N605" s="416"/>
      <c r="O605" s="416"/>
      <c r="P605" s="416"/>
      <c r="Q605" s="416"/>
      <c r="R605" s="416"/>
      <c r="S605" s="416"/>
      <c r="T605" s="416"/>
      <c r="U605" s="416"/>
      <c r="V605" s="416"/>
      <c r="W605" s="416"/>
      <c r="X605" s="416"/>
      <c r="Y605" s="416"/>
      <c r="Z605" s="416"/>
      <c r="AA605" s="416"/>
      <c r="AB605" s="416"/>
      <c r="AC605" s="416"/>
      <c r="AD605" s="416"/>
      <c r="AE605" s="416"/>
      <c r="AF605" s="416"/>
      <c r="AG605" s="416"/>
      <c r="AH605" s="416"/>
      <c r="AI605" s="416"/>
      <c r="AJ605" s="416"/>
      <c r="AK605" s="416"/>
      <c r="AL605" s="416"/>
      <c r="AM605" s="416"/>
      <c r="AN605" s="416"/>
      <c r="AO605" s="416"/>
      <c r="AP605" s="416"/>
      <c r="AQ605" s="416"/>
      <c r="AR605" s="416"/>
      <c r="AS605" s="416"/>
      <c r="AT605" s="416"/>
      <c r="AU605" s="416"/>
      <c r="AV605" s="416"/>
      <c r="AW605" s="416"/>
      <c r="AX605" s="416"/>
      <c r="AY605" s="416"/>
      <c r="AZ605" s="416"/>
      <c r="BA605" s="416"/>
      <c r="BB605" s="416"/>
      <c r="BC605" s="416"/>
      <c r="BD605" s="416"/>
      <c r="BE605" s="416"/>
      <c r="BF605" s="416"/>
      <c r="BG605" s="416"/>
      <c r="BH605" s="416"/>
      <c r="BI605" s="416"/>
      <c r="BJ605" s="416"/>
      <c r="BK605" s="416"/>
      <c r="BL605" s="416"/>
      <c r="BM605" s="416"/>
      <c r="BN605" s="416"/>
      <c r="BO605" s="416"/>
      <c r="BP605" s="417"/>
      <c r="BQ605" s="417"/>
      <c r="BR605" s="417"/>
      <c r="BS605" s="417"/>
      <c r="BT605" s="417"/>
      <c r="BU605" s="417"/>
      <c r="BV605" s="417"/>
      <c r="BW605" s="417"/>
      <c r="BX605" s="417"/>
      <c r="BY605" s="417"/>
      <c r="BZ605" s="417"/>
      <c r="CA605" s="417"/>
      <c r="CB605" s="417"/>
      <c r="CC605" s="417"/>
      <c r="CD605" s="417"/>
      <c r="CE605" s="417"/>
      <c r="CF605" s="417"/>
      <c r="CG605" s="417"/>
      <c r="CH605" s="417"/>
      <c r="CI605" s="417"/>
      <c r="CJ605" s="417"/>
      <c r="CK605" s="417"/>
      <c r="CL605" s="417"/>
      <c r="CM605" s="417"/>
      <c r="CN605" s="417"/>
      <c r="CO605" s="417"/>
      <c r="CP605" s="417"/>
      <c r="CQ605" s="417"/>
      <c r="CR605" s="417"/>
      <c r="CS605" s="417"/>
      <c r="CT605" s="417"/>
      <c r="CU605" s="417"/>
      <c r="CV605" s="417"/>
      <c r="CW605" s="417"/>
      <c r="CX605" s="417"/>
      <c r="CY605" s="417"/>
      <c r="CZ605" s="417"/>
      <c r="DA605" s="417"/>
      <c r="DB605" s="417"/>
      <c r="DC605" s="417"/>
      <c r="DD605" s="417"/>
      <c r="DE605" s="417"/>
      <c r="DF605" s="417"/>
      <c r="DG605" s="417"/>
    </row>
    <row r="606" spans="1:111" s="268" customFormat="1" ht="27" customHeight="1">
      <c r="A606" s="105">
        <v>68053</v>
      </c>
      <c r="B606" s="105" t="s">
        <v>13</v>
      </c>
      <c r="C606" s="16" t="s">
        <v>1453</v>
      </c>
      <c r="D606" s="84" t="s">
        <v>1563</v>
      </c>
      <c r="E606" s="112" t="s">
        <v>109</v>
      </c>
      <c r="F606" s="218">
        <f>'Mem. Calculo Quadra'!I136</f>
        <v>1500</v>
      </c>
      <c r="G606" s="117">
        <f t="shared" si="261"/>
        <v>0.24940000000000001</v>
      </c>
      <c r="H606" s="114">
        <v>0</v>
      </c>
      <c r="I606" s="122">
        <f t="shared" ref="I606" si="264">H606*(1+G606)</f>
        <v>0</v>
      </c>
      <c r="J606" s="18">
        <f t="shared" ref="J606" si="265">F606*I606</f>
        <v>0</v>
      </c>
      <c r="K606" s="416"/>
      <c r="L606" s="416"/>
      <c r="M606" s="416"/>
      <c r="N606" s="416"/>
      <c r="O606" s="416"/>
      <c r="P606" s="416"/>
      <c r="Q606" s="416"/>
      <c r="R606" s="416"/>
      <c r="S606" s="416"/>
      <c r="T606" s="416"/>
      <c r="U606" s="416"/>
      <c r="V606" s="416"/>
      <c r="W606" s="416"/>
      <c r="X606" s="416"/>
      <c r="Y606" s="416"/>
      <c r="Z606" s="416"/>
      <c r="AA606" s="416"/>
      <c r="AB606" s="416"/>
      <c r="AC606" s="416"/>
      <c r="AD606" s="416"/>
      <c r="AE606" s="416"/>
      <c r="AF606" s="416"/>
      <c r="AG606" s="416"/>
      <c r="AH606" s="416"/>
      <c r="AI606" s="416"/>
      <c r="AJ606" s="416"/>
      <c r="AK606" s="416"/>
      <c r="AL606" s="416"/>
      <c r="AM606" s="416"/>
      <c r="AN606" s="416"/>
      <c r="AO606" s="416"/>
      <c r="AP606" s="416"/>
      <c r="AQ606" s="416"/>
      <c r="AR606" s="416"/>
      <c r="AS606" s="416"/>
      <c r="AT606" s="416"/>
      <c r="AU606" s="416"/>
      <c r="AV606" s="416"/>
      <c r="AW606" s="416"/>
      <c r="AX606" s="416"/>
      <c r="AY606" s="416"/>
      <c r="AZ606" s="416"/>
      <c r="BA606" s="416"/>
      <c r="BB606" s="416"/>
      <c r="BC606" s="416"/>
      <c r="BD606" s="416"/>
      <c r="BE606" s="416"/>
      <c r="BF606" s="416"/>
      <c r="BG606" s="416"/>
      <c r="BH606" s="416"/>
      <c r="BI606" s="416"/>
      <c r="BJ606" s="416"/>
      <c r="BK606" s="416"/>
      <c r="BL606" s="416"/>
      <c r="BM606" s="416"/>
      <c r="BN606" s="416"/>
      <c r="BO606" s="416"/>
      <c r="BP606" s="417"/>
      <c r="BQ606" s="417"/>
      <c r="BR606" s="417"/>
      <c r="BS606" s="417"/>
      <c r="BT606" s="417"/>
      <c r="BU606" s="417"/>
      <c r="BV606" s="417"/>
      <c r="BW606" s="417"/>
      <c r="BX606" s="417"/>
      <c r="BY606" s="417"/>
      <c r="BZ606" s="417"/>
      <c r="CA606" s="417"/>
      <c r="CB606" s="417"/>
      <c r="CC606" s="417"/>
      <c r="CD606" s="417"/>
      <c r="CE606" s="417"/>
      <c r="CF606" s="417"/>
      <c r="CG606" s="417"/>
      <c r="CH606" s="417"/>
      <c r="CI606" s="417"/>
      <c r="CJ606" s="417"/>
      <c r="CK606" s="417"/>
      <c r="CL606" s="417"/>
      <c r="CM606" s="417"/>
      <c r="CN606" s="417"/>
      <c r="CO606" s="417"/>
      <c r="CP606" s="417"/>
      <c r="CQ606" s="417"/>
      <c r="CR606" s="417"/>
      <c r="CS606" s="417"/>
      <c r="CT606" s="417"/>
      <c r="CU606" s="417"/>
      <c r="CV606" s="417"/>
      <c r="CW606" s="417"/>
      <c r="CX606" s="417"/>
      <c r="CY606" s="417"/>
      <c r="CZ606" s="417"/>
      <c r="DA606" s="417"/>
      <c r="DB606" s="417"/>
      <c r="DC606" s="417"/>
      <c r="DD606" s="417"/>
      <c r="DE606" s="417"/>
      <c r="DF606" s="417"/>
      <c r="DG606" s="417"/>
    </row>
    <row r="607" spans="1:111" s="268" customFormat="1">
      <c r="A607" s="105">
        <v>96622</v>
      </c>
      <c r="B607" s="105" t="s">
        <v>13</v>
      </c>
      <c r="C607" s="16" t="s">
        <v>1592</v>
      </c>
      <c r="D607" s="84" t="s">
        <v>1570</v>
      </c>
      <c r="E607" s="112" t="s">
        <v>108</v>
      </c>
      <c r="F607" s="218">
        <f>'Mem. Calculo Quadra'!I137</f>
        <v>75</v>
      </c>
      <c r="G607" s="117">
        <f t="shared" si="261"/>
        <v>0.24940000000000001</v>
      </c>
      <c r="H607" s="114">
        <v>0</v>
      </c>
      <c r="I607" s="122">
        <f t="shared" ref="I607:I609" si="266">H607*(1+G607)</f>
        <v>0</v>
      </c>
      <c r="J607" s="18">
        <f t="shared" ref="J607:J609" si="267">F607*I607</f>
        <v>0</v>
      </c>
      <c r="K607" s="416"/>
      <c r="L607" s="416"/>
      <c r="M607" s="416"/>
      <c r="N607" s="416"/>
      <c r="O607" s="416"/>
      <c r="P607" s="416"/>
      <c r="Q607" s="416"/>
      <c r="R607" s="416"/>
      <c r="S607" s="416"/>
      <c r="T607" s="416"/>
      <c r="U607" s="416"/>
      <c r="V607" s="416"/>
      <c r="W607" s="416"/>
      <c r="X607" s="416"/>
      <c r="Y607" s="416"/>
      <c r="Z607" s="416"/>
      <c r="AA607" s="416"/>
      <c r="AB607" s="416"/>
      <c r="AC607" s="416"/>
      <c r="AD607" s="416"/>
      <c r="AE607" s="416"/>
      <c r="AF607" s="416"/>
      <c r="AG607" s="416"/>
      <c r="AH607" s="416"/>
      <c r="AI607" s="416"/>
      <c r="AJ607" s="416"/>
      <c r="AK607" s="416"/>
      <c r="AL607" s="416"/>
      <c r="AM607" s="416"/>
      <c r="AN607" s="416"/>
      <c r="AO607" s="416"/>
      <c r="AP607" s="416"/>
      <c r="AQ607" s="416"/>
      <c r="AR607" s="416"/>
      <c r="AS607" s="416"/>
      <c r="AT607" s="416"/>
      <c r="AU607" s="416"/>
      <c r="AV607" s="416"/>
      <c r="AW607" s="416"/>
      <c r="AX607" s="416"/>
      <c r="AY607" s="416"/>
      <c r="AZ607" s="416"/>
      <c r="BA607" s="416"/>
      <c r="BB607" s="416"/>
      <c r="BC607" s="416"/>
      <c r="BD607" s="416"/>
      <c r="BE607" s="416"/>
      <c r="BF607" s="416"/>
      <c r="BG607" s="416"/>
      <c r="BH607" s="416"/>
      <c r="BI607" s="416"/>
      <c r="BJ607" s="416"/>
      <c r="BK607" s="416"/>
      <c r="BL607" s="416"/>
      <c r="BM607" s="416"/>
      <c r="BN607" s="416"/>
      <c r="BO607" s="416"/>
      <c r="BP607" s="417"/>
      <c r="BQ607" s="417"/>
      <c r="BR607" s="417"/>
      <c r="BS607" s="417"/>
      <c r="BT607" s="417"/>
      <c r="BU607" s="417"/>
      <c r="BV607" s="417"/>
      <c r="BW607" s="417"/>
      <c r="BX607" s="417"/>
      <c r="BY607" s="417"/>
      <c r="BZ607" s="417"/>
      <c r="CA607" s="417"/>
      <c r="CB607" s="417"/>
      <c r="CC607" s="417"/>
      <c r="CD607" s="417"/>
      <c r="CE607" s="417"/>
      <c r="CF607" s="417"/>
      <c r="CG607" s="417"/>
      <c r="CH607" s="417"/>
      <c r="CI607" s="417"/>
      <c r="CJ607" s="417"/>
      <c r="CK607" s="417"/>
      <c r="CL607" s="417"/>
      <c r="CM607" s="417"/>
      <c r="CN607" s="417"/>
      <c r="CO607" s="417"/>
      <c r="CP607" s="417"/>
      <c r="CQ607" s="417"/>
      <c r="CR607" s="417"/>
      <c r="CS607" s="417"/>
      <c r="CT607" s="417"/>
      <c r="CU607" s="417"/>
      <c r="CV607" s="417"/>
      <c r="CW607" s="417"/>
      <c r="CX607" s="417"/>
      <c r="CY607" s="417"/>
      <c r="CZ607" s="417"/>
      <c r="DA607" s="417"/>
      <c r="DB607" s="417"/>
      <c r="DC607" s="417"/>
      <c r="DD607" s="417"/>
      <c r="DE607" s="417"/>
      <c r="DF607" s="417"/>
      <c r="DG607" s="417"/>
    </row>
    <row r="608" spans="1:111" s="268" customFormat="1">
      <c r="A608" s="105">
        <v>85662</v>
      </c>
      <c r="B608" s="105" t="s">
        <v>13</v>
      </c>
      <c r="C608" s="16" t="s">
        <v>1593</v>
      </c>
      <c r="D608" s="84" t="s">
        <v>1571</v>
      </c>
      <c r="E608" s="112" t="s">
        <v>109</v>
      </c>
      <c r="F608" s="218">
        <f>'Mem. Calculo Quadra'!I138</f>
        <v>1800</v>
      </c>
      <c r="G608" s="117">
        <f t="shared" si="261"/>
        <v>0.24940000000000001</v>
      </c>
      <c r="H608" s="114">
        <v>0</v>
      </c>
      <c r="I608" s="122">
        <f t="shared" si="266"/>
        <v>0</v>
      </c>
      <c r="J608" s="18">
        <f t="shared" si="267"/>
        <v>0</v>
      </c>
      <c r="K608" s="416"/>
      <c r="L608" s="416"/>
      <c r="M608" s="416"/>
      <c r="N608" s="416"/>
      <c r="O608" s="416"/>
      <c r="P608" s="416"/>
      <c r="Q608" s="416"/>
      <c r="R608" s="416"/>
      <c r="S608" s="416"/>
      <c r="T608" s="416"/>
      <c r="U608" s="416"/>
      <c r="V608" s="416"/>
      <c r="W608" s="416"/>
      <c r="X608" s="416"/>
      <c r="Y608" s="416"/>
      <c r="Z608" s="416"/>
      <c r="AA608" s="416"/>
      <c r="AB608" s="416"/>
      <c r="AC608" s="416"/>
      <c r="AD608" s="416"/>
      <c r="AE608" s="416"/>
      <c r="AF608" s="416"/>
      <c r="AG608" s="416"/>
      <c r="AH608" s="416"/>
      <c r="AI608" s="416"/>
      <c r="AJ608" s="416"/>
      <c r="AK608" s="416"/>
      <c r="AL608" s="416"/>
      <c r="AM608" s="416"/>
      <c r="AN608" s="416"/>
      <c r="AO608" s="416"/>
      <c r="AP608" s="416"/>
      <c r="AQ608" s="416"/>
      <c r="AR608" s="416"/>
      <c r="AS608" s="416"/>
      <c r="AT608" s="416"/>
      <c r="AU608" s="416"/>
      <c r="AV608" s="416"/>
      <c r="AW608" s="416"/>
      <c r="AX608" s="416"/>
      <c r="AY608" s="416"/>
      <c r="AZ608" s="416"/>
      <c r="BA608" s="416"/>
      <c r="BB608" s="416"/>
      <c r="BC608" s="416"/>
      <c r="BD608" s="416"/>
      <c r="BE608" s="416"/>
      <c r="BF608" s="416"/>
      <c r="BG608" s="416"/>
      <c r="BH608" s="416"/>
      <c r="BI608" s="416"/>
      <c r="BJ608" s="416"/>
      <c r="BK608" s="416"/>
      <c r="BL608" s="416"/>
      <c r="BM608" s="416"/>
      <c r="BN608" s="416"/>
      <c r="BO608" s="416"/>
      <c r="BP608" s="417"/>
      <c r="BQ608" s="417"/>
      <c r="BR608" s="417"/>
      <c r="BS608" s="417"/>
      <c r="BT608" s="417"/>
      <c r="BU608" s="417"/>
      <c r="BV608" s="417"/>
      <c r="BW608" s="417"/>
      <c r="BX608" s="417"/>
      <c r="BY608" s="417"/>
      <c r="BZ608" s="417"/>
      <c r="CA608" s="417"/>
      <c r="CB608" s="417"/>
      <c r="CC608" s="417"/>
      <c r="CD608" s="417"/>
      <c r="CE608" s="417"/>
      <c r="CF608" s="417"/>
      <c r="CG608" s="417"/>
      <c r="CH608" s="417"/>
      <c r="CI608" s="417"/>
      <c r="CJ608" s="417"/>
      <c r="CK608" s="417"/>
      <c r="CL608" s="417"/>
      <c r="CM608" s="417"/>
      <c r="CN608" s="417"/>
      <c r="CO608" s="417"/>
      <c r="CP608" s="417"/>
      <c r="CQ608" s="417"/>
      <c r="CR608" s="417"/>
      <c r="CS608" s="417"/>
      <c r="CT608" s="417"/>
      <c r="CU608" s="417"/>
      <c r="CV608" s="417"/>
      <c r="CW608" s="417"/>
      <c r="CX608" s="417"/>
      <c r="CY608" s="417"/>
      <c r="CZ608" s="417"/>
      <c r="DA608" s="417"/>
      <c r="DB608" s="417"/>
      <c r="DC608" s="417"/>
      <c r="DD608" s="417"/>
      <c r="DE608" s="417"/>
      <c r="DF608" s="417"/>
      <c r="DG608" s="417"/>
    </row>
    <row r="609" spans="1:111" s="268" customFormat="1" ht="29.25" customHeight="1">
      <c r="A609" s="92" t="s">
        <v>1572</v>
      </c>
      <c r="B609" s="112" t="s">
        <v>103</v>
      </c>
      <c r="C609" s="16" t="s">
        <v>1594</v>
      </c>
      <c r="D609" s="84" t="s">
        <v>1573</v>
      </c>
      <c r="E609" s="112" t="s">
        <v>108</v>
      </c>
      <c r="F609" s="218">
        <f>'Mem. Calculo Quadra'!I139</f>
        <v>105</v>
      </c>
      <c r="G609" s="117">
        <f t="shared" si="261"/>
        <v>0.24940000000000001</v>
      </c>
      <c r="H609" s="114">
        <v>0</v>
      </c>
      <c r="I609" s="122">
        <f t="shared" si="266"/>
        <v>0</v>
      </c>
      <c r="J609" s="18">
        <f t="shared" si="267"/>
        <v>0</v>
      </c>
      <c r="K609" s="416"/>
      <c r="L609" s="416"/>
      <c r="M609" s="416"/>
      <c r="N609" s="416"/>
      <c r="O609" s="416"/>
      <c r="P609" s="416"/>
      <c r="Q609" s="416"/>
      <c r="R609" s="416"/>
      <c r="S609" s="416"/>
      <c r="T609" s="416"/>
      <c r="U609" s="416"/>
      <c r="V609" s="416"/>
      <c r="W609" s="416"/>
      <c r="X609" s="416"/>
      <c r="Y609" s="416"/>
      <c r="Z609" s="416"/>
      <c r="AA609" s="416"/>
      <c r="AB609" s="416"/>
      <c r="AC609" s="416"/>
      <c r="AD609" s="416"/>
      <c r="AE609" s="416"/>
      <c r="AF609" s="416"/>
      <c r="AG609" s="416"/>
      <c r="AH609" s="416"/>
      <c r="AI609" s="416"/>
      <c r="AJ609" s="416"/>
      <c r="AK609" s="416"/>
      <c r="AL609" s="416"/>
      <c r="AM609" s="416"/>
      <c r="AN609" s="416"/>
      <c r="AO609" s="416"/>
      <c r="AP609" s="416"/>
      <c r="AQ609" s="416"/>
      <c r="AR609" s="416"/>
      <c r="AS609" s="416"/>
      <c r="AT609" s="416"/>
      <c r="AU609" s="416"/>
      <c r="AV609" s="416"/>
      <c r="AW609" s="416"/>
      <c r="AX609" s="416"/>
      <c r="AY609" s="416"/>
      <c r="AZ609" s="416"/>
      <c r="BA609" s="416"/>
      <c r="BB609" s="416"/>
      <c r="BC609" s="416"/>
      <c r="BD609" s="416"/>
      <c r="BE609" s="416"/>
      <c r="BF609" s="416"/>
      <c r="BG609" s="416"/>
      <c r="BH609" s="416"/>
      <c r="BI609" s="416"/>
      <c r="BJ609" s="416"/>
      <c r="BK609" s="416"/>
      <c r="BL609" s="416"/>
      <c r="BM609" s="416"/>
      <c r="BN609" s="416"/>
      <c r="BO609" s="416"/>
      <c r="BP609" s="417"/>
      <c r="BQ609" s="417"/>
      <c r="BR609" s="417"/>
      <c r="BS609" s="417"/>
      <c r="BT609" s="417"/>
      <c r="BU609" s="417"/>
      <c r="BV609" s="417"/>
      <c r="BW609" s="417"/>
      <c r="BX609" s="417"/>
      <c r="BY609" s="417"/>
      <c r="BZ609" s="417"/>
      <c r="CA609" s="417"/>
      <c r="CB609" s="417"/>
      <c r="CC609" s="417"/>
      <c r="CD609" s="417"/>
      <c r="CE609" s="417"/>
      <c r="CF609" s="417"/>
      <c r="CG609" s="417"/>
      <c r="CH609" s="417"/>
      <c r="CI609" s="417"/>
      <c r="CJ609" s="417"/>
      <c r="CK609" s="417"/>
      <c r="CL609" s="417"/>
      <c r="CM609" s="417"/>
      <c r="CN609" s="417"/>
      <c r="CO609" s="417"/>
      <c r="CP609" s="417"/>
      <c r="CQ609" s="417"/>
      <c r="CR609" s="417"/>
      <c r="CS609" s="417"/>
      <c r="CT609" s="417"/>
      <c r="CU609" s="417"/>
      <c r="CV609" s="417"/>
      <c r="CW609" s="417"/>
      <c r="CX609" s="417"/>
      <c r="CY609" s="417"/>
      <c r="CZ609" s="417"/>
      <c r="DA609" s="417"/>
      <c r="DB609" s="417"/>
      <c r="DC609" s="417"/>
      <c r="DD609" s="417"/>
      <c r="DE609" s="417"/>
      <c r="DF609" s="417"/>
      <c r="DG609" s="417"/>
    </row>
    <row r="610" spans="1:111" s="268" customFormat="1">
      <c r="A610" s="128"/>
      <c r="B610" s="128"/>
      <c r="C610" s="31" t="s">
        <v>2391</v>
      </c>
      <c r="D610" s="32" t="s">
        <v>238</v>
      </c>
      <c r="E610" s="128"/>
      <c r="F610" s="129"/>
      <c r="G610" s="130"/>
      <c r="H610" s="130"/>
      <c r="I610" s="131"/>
      <c r="J610" s="130"/>
      <c r="K610" s="416"/>
      <c r="L610" s="416"/>
      <c r="M610" s="416"/>
      <c r="N610" s="416"/>
      <c r="O610" s="416"/>
      <c r="P610" s="416"/>
      <c r="Q610" s="416"/>
      <c r="R610" s="416"/>
      <c r="S610" s="416"/>
      <c r="T610" s="416"/>
      <c r="U610" s="416"/>
      <c r="V610" s="416"/>
      <c r="W610" s="416"/>
      <c r="X610" s="416"/>
      <c r="Y610" s="416"/>
      <c r="Z610" s="416"/>
      <c r="AA610" s="416"/>
      <c r="AB610" s="416"/>
      <c r="AC610" s="416"/>
      <c r="AD610" s="416"/>
      <c r="AE610" s="416"/>
      <c r="AF610" s="416"/>
      <c r="AG610" s="416"/>
      <c r="AH610" s="416"/>
      <c r="AI610" s="416"/>
      <c r="AJ610" s="416"/>
      <c r="AK610" s="416"/>
      <c r="AL610" s="416"/>
      <c r="AM610" s="416"/>
      <c r="AN610" s="416"/>
      <c r="AO610" s="416"/>
      <c r="AP610" s="416"/>
      <c r="AQ610" s="416"/>
      <c r="AR610" s="416"/>
      <c r="AS610" s="416"/>
      <c r="AT610" s="416"/>
      <c r="AU610" s="416"/>
      <c r="AV610" s="416"/>
      <c r="AW610" s="416"/>
      <c r="AX610" s="416"/>
      <c r="AY610" s="416"/>
      <c r="AZ610" s="416"/>
      <c r="BA610" s="416"/>
      <c r="BB610" s="416"/>
      <c r="BC610" s="416"/>
      <c r="BD610" s="416"/>
      <c r="BE610" s="416"/>
      <c r="BF610" s="416"/>
      <c r="BG610" s="416"/>
      <c r="BH610" s="416"/>
      <c r="BI610" s="416"/>
      <c r="BJ610" s="416"/>
      <c r="BK610" s="416"/>
      <c r="BL610" s="416"/>
      <c r="BM610" s="416"/>
      <c r="BN610" s="416"/>
      <c r="BO610" s="416"/>
      <c r="BP610" s="417"/>
      <c r="BQ610" s="417"/>
      <c r="BR610" s="417"/>
      <c r="BS610" s="417"/>
      <c r="BT610" s="417"/>
      <c r="BU610" s="417"/>
      <c r="BV610" s="417"/>
      <c r="BW610" s="417"/>
      <c r="BX610" s="417"/>
      <c r="BY610" s="417"/>
      <c r="BZ610" s="417"/>
      <c r="CA610" s="417"/>
      <c r="CB610" s="417"/>
      <c r="CC610" s="417"/>
      <c r="CD610" s="417"/>
      <c r="CE610" s="417"/>
      <c r="CF610" s="417"/>
      <c r="CG610" s="417"/>
      <c r="CH610" s="417"/>
      <c r="CI610" s="417"/>
      <c r="CJ610" s="417"/>
      <c r="CK610" s="417"/>
      <c r="CL610" s="417"/>
      <c r="CM610" s="417"/>
      <c r="CN610" s="417"/>
      <c r="CO610" s="417"/>
      <c r="CP610" s="417"/>
      <c r="CQ610" s="417"/>
      <c r="CR610" s="417"/>
      <c r="CS610" s="417"/>
      <c r="CT610" s="417"/>
      <c r="CU610" s="417"/>
      <c r="CV610" s="417"/>
      <c r="CW610" s="417"/>
      <c r="CX610" s="417"/>
      <c r="CY610" s="417"/>
      <c r="CZ610" s="417"/>
      <c r="DA610" s="417"/>
      <c r="DB610" s="417"/>
      <c r="DC610" s="417"/>
      <c r="DD610" s="417"/>
      <c r="DE610" s="417"/>
      <c r="DF610" s="417"/>
      <c r="DG610" s="417"/>
    </row>
    <row r="611" spans="1:111" s="268" customFormat="1" ht="31.5" customHeight="1">
      <c r="A611" s="112">
        <v>84191</v>
      </c>
      <c r="B611" s="112" t="s">
        <v>13</v>
      </c>
      <c r="C611" s="16" t="s">
        <v>2392</v>
      </c>
      <c r="D611" s="115" t="s">
        <v>192</v>
      </c>
      <c r="E611" s="112" t="s">
        <v>109</v>
      </c>
      <c r="F611" s="218">
        <f>F604</f>
        <v>113.02</v>
      </c>
      <c r="G611" s="117">
        <f t="shared" si="261"/>
        <v>0.24940000000000001</v>
      </c>
      <c r="H611" s="114">
        <v>0</v>
      </c>
      <c r="I611" s="122">
        <f t="shared" ref="I611:I612" si="268">H611*(1+G611)</f>
        <v>0</v>
      </c>
      <c r="J611" s="18">
        <f t="shared" ref="J611:J612" si="269">F611*I611</f>
        <v>0</v>
      </c>
      <c r="K611" s="416"/>
      <c r="L611" s="416"/>
      <c r="M611" s="416"/>
      <c r="N611" s="416"/>
      <c r="O611" s="416"/>
      <c r="P611" s="416"/>
      <c r="Q611" s="416"/>
      <c r="R611" s="416"/>
      <c r="S611" s="416"/>
      <c r="T611" s="416"/>
      <c r="U611" s="416"/>
      <c r="V611" s="416"/>
      <c r="W611" s="416"/>
      <c r="X611" s="416"/>
      <c r="Y611" s="416"/>
      <c r="Z611" s="416"/>
      <c r="AA611" s="416"/>
      <c r="AB611" s="416"/>
      <c r="AC611" s="416"/>
      <c r="AD611" s="416"/>
      <c r="AE611" s="416"/>
      <c r="AF611" s="416"/>
      <c r="AG611" s="416"/>
      <c r="AH611" s="416"/>
      <c r="AI611" s="416"/>
      <c r="AJ611" s="416"/>
      <c r="AK611" s="416"/>
      <c r="AL611" s="416"/>
      <c r="AM611" s="416"/>
      <c r="AN611" s="416"/>
      <c r="AO611" s="416"/>
      <c r="AP611" s="416"/>
      <c r="AQ611" s="416"/>
      <c r="AR611" s="416"/>
      <c r="AS611" s="416"/>
      <c r="AT611" s="416"/>
      <c r="AU611" s="416"/>
      <c r="AV611" s="416"/>
      <c r="AW611" s="416"/>
      <c r="AX611" s="416"/>
      <c r="AY611" s="416"/>
      <c r="AZ611" s="416"/>
      <c r="BA611" s="416"/>
      <c r="BB611" s="416"/>
      <c r="BC611" s="416"/>
      <c r="BD611" s="416"/>
      <c r="BE611" s="416"/>
      <c r="BF611" s="416"/>
      <c r="BG611" s="416"/>
      <c r="BH611" s="416"/>
      <c r="BI611" s="416"/>
      <c r="BJ611" s="416"/>
      <c r="BK611" s="416"/>
      <c r="BL611" s="416"/>
      <c r="BM611" s="416"/>
      <c r="BN611" s="416"/>
      <c r="BO611" s="416"/>
      <c r="BP611" s="417"/>
      <c r="BQ611" s="417"/>
      <c r="BR611" s="417"/>
      <c r="BS611" s="417"/>
      <c r="BT611" s="417"/>
      <c r="BU611" s="417"/>
      <c r="BV611" s="417"/>
      <c r="BW611" s="417"/>
      <c r="BX611" s="417"/>
      <c r="BY611" s="417"/>
      <c r="BZ611" s="417"/>
      <c r="CA611" s="417"/>
      <c r="CB611" s="417"/>
      <c r="CC611" s="417"/>
      <c r="CD611" s="417"/>
      <c r="CE611" s="417"/>
      <c r="CF611" s="417"/>
      <c r="CG611" s="417"/>
      <c r="CH611" s="417"/>
      <c r="CI611" s="417"/>
      <c r="CJ611" s="417"/>
      <c r="CK611" s="417"/>
      <c r="CL611" s="417"/>
      <c r="CM611" s="417"/>
      <c r="CN611" s="417"/>
      <c r="CO611" s="417"/>
      <c r="CP611" s="417"/>
      <c r="CQ611" s="417"/>
      <c r="CR611" s="417"/>
      <c r="CS611" s="417"/>
      <c r="CT611" s="417"/>
      <c r="CU611" s="417"/>
      <c r="CV611" s="417"/>
      <c r="CW611" s="417"/>
      <c r="CX611" s="417"/>
      <c r="CY611" s="417"/>
      <c r="CZ611" s="417"/>
      <c r="DA611" s="417"/>
      <c r="DB611" s="417"/>
      <c r="DC611" s="417"/>
      <c r="DD611" s="417"/>
      <c r="DE611" s="417"/>
      <c r="DF611" s="417"/>
      <c r="DG611" s="417"/>
    </row>
    <row r="612" spans="1:111" s="268" customFormat="1">
      <c r="A612" s="92" t="s">
        <v>276</v>
      </c>
      <c r="B612" s="112" t="s">
        <v>103</v>
      </c>
      <c r="C612" s="16" t="s">
        <v>2393</v>
      </c>
      <c r="D612" s="84" t="s">
        <v>1581</v>
      </c>
      <c r="E612" s="112" t="s">
        <v>109</v>
      </c>
      <c r="F612" s="218">
        <f>'Mem. Calculo Quadra'!I136</f>
        <v>1500</v>
      </c>
      <c r="G612" s="117">
        <f t="shared" si="261"/>
        <v>0.24940000000000001</v>
      </c>
      <c r="H612" s="114">
        <v>0</v>
      </c>
      <c r="I612" s="122">
        <f t="shared" si="268"/>
        <v>0</v>
      </c>
      <c r="J612" s="18">
        <f t="shared" si="269"/>
        <v>0</v>
      </c>
      <c r="K612" s="416"/>
      <c r="L612" s="416"/>
      <c r="M612" s="416"/>
      <c r="N612" s="416"/>
      <c r="O612" s="416"/>
      <c r="P612" s="416"/>
      <c r="Q612" s="416"/>
      <c r="R612" s="416"/>
      <c r="S612" s="416"/>
      <c r="T612" s="416"/>
      <c r="U612" s="416"/>
      <c r="V612" s="416"/>
      <c r="W612" s="416"/>
      <c r="X612" s="416"/>
      <c r="Y612" s="416"/>
      <c r="Z612" s="416"/>
      <c r="AA612" s="416"/>
      <c r="AB612" s="416"/>
      <c r="AC612" s="416"/>
      <c r="AD612" s="416"/>
      <c r="AE612" s="416"/>
      <c r="AF612" s="416"/>
      <c r="AG612" s="416"/>
      <c r="AH612" s="416"/>
      <c r="AI612" s="416"/>
      <c r="AJ612" s="416"/>
      <c r="AK612" s="416"/>
      <c r="AL612" s="416"/>
      <c r="AM612" s="416"/>
      <c r="AN612" s="416"/>
      <c r="AO612" s="416"/>
      <c r="AP612" s="416"/>
      <c r="AQ612" s="416"/>
      <c r="AR612" s="416"/>
      <c r="AS612" s="416"/>
      <c r="AT612" s="416"/>
      <c r="AU612" s="416"/>
      <c r="AV612" s="416"/>
      <c r="AW612" s="416"/>
      <c r="AX612" s="416"/>
      <c r="AY612" s="416"/>
      <c r="AZ612" s="416"/>
      <c r="BA612" s="416"/>
      <c r="BB612" s="416"/>
      <c r="BC612" s="416"/>
      <c r="BD612" s="416"/>
      <c r="BE612" s="416"/>
      <c r="BF612" s="416"/>
      <c r="BG612" s="416"/>
      <c r="BH612" s="416"/>
      <c r="BI612" s="416"/>
      <c r="BJ612" s="416"/>
      <c r="BK612" s="416"/>
      <c r="BL612" s="416"/>
      <c r="BM612" s="416"/>
      <c r="BN612" s="416"/>
      <c r="BO612" s="416"/>
      <c r="BP612" s="417"/>
      <c r="BQ612" s="417"/>
      <c r="BR612" s="417"/>
      <c r="BS612" s="417"/>
      <c r="BT612" s="417"/>
      <c r="BU612" s="417"/>
      <c r="BV612" s="417"/>
      <c r="BW612" s="417"/>
      <c r="BX612" s="417"/>
      <c r="BY612" s="417"/>
      <c r="BZ612" s="417"/>
      <c r="CA612" s="417"/>
      <c r="CB612" s="417"/>
      <c r="CC612" s="417"/>
      <c r="CD612" s="417"/>
      <c r="CE612" s="417"/>
      <c r="CF612" s="417"/>
      <c r="CG612" s="417"/>
      <c r="CH612" s="417"/>
      <c r="CI612" s="417"/>
      <c r="CJ612" s="417"/>
      <c r="CK612" s="417"/>
      <c r="CL612" s="417"/>
      <c r="CM612" s="417"/>
      <c r="CN612" s="417"/>
      <c r="CO612" s="417"/>
      <c r="CP612" s="417"/>
      <c r="CQ612" s="417"/>
      <c r="CR612" s="417"/>
      <c r="CS612" s="417"/>
      <c r="CT612" s="417"/>
      <c r="CU612" s="417"/>
      <c r="CV612" s="417"/>
      <c r="CW612" s="417"/>
      <c r="CX612" s="417"/>
      <c r="CY612" s="417"/>
      <c r="CZ612" s="417"/>
      <c r="DA612" s="417"/>
      <c r="DB612" s="417"/>
      <c r="DC612" s="417"/>
      <c r="DD612" s="417"/>
      <c r="DE612" s="417"/>
      <c r="DF612" s="417"/>
      <c r="DG612" s="417"/>
    </row>
    <row r="613" spans="1:111" s="268" customFormat="1">
      <c r="A613" s="128"/>
      <c r="B613" s="128"/>
      <c r="C613" s="31" t="s">
        <v>2394</v>
      </c>
      <c r="D613" s="32" t="s">
        <v>239</v>
      </c>
      <c r="E613" s="128"/>
      <c r="F613" s="129"/>
      <c r="G613" s="130"/>
      <c r="H613" s="130"/>
      <c r="I613" s="131"/>
      <c r="J613" s="130"/>
      <c r="K613" s="416"/>
      <c r="L613" s="416"/>
      <c r="M613" s="416"/>
      <c r="N613" s="416"/>
      <c r="O613" s="416"/>
      <c r="P613" s="416"/>
      <c r="Q613" s="416"/>
      <c r="R613" s="416"/>
      <c r="S613" s="416"/>
      <c r="T613" s="416"/>
      <c r="U613" s="416"/>
      <c r="V613" s="416"/>
      <c r="W613" s="416"/>
      <c r="X613" s="416"/>
      <c r="Y613" s="416"/>
      <c r="Z613" s="416"/>
      <c r="AA613" s="416"/>
      <c r="AB613" s="416"/>
      <c r="AC613" s="416"/>
      <c r="AD613" s="416"/>
      <c r="AE613" s="416"/>
      <c r="AF613" s="416"/>
      <c r="AG613" s="416"/>
      <c r="AH613" s="416"/>
      <c r="AI613" s="416"/>
      <c r="AJ613" s="416"/>
      <c r="AK613" s="416"/>
      <c r="AL613" s="416"/>
      <c r="AM613" s="416"/>
      <c r="AN613" s="416"/>
      <c r="AO613" s="416"/>
      <c r="AP613" s="416"/>
      <c r="AQ613" s="416"/>
      <c r="AR613" s="416"/>
      <c r="AS613" s="416"/>
      <c r="AT613" s="416"/>
      <c r="AU613" s="416"/>
      <c r="AV613" s="416"/>
      <c r="AW613" s="416"/>
      <c r="AX613" s="416"/>
      <c r="AY613" s="416"/>
      <c r="AZ613" s="416"/>
      <c r="BA613" s="416"/>
      <c r="BB613" s="416"/>
      <c r="BC613" s="416"/>
      <c r="BD613" s="416"/>
      <c r="BE613" s="416"/>
      <c r="BF613" s="416"/>
      <c r="BG613" s="416"/>
      <c r="BH613" s="416"/>
      <c r="BI613" s="416"/>
      <c r="BJ613" s="416"/>
      <c r="BK613" s="416"/>
      <c r="BL613" s="416"/>
      <c r="BM613" s="416"/>
      <c r="BN613" s="416"/>
      <c r="BO613" s="416"/>
      <c r="BP613" s="417"/>
      <c r="BQ613" s="417"/>
      <c r="BR613" s="417"/>
      <c r="BS613" s="417"/>
      <c r="BT613" s="417"/>
      <c r="BU613" s="417"/>
      <c r="BV613" s="417"/>
      <c r="BW613" s="417"/>
      <c r="BX613" s="417"/>
      <c r="BY613" s="417"/>
      <c r="BZ613" s="417"/>
      <c r="CA613" s="417"/>
      <c r="CB613" s="417"/>
      <c r="CC613" s="417"/>
      <c r="CD613" s="417"/>
      <c r="CE613" s="417"/>
      <c r="CF613" s="417"/>
      <c r="CG613" s="417"/>
      <c r="CH613" s="417"/>
      <c r="CI613" s="417"/>
      <c r="CJ613" s="417"/>
      <c r="CK613" s="417"/>
      <c r="CL613" s="417"/>
      <c r="CM613" s="417"/>
      <c r="CN613" s="417"/>
      <c r="CO613" s="417"/>
      <c r="CP613" s="417"/>
      <c r="CQ613" s="417"/>
      <c r="CR613" s="417"/>
      <c r="CS613" s="417"/>
      <c r="CT613" s="417"/>
      <c r="CU613" s="417"/>
      <c r="CV613" s="417"/>
      <c r="CW613" s="417"/>
      <c r="CX613" s="417"/>
      <c r="CY613" s="417"/>
      <c r="CZ613" s="417"/>
      <c r="DA613" s="417"/>
      <c r="DB613" s="417"/>
      <c r="DC613" s="417"/>
      <c r="DD613" s="417"/>
      <c r="DE613" s="417"/>
      <c r="DF613" s="417"/>
      <c r="DG613" s="417"/>
    </row>
    <row r="614" spans="1:111" s="268" customFormat="1">
      <c r="A614" s="112" t="s">
        <v>115</v>
      </c>
      <c r="B614" s="112" t="s">
        <v>13</v>
      </c>
      <c r="C614" s="16" t="s">
        <v>2395</v>
      </c>
      <c r="D614" s="106" t="s">
        <v>193</v>
      </c>
      <c r="E614" s="112" t="s">
        <v>107</v>
      </c>
      <c r="F614" s="218">
        <f>'Mem. Calculo Quadra'!D120</f>
        <v>98.52</v>
      </c>
      <c r="G614" s="117">
        <f t="shared" si="261"/>
        <v>0.24940000000000001</v>
      </c>
      <c r="H614" s="114">
        <v>0</v>
      </c>
      <c r="I614" s="122">
        <f>H614*(1+G614)</f>
        <v>0</v>
      </c>
      <c r="J614" s="18">
        <f>F614*I614</f>
        <v>0</v>
      </c>
      <c r="K614" s="416"/>
      <c r="L614" s="416"/>
      <c r="M614" s="416"/>
      <c r="N614" s="416"/>
      <c r="O614" s="416"/>
      <c r="P614" s="416"/>
      <c r="Q614" s="416"/>
      <c r="R614" s="416"/>
      <c r="S614" s="416"/>
      <c r="T614" s="416"/>
      <c r="U614" s="416"/>
      <c r="V614" s="416"/>
      <c r="W614" s="416"/>
      <c r="X614" s="416"/>
      <c r="Y614" s="416"/>
      <c r="Z614" s="416"/>
      <c r="AA614" s="416"/>
      <c r="AB614" s="416"/>
      <c r="AC614" s="416"/>
      <c r="AD614" s="416"/>
      <c r="AE614" s="416"/>
      <c r="AF614" s="416"/>
      <c r="AG614" s="416"/>
      <c r="AH614" s="416"/>
      <c r="AI614" s="416"/>
      <c r="AJ614" s="416"/>
      <c r="AK614" s="416"/>
      <c r="AL614" s="416"/>
      <c r="AM614" s="416"/>
      <c r="AN614" s="416"/>
      <c r="AO614" s="416"/>
      <c r="AP614" s="416"/>
      <c r="AQ614" s="416"/>
      <c r="AR614" s="416"/>
      <c r="AS614" s="416"/>
      <c r="AT614" s="416"/>
      <c r="AU614" s="416"/>
      <c r="AV614" s="416"/>
      <c r="AW614" s="416"/>
      <c r="AX614" s="416"/>
      <c r="AY614" s="416"/>
      <c r="AZ614" s="416"/>
      <c r="BA614" s="416"/>
      <c r="BB614" s="416"/>
      <c r="BC614" s="416"/>
      <c r="BD614" s="416"/>
      <c r="BE614" s="416"/>
      <c r="BF614" s="416"/>
      <c r="BG614" s="416"/>
      <c r="BH614" s="416"/>
      <c r="BI614" s="416"/>
      <c r="BJ614" s="416"/>
      <c r="BK614" s="416"/>
      <c r="BL614" s="416"/>
      <c r="BM614" s="416"/>
      <c r="BN614" s="416"/>
      <c r="BO614" s="416"/>
      <c r="BP614" s="417"/>
      <c r="BQ614" s="417"/>
      <c r="BR614" s="417"/>
      <c r="BS614" s="417"/>
      <c r="BT614" s="417"/>
      <c r="BU614" s="417"/>
      <c r="BV614" s="417"/>
      <c r="BW614" s="417"/>
      <c r="BX614" s="417"/>
      <c r="BY614" s="417"/>
      <c r="BZ614" s="417"/>
      <c r="CA614" s="417"/>
      <c r="CB614" s="417"/>
      <c r="CC614" s="417"/>
      <c r="CD614" s="417"/>
      <c r="CE614" s="417"/>
      <c r="CF614" s="417"/>
      <c r="CG614" s="417"/>
      <c r="CH614" s="417"/>
      <c r="CI614" s="417"/>
      <c r="CJ614" s="417"/>
      <c r="CK614" s="417"/>
      <c r="CL614" s="417"/>
      <c r="CM614" s="417"/>
      <c r="CN614" s="417"/>
      <c r="CO614" s="417"/>
      <c r="CP614" s="417"/>
      <c r="CQ614" s="417"/>
      <c r="CR614" s="417"/>
      <c r="CS614" s="417"/>
      <c r="CT614" s="417"/>
      <c r="CU614" s="417"/>
      <c r="CV614" s="417"/>
      <c r="CW614" s="417"/>
      <c r="CX614" s="417"/>
      <c r="CY614" s="417"/>
      <c r="CZ614" s="417"/>
      <c r="DA614" s="417"/>
      <c r="DB614" s="417"/>
      <c r="DC614" s="417"/>
      <c r="DD614" s="417"/>
      <c r="DE614" s="417"/>
      <c r="DF614" s="417"/>
      <c r="DG614" s="417"/>
    </row>
    <row r="615" spans="1:111" s="268" customFormat="1">
      <c r="A615" s="112">
        <v>98695</v>
      </c>
      <c r="B615" s="112" t="s">
        <v>13</v>
      </c>
      <c r="C615" s="16" t="s">
        <v>2396</v>
      </c>
      <c r="D615" s="106" t="s">
        <v>999</v>
      </c>
      <c r="E615" s="112" t="s">
        <v>107</v>
      </c>
      <c r="F615" s="218">
        <f>'Mem. Calculo Quadra'!E120</f>
        <v>6.4</v>
      </c>
      <c r="G615" s="117">
        <f t="shared" si="261"/>
        <v>0.24940000000000001</v>
      </c>
      <c r="H615" s="114">
        <v>0</v>
      </c>
      <c r="I615" s="122">
        <f>H615*(1+G615)</f>
        <v>0</v>
      </c>
      <c r="J615" s="18">
        <f>F615*I615</f>
        <v>0</v>
      </c>
      <c r="K615" s="416"/>
      <c r="L615" s="416"/>
      <c r="M615" s="416"/>
      <c r="N615" s="416"/>
      <c r="O615" s="416"/>
      <c r="P615" s="416"/>
      <c r="Q615" s="416"/>
      <c r="R615" s="416"/>
      <c r="S615" s="416"/>
      <c r="T615" s="416"/>
      <c r="U615" s="416"/>
      <c r="V615" s="416"/>
      <c r="W615" s="416"/>
      <c r="X615" s="416"/>
      <c r="Y615" s="416"/>
      <c r="Z615" s="416"/>
      <c r="AA615" s="416"/>
      <c r="AB615" s="416"/>
      <c r="AC615" s="416"/>
      <c r="AD615" s="416"/>
      <c r="AE615" s="416"/>
      <c r="AF615" s="416"/>
      <c r="AG615" s="416"/>
      <c r="AH615" s="416"/>
      <c r="AI615" s="416"/>
      <c r="AJ615" s="416"/>
      <c r="AK615" s="416"/>
      <c r="AL615" s="416"/>
      <c r="AM615" s="416"/>
      <c r="AN615" s="416"/>
      <c r="AO615" s="416"/>
      <c r="AP615" s="416"/>
      <c r="AQ615" s="416"/>
      <c r="AR615" s="416"/>
      <c r="AS615" s="416"/>
      <c r="AT615" s="416"/>
      <c r="AU615" s="416"/>
      <c r="AV615" s="416"/>
      <c r="AW615" s="416"/>
      <c r="AX615" s="416"/>
      <c r="AY615" s="416"/>
      <c r="AZ615" s="416"/>
      <c r="BA615" s="416"/>
      <c r="BB615" s="416"/>
      <c r="BC615" s="416"/>
      <c r="BD615" s="416"/>
      <c r="BE615" s="416"/>
      <c r="BF615" s="416"/>
      <c r="BG615" s="416"/>
      <c r="BH615" s="416"/>
      <c r="BI615" s="416"/>
      <c r="BJ615" s="416"/>
      <c r="BK615" s="416"/>
      <c r="BL615" s="416"/>
      <c r="BM615" s="416"/>
      <c r="BN615" s="416"/>
      <c r="BO615" s="416"/>
      <c r="BP615" s="417"/>
      <c r="BQ615" s="417"/>
      <c r="BR615" s="417"/>
      <c r="BS615" s="417"/>
      <c r="BT615" s="417"/>
      <c r="BU615" s="417"/>
      <c r="BV615" s="417"/>
      <c r="BW615" s="417"/>
      <c r="BX615" s="417"/>
      <c r="BY615" s="417"/>
      <c r="BZ615" s="417"/>
      <c r="CA615" s="417"/>
      <c r="CB615" s="417"/>
      <c r="CC615" s="417"/>
      <c r="CD615" s="417"/>
      <c r="CE615" s="417"/>
      <c r="CF615" s="417"/>
      <c r="CG615" s="417"/>
      <c r="CH615" s="417"/>
      <c r="CI615" s="417"/>
      <c r="CJ615" s="417"/>
      <c r="CK615" s="417"/>
      <c r="CL615" s="417"/>
      <c r="CM615" s="417"/>
      <c r="CN615" s="417"/>
      <c r="CO615" s="417"/>
      <c r="CP615" s="417"/>
      <c r="CQ615" s="417"/>
      <c r="CR615" s="417"/>
      <c r="CS615" s="417"/>
      <c r="CT615" s="417"/>
      <c r="CU615" s="417"/>
      <c r="CV615" s="417"/>
      <c r="CW615" s="417"/>
      <c r="CX615" s="417"/>
      <c r="CY615" s="417"/>
      <c r="CZ615" s="417"/>
      <c r="DA615" s="417"/>
      <c r="DB615" s="417"/>
      <c r="DC615" s="417"/>
      <c r="DD615" s="417"/>
      <c r="DE615" s="417"/>
      <c r="DF615" s="417"/>
      <c r="DG615" s="417"/>
    </row>
    <row r="616" spans="1:111" s="268" customFormat="1">
      <c r="A616" s="88"/>
      <c r="B616" s="88"/>
      <c r="C616" s="30"/>
      <c r="D616" s="27"/>
      <c r="E616" s="88"/>
      <c r="F616" s="239"/>
      <c r="G616" s="26"/>
      <c r="H616" s="559" t="s">
        <v>17</v>
      </c>
      <c r="I616" s="559"/>
      <c r="J616" s="35">
        <f>SUM(J604:J615)</f>
        <v>0</v>
      </c>
      <c r="K616" s="416"/>
      <c r="L616" s="416"/>
      <c r="M616" s="416"/>
      <c r="N616" s="416"/>
      <c r="O616" s="416"/>
      <c r="P616" s="416"/>
      <c r="Q616" s="416"/>
      <c r="R616" s="416"/>
      <c r="S616" s="416"/>
      <c r="T616" s="416"/>
      <c r="U616" s="416"/>
      <c r="V616" s="416"/>
      <c r="W616" s="416"/>
      <c r="X616" s="416"/>
      <c r="Y616" s="416"/>
      <c r="Z616" s="416"/>
      <c r="AA616" s="416"/>
      <c r="AB616" s="416"/>
      <c r="AC616" s="416"/>
      <c r="AD616" s="416"/>
      <c r="AE616" s="416"/>
      <c r="AF616" s="416"/>
      <c r="AG616" s="416"/>
      <c r="AH616" s="416"/>
      <c r="AI616" s="416"/>
      <c r="AJ616" s="416"/>
      <c r="AK616" s="416"/>
      <c r="AL616" s="416"/>
      <c r="AM616" s="416"/>
      <c r="AN616" s="416"/>
      <c r="AO616" s="416"/>
      <c r="AP616" s="416"/>
      <c r="AQ616" s="416"/>
      <c r="AR616" s="416"/>
      <c r="AS616" s="416"/>
      <c r="AT616" s="416"/>
      <c r="AU616" s="416"/>
      <c r="AV616" s="416"/>
      <c r="AW616" s="416"/>
      <c r="AX616" s="416"/>
      <c r="AY616" s="416"/>
      <c r="AZ616" s="416"/>
      <c r="BA616" s="416"/>
      <c r="BB616" s="416"/>
      <c r="BC616" s="416"/>
      <c r="BD616" s="416"/>
      <c r="BE616" s="416"/>
      <c r="BF616" s="416"/>
      <c r="BG616" s="416"/>
      <c r="BH616" s="416"/>
      <c r="BI616" s="416"/>
      <c r="BJ616" s="416"/>
      <c r="BK616" s="416"/>
      <c r="BL616" s="416"/>
      <c r="BM616" s="416"/>
      <c r="BN616" s="416"/>
      <c r="BO616" s="416"/>
      <c r="BP616" s="417"/>
      <c r="BQ616" s="417"/>
      <c r="BR616" s="417"/>
      <c r="BS616" s="417"/>
      <c r="BT616" s="417"/>
      <c r="BU616" s="417"/>
      <c r="BV616" s="417"/>
      <c r="BW616" s="417"/>
      <c r="BX616" s="417"/>
      <c r="BY616" s="417"/>
      <c r="BZ616" s="417"/>
      <c r="CA616" s="417"/>
      <c r="CB616" s="417"/>
      <c r="CC616" s="417"/>
      <c r="CD616" s="417"/>
      <c r="CE616" s="417"/>
      <c r="CF616" s="417"/>
      <c r="CG616" s="417"/>
      <c r="CH616" s="417"/>
      <c r="CI616" s="417"/>
      <c r="CJ616" s="417"/>
      <c r="CK616" s="417"/>
      <c r="CL616" s="417"/>
      <c r="CM616" s="417"/>
      <c r="CN616" s="417"/>
      <c r="CO616" s="417"/>
      <c r="CP616" s="417"/>
      <c r="CQ616" s="417"/>
      <c r="CR616" s="417"/>
      <c r="CS616" s="417"/>
      <c r="CT616" s="417"/>
      <c r="CU616" s="417"/>
      <c r="CV616" s="417"/>
      <c r="CW616" s="417"/>
      <c r="CX616" s="417"/>
      <c r="CY616" s="417"/>
      <c r="CZ616" s="417"/>
      <c r="DA616" s="417"/>
      <c r="DB616" s="417"/>
      <c r="DC616" s="417"/>
      <c r="DD616" s="417"/>
      <c r="DE616" s="417"/>
      <c r="DF616" s="417"/>
      <c r="DG616" s="417"/>
    </row>
    <row r="617" spans="1:111" s="268" customFormat="1">
      <c r="A617" s="22"/>
      <c r="B617" s="22"/>
      <c r="C617" s="11" t="s">
        <v>1454</v>
      </c>
      <c r="D617" s="12" t="s">
        <v>24</v>
      </c>
      <c r="E617" s="22"/>
      <c r="F617" s="23"/>
      <c r="G617" s="23"/>
      <c r="H617" s="23"/>
      <c r="I617" s="24"/>
      <c r="J617" s="23"/>
      <c r="K617" s="416"/>
      <c r="L617" s="416"/>
      <c r="M617" s="416"/>
      <c r="N617" s="416"/>
      <c r="O617" s="416"/>
      <c r="P617" s="416"/>
      <c r="Q617" s="416"/>
      <c r="R617" s="416"/>
      <c r="S617" s="416"/>
      <c r="T617" s="416"/>
      <c r="U617" s="416"/>
      <c r="V617" s="416"/>
      <c r="W617" s="416"/>
      <c r="X617" s="416"/>
      <c r="Y617" s="416"/>
      <c r="Z617" s="416"/>
      <c r="AA617" s="416"/>
      <c r="AB617" s="416"/>
      <c r="AC617" s="416"/>
      <c r="AD617" s="416"/>
      <c r="AE617" s="416"/>
      <c r="AF617" s="416"/>
      <c r="AG617" s="416"/>
      <c r="AH617" s="416"/>
      <c r="AI617" s="416"/>
      <c r="AJ617" s="416"/>
      <c r="AK617" s="416"/>
      <c r="AL617" s="416"/>
      <c r="AM617" s="416"/>
      <c r="AN617" s="416"/>
      <c r="AO617" s="416"/>
      <c r="AP617" s="416"/>
      <c r="AQ617" s="416"/>
      <c r="AR617" s="416"/>
      <c r="AS617" s="416"/>
      <c r="AT617" s="416"/>
      <c r="AU617" s="416"/>
      <c r="AV617" s="416"/>
      <c r="AW617" s="416"/>
      <c r="AX617" s="416"/>
      <c r="AY617" s="416"/>
      <c r="AZ617" s="416"/>
      <c r="BA617" s="416"/>
      <c r="BB617" s="416"/>
      <c r="BC617" s="416"/>
      <c r="BD617" s="416"/>
      <c r="BE617" s="416"/>
      <c r="BF617" s="416"/>
      <c r="BG617" s="416"/>
      <c r="BH617" s="416"/>
      <c r="BI617" s="416"/>
      <c r="BJ617" s="416"/>
      <c r="BK617" s="416"/>
      <c r="BL617" s="416"/>
      <c r="BM617" s="416"/>
      <c r="BN617" s="416"/>
      <c r="BO617" s="416"/>
      <c r="BP617" s="417"/>
      <c r="BQ617" s="417"/>
      <c r="BR617" s="417"/>
      <c r="BS617" s="417"/>
      <c r="BT617" s="417"/>
      <c r="BU617" s="417"/>
      <c r="BV617" s="417"/>
      <c r="BW617" s="417"/>
      <c r="BX617" s="417"/>
      <c r="BY617" s="417"/>
      <c r="BZ617" s="417"/>
      <c r="CA617" s="417"/>
      <c r="CB617" s="417"/>
      <c r="CC617" s="417"/>
      <c r="CD617" s="417"/>
      <c r="CE617" s="417"/>
      <c r="CF617" s="417"/>
      <c r="CG617" s="417"/>
      <c r="CH617" s="417"/>
      <c r="CI617" s="417"/>
      <c r="CJ617" s="417"/>
      <c r="CK617" s="417"/>
      <c r="CL617" s="417"/>
      <c r="CM617" s="417"/>
      <c r="CN617" s="417"/>
      <c r="CO617" s="417"/>
      <c r="CP617" s="417"/>
      <c r="CQ617" s="417"/>
      <c r="CR617" s="417"/>
      <c r="CS617" s="417"/>
      <c r="CT617" s="417"/>
      <c r="CU617" s="417"/>
      <c r="CV617" s="417"/>
      <c r="CW617" s="417"/>
      <c r="CX617" s="417"/>
      <c r="CY617" s="417"/>
      <c r="CZ617" s="417"/>
      <c r="DA617" s="417"/>
      <c r="DB617" s="417"/>
      <c r="DC617" s="417"/>
      <c r="DD617" s="417"/>
      <c r="DE617" s="417"/>
      <c r="DF617" s="417"/>
      <c r="DG617" s="417"/>
    </row>
    <row r="618" spans="1:111" s="268" customFormat="1">
      <c r="A618" s="112"/>
      <c r="B618" s="112"/>
      <c r="C618" s="28" t="s">
        <v>1455</v>
      </c>
      <c r="D618" s="29" t="s">
        <v>116</v>
      </c>
      <c r="E618" s="112"/>
      <c r="F618" s="114"/>
      <c r="G618" s="117"/>
      <c r="H618" s="114"/>
      <c r="I618" s="19"/>
      <c r="J618" s="18"/>
      <c r="K618" s="416"/>
      <c r="L618" s="416"/>
      <c r="M618" s="416"/>
      <c r="N618" s="416"/>
      <c r="O618" s="416"/>
      <c r="P618" s="416"/>
      <c r="Q618" s="416"/>
      <c r="R618" s="416"/>
      <c r="S618" s="416"/>
      <c r="T618" s="416"/>
      <c r="U618" s="416"/>
      <c r="V618" s="416"/>
      <c r="W618" s="416"/>
      <c r="X618" s="416"/>
      <c r="Y618" s="416"/>
      <c r="Z618" s="416"/>
      <c r="AA618" s="416"/>
      <c r="AB618" s="416"/>
      <c r="AC618" s="416"/>
      <c r="AD618" s="416"/>
      <c r="AE618" s="416"/>
      <c r="AF618" s="416"/>
      <c r="AG618" s="416"/>
      <c r="AH618" s="416"/>
      <c r="AI618" s="416"/>
      <c r="AJ618" s="416"/>
      <c r="AK618" s="416"/>
      <c r="AL618" s="416"/>
      <c r="AM618" s="416"/>
      <c r="AN618" s="416"/>
      <c r="AO618" s="416"/>
      <c r="AP618" s="416"/>
      <c r="AQ618" s="416"/>
      <c r="AR618" s="416"/>
      <c r="AS618" s="416"/>
      <c r="AT618" s="416"/>
      <c r="AU618" s="416"/>
      <c r="AV618" s="416"/>
      <c r="AW618" s="416"/>
      <c r="AX618" s="416"/>
      <c r="AY618" s="416"/>
      <c r="AZ618" s="416"/>
      <c r="BA618" s="416"/>
      <c r="BB618" s="416"/>
      <c r="BC618" s="416"/>
      <c r="BD618" s="416"/>
      <c r="BE618" s="416"/>
      <c r="BF618" s="416"/>
      <c r="BG618" s="416"/>
      <c r="BH618" s="416"/>
      <c r="BI618" s="416"/>
      <c r="BJ618" s="416"/>
      <c r="BK618" s="416"/>
      <c r="BL618" s="416"/>
      <c r="BM618" s="416"/>
      <c r="BN618" s="416"/>
      <c r="BO618" s="416"/>
      <c r="BP618" s="417"/>
      <c r="BQ618" s="417"/>
      <c r="BR618" s="417"/>
      <c r="BS618" s="417"/>
      <c r="BT618" s="417"/>
      <c r="BU618" s="417"/>
      <c r="BV618" s="417"/>
      <c r="BW618" s="417"/>
      <c r="BX618" s="417"/>
      <c r="BY618" s="417"/>
      <c r="BZ618" s="417"/>
      <c r="CA618" s="417"/>
      <c r="CB618" s="417"/>
      <c r="CC618" s="417"/>
      <c r="CD618" s="417"/>
      <c r="CE618" s="417"/>
      <c r="CF618" s="417"/>
      <c r="CG618" s="417"/>
      <c r="CH618" s="417"/>
      <c r="CI618" s="417"/>
      <c r="CJ618" s="417"/>
      <c r="CK618" s="417"/>
      <c r="CL618" s="417"/>
      <c r="CM618" s="417"/>
      <c r="CN618" s="417"/>
      <c r="CO618" s="417"/>
      <c r="CP618" s="417"/>
      <c r="CQ618" s="417"/>
      <c r="CR618" s="417"/>
      <c r="CS618" s="417"/>
      <c r="CT618" s="417"/>
      <c r="CU618" s="417"/>
      <c r="CV618" s="417"/>
      <c r="CW618" s="417"/>
      <c r="CX618" s="417"/>
      <c r="CY618" s="417"/>
      <c r="CZ618" s="417"/>
      <c r="DA618" s="417"/>
      <c r="DB618" s="417"/>
      <c r="DC618" s="417"/>
      <c r="DD618" s="417"/>
      <c r="DE618" s="417"/>
      <c r="DF618" s="417"/>
      <c r="DG618" s="417"/>
    </row>
    <row r="619" spans="1:111" s="268" customFormat="1">
      <c r="A619" s="112">
        <v>88484</v>
      </c>
      <c r="B619" s="112" t="s">
        <v>31</v>
      </c>
      <c r="C619" s="113" t="s">
        <v>1456</v>
      </c>
      <c r="D619" s="106" t="s">
        <v>738</v>
      </c>
      <c r="E619" s="112" t="s">
        <v>14</v>
      </c>
      <c r="F619" s="218">
        <f>'Mem. Calculo Quadra'!F120</f>
        <v>113.02</v>
      </c>
      <c r="G619" s="117">
        <f t="shared" ref="G619:G634" si="270">$J$4</f>
        <v>0.24940000000000001</v>
      </c>
      <c r="H619" s="114">
        <v>0</v>
      </c>
      <c r="I619" s="122">
        <f>H619*(1+G619)</f>
        <v>0</v>
      </c>
      <c r="J619" s="18">
        <f>F619*I619</f>
        <v>0</v>
      </c>
      <c r="K619" s="416"/>
      <c r="L619" s="416"/>
      <c r="M619" s="416"/>
      <c r="N619" s="416"/>
      <c r="O619" s="416"/>
      <c r="P619" s="416"/>
      <c r="Q619" s="416"/>
      <c r="R619" s="416"/>
      <c r="S619" s="416"/>
      <c r="T619" s="416"/>
      <c r="U619" s="416"/>
      <c r="V619" s="416"/>
      <c r="W619" s="416"/>
      <c r="X619" s="416"/>
      <c r="Y619" s="416"/>
      <c r="Z619" s="416"/>
      <c r="AA619" s="416"/>
      <c r="AB619" s="416"/>
      <c r="AC619" s="416"/>
      <c r="AD619" s="416"/>
      <c r="AE619" s="416"/>
      <c r="AF619" s="416"/>
      <c r="AG619" s="416"/>
      <c r="AH619" s="416"/>
      <c r="AI619" s="416"/>
      <c r="AJ619" s="416"/>
      <c r="AK619" s="416"/>
      <c r="AL619" s="416"/>
      <c r="AM619" s="416"/>
      <c r="AN619" s="416"/>
      <c r="AO619" s="416"/>
      <c r="AP619" s="416"/>
      <c r="AQ619" s="416"/>
      <c r="AR619" s="416"/>
      <c r="AS619" s="416"/>
      <c r="AT619" s="416"/>
      <c r="AU619" s="416"/>
      <c r="AV619" s="416"/>
      <c r="AW619" s="416"/>
      <c r="AX619" s="416"/>
      <c r="AY619" s="416"/>
      <c r="AZ619" s="416"/>
      <c r="BA619" s="416"/>
      <c r="BB619" s="416"/>
      <c r="BC619" s="416"/>
      <c r="BD619" s="416"/>
      <c r="BE619" s="416"/>
      <c r="BF619" s="416"/>
      <c r="BG619" s="416"/>
      <c r="BH619" s="416"/>
      <c r="BI619" s="416"/>
      <c r="BJ619" s="416"/>
      <c r="BK619" s="416"/>
      <c r="BL619" s="416"/>
      <c r="BM619" s="416"/>
      <c r="BN619" s="416"/>
      <c r="BO619" s="416"/>
      <c r="BP619" s="417"/>
      <c r="BQ619" s="417"/>
      <c r="BR619" s="417"/>
      <c r="BS619" s="417"/>
      <c r="BT619" s="417"/>
      <c r="BU619" s="417"/>
      <c r="BV619" s="417"/>
      <c r="BW619" s="417"/>
      <c r="BX619" s="417"/>
      <c r="BY619" s="417"/>
      <c r="BZ619" s="417"/>
      <c r="CA619" s="417"/>
      <c r="CB619" s="417"/>
      <c r="CC619" s="417"/>
      <c r="CD619" s="417"/>
      <c r="CE619" s="417"/>
      <c r="CF619" s="417"/>
      <c r="CG619" s="417"/>
      <c r="CH619" s="417"/>
      <c r="CI619" s="417"/>
      <c r="CJ619" s="417"/>
      <c r="CK619" s="417"/>
      <c r="CL619" s="417"/>
      <c r="CM619" s="417"/>
      <c r="CN619" s="417"/>
      <c r="CO619" s="417"/>
      <c r="CP619" s="417"/>
      <c r="CQ619" s="417"/>
      <c r="CR619" s="417"/>
      <c r="CS619" s="417"/>
      <c r="CT619" s="417"/>
      <c r="CU619" s="417"/>
      <c r="CV619" s="417"/>
      <c r="CW619" s="417"/>
      <c r="CX619" s="417"/>
      <c r="CY619" s="417"/>
      <c r="CZ619" s="417"/>
      <c r="DA619" s="417"/>
      <c r="DB619" s="417"/>
      <c r="DC619" s="417"/>
      <c r="DD619" s="417"/>
      <c r="DE619" s="417"/>
      <c r="DF619" s="417"/>
      <c r="DG619" s="417"/>
    </row>
    <row r="620" spans="1:111" s="268" customFormat="1">
      <c r="A620" s="112">
        <v>88496</v>
      </c>
      <c r="B620" s="112" t="s">
        <v>31</v>
      </c>
      <c r="C620" s="113" t="s">
        <v>1457</v>
      </c>
      <c r="D620" s="106" t="s">
        <v>190</v>
      </c>
      <c r="E620" s="112" t="s">
        <v>14</v>
      </c>
      <c r="F620" s="218">
        <f>F619</f>
        <v>113.02</v>
      </c>
      <c r="G620" s="117">
        <f t="shared" si="270"/>
        <v>0.24940000000000001</v>
      </c>
      <c r="H620" s="114">
        <v>0</v>
      </c>
      <c r="I620" s="122">
        <f>H620*(1+G620)</f>
        <v>0</v>
      </c>
      <c r="J620" s="18">
        <f>F620*I620</f>
        <v>0</v>
      </c>
      <c r="K620" s="416"/>
      <c r="L620" s="416"/>
      <c r="M620" s="416"/>
      <c r="N620" s="416"/>
      <c r="O620" s="416"/>
      <c r="P620" s="416"/>
      <c r="Q620" s="416"/>
      <c r="R620" s="416"/>
      <c r="S620" s="416"/>
      <c r="T620" s="416"/>
      <c r="U620" s="416"/>
      <c r="V620" s="416"/>
      <c r="W620" s="416"/>
      <c r="X620" s="416"/>
      <c r="Y620" s="416"/>
      <c r="Z620" s="416"/>
      <c r="AA620" s="416"/>
      <c r="AB620" s="416"/>
      <c r="AC620" s="416"/>
      <c r="AD620" s="416"/>
      <c r="AE620" s="416"/>
      <c r="AF620" s="416"/>
      <c r="AG620" s="416"/>
      <c r="AH620" s="416"/>
      <c r="AI620" s="416"/>
      <c r="AJ620" s="416"/>
      <c r="AK620" s="416"/>
      <c r="AL620" s="416"/>
      <c r="AM620" s="416"/>
      <c r="AN620" s="416"/>
      <c r="AO620" s="416"/>
      <c r="AP620" s="416"/>
      <c r="AQ620" s="416"/>
      <c r="AR620" s="416"/>
      <c r="AS620" s="416"/>
      <c r="AT620" s="416"/>
      <c r="AU620" s="416"/>
      <c r="AV620" s="416"/>
      <c r="AW620" s="416"/>
      <c r="AX620" s="416"/>
      <c r="AY620" s="416"/>
      <c r="AZ620" s="416"/>
      <c r="BA620" s="416"/>
      <c r="BB620" s="416"/>
      <c r="BC620" s="416"/>
      <c r="BD620" s="416"/>
      <c r="BE620" s="416"/>
      <c r="BF620" s="416"/>
      <c r="BG620" s="416"/>
      <c r="BH620" s="416"/>
      <c r="BI620" s="416"/>
      <c r="BJ620" s="416"/>
      <c r="BK620" s="416"/>
      <c r="BL620" s="416"/>
      <c r="BM620" s="416"/>
      <c r="BN620" s="416"/>
      <c r="BO620" s="416"/>
      <c r="BP620" s="417"/>
      <c r="BQ620" s="417"/>
      <c r="BR620" s="417"/>
      <c r="BS620" s="417"/>
      <c r="BT620" s="417"/>
      <c r="BU620" s="417"/>
      <c r="BV620" s="417"/>
      <c r="BW620" s="417"/>
      <c r="BX620" s="417"/>
      <c r="BY620" s="417"/>
      <c r="BZ620" s="417"/>
      <c r="CA620" s="417"/>
      <c r="CB620" s="417"/>
      <c r="CC620" s="417"/>
      <c r="CD620" s="417"/>
      <c r="CE620" s="417"/>
      <c r="CF620" s="417"/>
      <c r="CG620" s="417"/>
      <c r="CH620" s="417"/>
      <c r="CI620" s="417"/>
      <c r="CJ620" s="417"/>
      <c r="CK620" s="417"/>
      <c r="CL620" s="417"/>
      <c r="CM620" s="417"/>
      <c r="CN620" s="417"/>
      <c r="CO620" s="417"/>
      <c r="CP620" s="417"/>
      <c r="CQ620" s="417"/>
      <c r="CR620" s="417"/>
      <c r="CS620" s="417"/>
      <c r="CT620" s="417"/>
      <c r="CU620" s="417"/>
      <c r="CV620" s="417"/>
      <c r="CW620" s="417"/>
      <c r="CX620" s="417"/>
      <c r="CY620" s="417"/>
      <c r="CZ620" s="417"/>
      <c r="DA620" s="417"/>
      <c r="DB620" s="417"/>
      <c r="DC620" s="417"/>
      <c r="DD620" s="417"/>
      <c r="DE620" s="417"/>
      <c r="DF620" s="417"/>
      <c r="DG620" s="417"/>
    </row>
    <row r="621" spans="1:111" s="268" customFormat="1">
      <c r="A621" s="112">
        <v>88486</v>
      </c>
      <c r="B621" s="112" t="s">
        <v>31</v>
      </c>
      <c r="C621" s="113" t="s">
        <v>1458</v>
      </c>
      <c r="D621" s="106" t="s">
        <v>739</v>
      </c>
      <c r="E621" s="112" t="s">
        <v>14</v>
      </c>
      <c r="F621" s="218">
        <f>F619</f>
        <v>113.02</v>
      </c>
      <c r="G621" s="117">
        <f t="shared" si="270"/>
        <v>0.24940000000000001</v>
      </c>
      <c r="H621" s="114">
        <v>0</v>
      </c>
      <c r="I621" s="122">
        <f>H621*(1+G621)</f>
        <v>0</v>
      </c>
      <c r="J621" s="18">
        <f>F621*I621</f>
        <v>0</v>
      </c>
      <c r="K621" s="416"/>
      <c r="L621" s="416"/>
      <c r="M621" s="416"/>
      <c r="N621" s="416"/>
      <c r="O621" s="416"/>
      <c r="P621" s="416"/>
      <c r="Q621" s="416"/>
      <c r="R621" s="416"/>
      <c r="S621" s="416"/>
      <c r="T621" s="416"/>
      <c r="U621" s="416"/>
      <c r="V621" s="416"/>
      <c r="W621" s="416"/>
      <c r="X621" s="416"/>
      <c r="Y621" s="416"/>
      <c r="Z621" s="416"/>
      <c r="AA621" s="416"/>
      <c r="AB621" s="416"/>
      <c r="AC621" s="416"/>
      <c r="AD621" s="416"/>
      <c r="AE621" s="416"/>
      <c r="AF621" s="416"/>
      <c r="AG621" s="416"/>
      <c r="AH621" s="416"/>
      <c r="AI621" s="416"/>
      <c r="AJ621" s="416"/>
      <c r="AK621" s="416"/>
      <c r="AL621" s="416"/>
      <c r="AM621" s="416"/>
      <c r="AN621" s="416"/>
      <c r="AO621" s="416"/>
      <c r="AP621" s="416"/>
      <c r="AQ621" s="416"/>
      <c r="AR621" s="416"/>
      <c r="AS621" s="416"/>
      <c r="AT621" s="416"/>
      <c r="AU621" s="416"/>
      <c r="AV621" s="416"/>
      <c r="AW621" s="416"/>
      <c r="AX621" s="416"/>
      <c r="AY621" s="416"/>
      <c r="AZ621" s="416"/>
      <c r="BA621" s="416"/>
      <c r="BB621" s="416"/>
      <c r="BC621" s="416"/>
      <c r="BD621" s="416"/>
      <c r="BE621" s="416"/>
      <c r="BF621" s="416"/>
      <c r="BG621" s="416"/>
      <c r="BH621" s="416"/>
      <c r="BI621" s="416"/>
      <c r="BJ621" s="416"/>
      <c r="BK621" s="416"/>
      <c r="BL621" s="416"/>
      <c r="BM621" s="416"/>
      <c r="BN621" s="416"/>
      <c r="BO621" s="416"/>
      <c r="BP621" s="417"/>
      <c r="BQ621" s="417"/>
      <c r="BR621" s="417"/>
      <c r="BS621" s="417"/>
      <c r="BT621" s="417"/>
      <c r="BU621" s="417"/>
      <c r="BV621" s="417"/>
      <c r="BW621" s="417"/>
      <c r="BX621" s="417"/>
      <c r="BY621" s="417"/>
      <c r="BZ621" s="417"/>
      <c r="CA621" s="417"/>
      <c r="CB621" s="417"/>
      <c r="CC621" s="417"/>
      <c r="CD621" s="417"/>
      <c r="CE621" s="417"/>
      <c r="CF621" s="417"/>
      <c r="CG621" s="417"/>
      <c r="CH621" s="417"/>
      <c r="CI621" s="417"/>
      <c r="CJ621" s="417"/>
      <c r="CK621" s="417"/>
      <c r="CL621" s="417"/>
      <c r="CM621" s="417"/>
      <c r="CN621" s="417"/>
      <c r="CO621" s="417"/>
      <c r="CP621" s="417"/>
      <c r="CQ621" s="417"/>
      <c r="CR621" s="417"/>
      <c r="CS621" s="417"/>
      <c r="CT621" s="417"/>
      <c r="CU621" s="417"/>
      <c r="CV621" s="417"/>
      <c r="CW621" s="417"/>
      <c r="CX621" s="417"/>
      <c r="CY621" s="417"/>
      <c r="CZ621" s="417"/>
      <c r="DA621" s="417"/>
      <c r="DB621" s="417"/>
      <c r="DC621" s="417"/>
      <c r="DD621" s="417"/>
      <c r="DE621" s="417"/>
      <c r="DF621" s="417"/>
      <c r="DG621" s="417"/>
    </row>
    <row r="622" spans="1:111" s="268" customFormat="1">
      <c r="A622" s="112"/>
      <c r="B622" s="112"/>
      <c r="C622" s="28" t="s">
        <v>1459</v>
      </c>
      <c r="D622" s="29" t="s">
        <v>27</v>
      </c>
      <c r="E622" s="112"/>
      <c r="F622" s="94"/>
      <c r="G622" s="117"/>
      <c r="H622" s="114"/>
      <c r="I622" s="122"/>
      <c r="J622" s="18"/>
      <c r="K622" s="416"/>
      <c r="L622" s="416"/>
      <c r="M622" s="416"/>
      <c r="N622" s="416"/>
      <c r="O622" s="416"/>
      <c r="P622" s="416"/>
      <c r="Q622" s="416"/>
      <c r="R622" s="416"/>
      <c r="S622" s="416"/>
      <c r="T622" s="416"/>
      <c r="U622" s="416"/>
      <c r="V622" s="416"/>
      <c r="W622" s="416"/>
      <c r="X622" s="416"/>
      <c r="Y622" s="416"/>
      <c r="Z622" s="416"/>
      <c r="AA622" s="416"/>
      <c r="AB622" s="416"/>
      <c r="AC622" s="416"/>
      <c r="AD622" s="416"/>
      <c r="AE622" s="416"/>
      <c r="AF622" s="416"/>
      <c r="AG622" s="416"/>
      <c r="AH622" s="416"/>
      <c r="AI622" s="416"/>
      <c r="AJ622" s="416"/>
      <c r="AK622" s="416"/>
      <c r="AL622" s="416"/>
      <c r="AM622" s="416"/>
      <c r="AN622" s="416"/>
      <c r="AO622" s="416"/>
      <c r="AP622" s="416"/>
      <c r="AQ622" s="416"/>
      <c r="AR622" s="416"/>
      <c r="AS622" s="416"/>
      <c r="AT622" s="416"/>
      <c r="AU622" s="416"/>
      <c r="AV622" s="416"/>
      <c r="AW622" s="416"/>
      <c r="AX622" s="416"/>
      <c r="AY622" s="416"/>
      <c r="AZ622" s="416"/>
      <c r="BA622" s="416"/>
      <c r="BB622" s="416"/>
      <c r="BC622" s="416"/>
      <c r="BD622" s="416"/>
      <c r="BE622" s="416"/>
      <c r="BF622" s="416"/>
      <c r="BG622" s="416"/>
      <c r="BH622" s="416"/>
      <c r="BI622" s="416"/>
      <c r="BJ622" s="416"/>
      <c r="BK622" s="416"/>
      <c r="BL622" s="416"/>
      <c r="BM622" s="416"/>
      <c r="BN622" s="416"/>
      <c r="BO622" s="416"/>
      <c r="BP622" s="417"/>
      <c r="BQ622" s="417"/>
      <c r="BR622" s="417"/>
      <c r="BS622" s="417"/>
      <c r="BT622" s="417"/>
      <c r="BU622" s="417"/>
      <c r="BV622" s="417"/>
      <c r="BW622" s="417"/>
      <c r="BX622" s="417"/>
      <c r="BY622" s="417"/>
      <c r="BZ622" s="417"/>
      <c r="CA622" s="417"/>
      <c r="CB622" s="417"/>
      <c r="CC622" s="417"/>
      <c r="CD622" s="417"/>
      <c r="CE622" s="417"/>
      <c r="CF622" s="417"/>
      <c r="CG622" s="417"/>
      <c r="CH622" s="417"/>
      <c r="CI622" s="417"/>
      <c r="CJ622" s="417"/>
      <c r="CK622" s="417"/>
      <c r="CL622" s="417"/>
      <c r="CM622" s="417"/>
      <c r="CN622" s="417"/>
      <c r="CO622" s="417"/>
      <c r="CP622" s="417"/>
      <c r="CQ622" s="417"/>
      <c r="CR622" s="417"/>
      <c r="CS622" s="417"/>
      <c r="CT622" s="417"/>
      <c r="CU622" s="417"/>
      <c r="CV622" s="417"/>
      <c r="CW622" s="417"/>
      <c r="CX622" s="417"/>
      <c r="CY622" s="417"/>
      <c r="CZ622" s="417"/>
      <c r="DA622" s="417"/>
      <c r="DB622" s="417"/>
      <c r="DC622" s="417"/>
      <c r="DD622" s="417"/>
      <c r="DE622" s="417"/>
      <c r="DF622" s="417"/>
      <c r="DG622" s="417"/>
    </row>
    <row r="623" spans="1:111" s="268" customFormat="1">
      <c r="A623" s="112">
        <v>88485</v>
      </c>
      <c r="B623" s="112" t="s">
        <v>31</v>
      </c>
      <c r="C623" s="113" t="s">
        <v>1460</v>
      </c>
      <c r="D623" s="106" t="s">
        <v>744</v>
      </c>
      <c r="E623" s="112" t="s">
        <v>14</v>
      </c>
      <c r="F623" s="218">
        <f>'Mem. Calculo Quadra'!D146+'Mem. Calculo Quadra'!D153</f>
        <v>1674.58</v>
      </c>
      <c r="G623" s="117">
        <f t="shared" si="270"/>
        <v>0.24940000000000001</v>
      </c>
      <c r="H623" s="114">
        <v>0</v>
      </c>
      <c r="I623" s="122">
        <f>H623*(1+G623)</f>
        <v>0</v>
      </c>
      <c r="J623" s="18">
        <f>F623*I623</f>
        <v>0</v>
      </c>
      <c r="K623" s="416"/>
      <c r="L623" s="416"/>
      <c r="M623" s="416"/>
      <c r="N623" s="416"/>
      <c r="O623" s="416"/>
      <c r="P623" s="416"/>
      <c r="Q623" s="416"/>
      <c r="R623" s="416"/>
      <c r="S623" s="416"/>
      <c r="T623" s="416"/>
      <c r="U623" s="416"/>
      <c r="V623" s="416"/>
      <c r="W623" s="416"/>
      <c r="X623" s="416"/>
      <c r="Y623" s="416"/>
      <c r="Z623" s="416"/>
      <c r="AA623" s="416"/>
      <c r="AB623" s="416"/>
      <c r="AC623" s="416"/>
      <c r="AD623" s="416"/>
      <c r="AE623" s="416"/>
      <c r="AF623" s="416"/>
      <c r="AG623" s="416"/>
      <c r="AH623" s="416"/>
      <c r="AI623" s="416"/>
      <c r="AJ623" s="416"/>
      <c r="AK623" s="416"/>
      <c r="AL623" s="416"/>
      <c r="AM623" s="416"/>
      <c r="AN623" s="416"/>
      <c r="AO623" s="416"/>
      <c r="AP623" s="416"/>
      <c r="AQ623" s="416"/>
      <c r="AR623" s="416"/>
      <c r="AS623" s="416"/>
      <c r="AT623" s="416"/>
      <c r="AU623" s="416"/>
      <c r="AV623" s="416"/>
      <c r="AW623" s="416"/>
      <c r="AX623" s="416"/>
      <c r="AY623" s="416"/>
      <c r="AZ623" s="416"/>
      <c r="BA623" s="416"/>
      <c r="BB623" s="416"/>
      <c r="BC623" s="416"/>
      <c r="BD623" s="416"/>
      <c r="BE623" s="416"/>
      <c r="BF623" s="416"/>
      <c r="BG623" s="416"/>
      <c r="BH623" s="416"/>
      <c r="BI623" s="416"/>
      <c r="BJ623" s="416"/>
      <c r="BK623" s="416"/>
      <c r="BL623" s="416"/>
      <c r="BM623" s="416"/>
      <c r="BN623" s="416"/>
      <c r="BO623" s="416"/>
      <c r="BP623" s="417"/>
      <c r="BQ623" s="417"/>
      <c r="BR623" s="417"/>
      <c r="BS623" s="417"/>
      <c r="BT623" s="417"/>
      <c r="BU623" s="417"/>
      <c r="BV623" s="417"/>
      <c r="BW623" s="417"/>
      <c r="BX623" s="417"/>
      <c r="BY623" s="417"/>
      <c r="BZ623" s="417"/>
      <c r="CA623" s="417"/>
      <c r="CB623" s="417"/>
      <c r="CC623" s="417"/>
      <c r="CD623" s="417"/>
      <c r="CE623" s="417"/>
      <c r="CF623" s="417"/>
      <c r="CG623" s="417"/>
      <c r="CH623" s="417"/>
      <c r="CI623" s="417"/>
      <c r="CJ623" s="417"/>
      <c r="CK623" s="417"/>
      <c r="CL623" s="417"/>
      <c r="CM623" s="417"/>
      <c r="CN623" s="417"/>
      <c r="CO623" s="417"/>
      <c r="CP623" s="417"/>
      <c r="CQ623" s="417"/>
      <c r="CR623" s="417"/>
      <c r="CS623" s="417"/>
      <c r="CT623" s="417"/>
      <c r="CU623" s="417"/>
      <c r="CV623" s="417"/>
      <c r="CW623" s="417"/>
      <c r="CX623" s="417"/>
      <c r="CY623" s="417"/>
      <c r="CZ623" s="417"/>
      <c r="DA623" s="417"/>
      <c r="DB623" s="417"/>
      <c r="DC623" s="417"/>
      <c r="DD623" s="417"/>
      <c r="DE623" s="417"/>
      <c r="DF623" s="417"/>
      <c r="DG623" s="417"/>
    </row>
    <row r="624" spans="1:111" s="268" customFormat="1">
      <c r="A624" s="112">
        <v>88497</v>
      </c>
      <c r="B624" s="112" t="s">
        <v>31</v>
      </c>
      <c r="C624" s="113" t="s">
        <v>1461</v>
      </c>
      <c r="D624" s="106" t="s">
        <v>378</v>
      </c>
      <c r="E624" s="112" t="s">
        <v>14</v>
      </c>
      <c r="F624" s="218">
        <f>F623</f>
        <v>1674.58</v>
      </c>
      <c r="G624" s="117">
        <f t="shared" si="270"/>
        <v>0.24940000000000001</v>
      </c>
      <c r="H624" s="114">
        <v>0</v>
      </c>
      <c r="I624" s="122">
        <f>H624*(1+G624)</f>
        <v>0</v>
      </c>
      <c r="J624" s="18">
        <f>F624*I624</f>
        <v>0</v>
      </c>
      <c r="K624" s="416"/>
      <c r="L624" s="416"/>
      <c r="M624" s="416"/>
      <c r="N624" s="416"/>
      <c r="O624" s="416"/>
      <c r="P624" s="416"/>
      <c r="Q624" s="416"/>
      <c r="R624" s="416"/>
      <c r="S624" s="416"/>
      <c r="T624" s="416"/>
      <c r="U624" s="416"/>
      <c r="V624" s="416"/>
      <c r="W624" s="416"/>
      <c r="X624" s="416"/>
      <c r="Y624" s="416"/>
      <c r="Z624" s="416"/>
      <c r="AA624" s="416"/>
      <c r="AB624" s="416"/>
      <c r="AC624" s="416"/>
      <c r="AD624" s="416"/>
      <c r="AE624" s="416"/>
      <c r="AF624" s="416"/>
      <c r="AG624" s="416"/>
      <c r="AH624" s="416"/>
      <c r="AI624" s="416"/>
      <c r="AJ624" s="416"/>
      <c r="AK624" s="416"/>
      <c r="AL624" s="416"/>
      <c r="AM624" s="416"/>
      <c r="AN624" s="416"/>
      <c r="AO624" s="416"/>
      <c r="AP624" s="416"/>
      <c r="AQ624" s="416"/>
      <c r="AR624" s="416"/>
      <c r="AS624" s="416"/>
      <c r="AT624" s="416"/>
      <c r="AU624" s="416"/>
      <c r="AV624" s="416"/>
      <c r="AW624" s="416"/>
      <c r="AX624" s="416"/>
      <c r="AY624" s="416"/>
      <c r="AZ624" s="416"/>
      <c r="BA624" s="416"/>
      <c r="BB624" s="416"/>
      <c r="BC624" s="416"/>
      <c r="BD624" s="416"/>
      <c r="BE624" s="416"/>
      <c r="BF624" s="416"/>
      <c r="BG624" s="416"/>
      <c r="BH624" s="416"/>
      <c r="BI624" s="416"/>
      <c r="BJ624" s="416"/>
      <c r="BK624" s="416"/>
      <c r="BL624" s="416"/>
      <c r="BM624" s="416"/>
      <c r="BN624" s="416"/>
      <c r="BO624" s="416"/>
      <c r="BP624" s="417"/>
      <c r="BQ624" s="417"/>
      <c r="BR624" s="417"/>
      <c r="BS624" s="417"/>
      <c r="BT624" s="417"/>
      <c r="BU624" s="417"/>
      <c r="BV624" s="417"/>
      <c r="BW624" s="417"/>
      <c r="BX624" s="417"/>
      <c r="BY624" s="417"/>
      <c r="BZ624" s="417"/>
      <c r="CA624" s="417"/>
      <c r="CB624" s="417"/>
      <c r="CC624" s="417"/>
      <c r="CD624" s="417"/>
      <c r="CE624" s="417"/>
      <c r="CF624" s="417"/>
      <c r="CG624" s="417"/>
      <c r="CH624" s="417"/>
      <c r="CI624" s="417"/>
      <c r="CJ624" s="417"/>
      <c r="CK624" s="417"/>
      <c r="CL624" s="417"/>
      <c r="CM624" s="417"/>
      <c r="CN624" s="417"/>
      <c r="CO624" s="417"/>
      <c r="CP624" s="417"/>
      <c r="CQ624" s="417"/>
      <c r="CR624" s="417"/>
      <c r="CS624" s="417"/>
      <c r="CT624" s="417"/>
      <c r="CU624" s="417"/>
      <c r="CV624" s="417"/>
      <c r="CW624" s="417"/>
      <c r="CX624" s="417"/>
      <c r="CY624" s="417"/>
      <c r="CZ624" s="417"/>
      <c r="DA624" s="417"/>
      <c r="DB624" s="417"/>
      <c r="DC624" s="417"/>
      <c r="DD624" s="417"/>
      <c r="DE624" s="417"/>
      <c r="DF624" s="417"/>
      <c r="DG624" s="417"/>
    </row>
    <row r="625" spans="1:111" s="268" customFormat="1">
      <c r="A625" s="112">
        <v>88489</v>
      </c>
      <c r="B625" s="112" t="s">
        <v>31</v>
      </c>
      <c r="C625" s="113" t="s">
        <v>1462</v>
      </c>
      <c r="D625" s="106" t="s">
        <v>194</v>
      </c>
      <c r="E625" s="112" t="s">
        <v>14</v>
      </c>
      <c r="F625" s="218">
        <f>'Mem. Calculo Quadra'!D146</f>
        <v>1370.48</v>
      </c>
      <c r="G625" s="117">
        <f t="shared" si="270"/>
        <v>0.24940000000000001</v>
      </c>
      <c r="H625" s="114">
        <v>0</v>
      </c>
      <c r="I625" s="122">
        <f>H625*(1+G625)</f>
        <v>0</v>
      </c>
      <c r="J625" s="18">
        <f>F625*I625</f>
        <v>0</v>
      </c>
      <c r="K625" s="416"/>
      <c r="L625" s="416"/>
      <c r="M625" s="416"/>
      <c r="N625" s="416"/>
      <c r="O625" s="416"/>
      <c r="P625" s="416"/>
      <c r="Q625" s="416"/>
      <c r="R625" s="416"/>
      <c r="S625" s="416"/>
      <c r="T625" s="416"/>
      <c r="U625" s="416"/>
      <c r="V625" s="416"/>
      <c r="W625" s="416"/>
      <c r="X625" s="416"/>
      <c r="Y625" s="416"/>
      <c r="Z625" s="416"/>
      <c r="AA625" s="416"/>
      <c r="AB625" s="416"/>
      <c r="AC625" s="416"/>
      <c r="AD625" s="416"/>
      <c r="AE625" s="416"/>
      <c r="AF625" s="416"/>
      <c r="AG625" s="416"/>
      <c r="AH625" s="416"/>
      <c r="AI625" s="416"/>
      <c r="AJ625" s="416"/>
      <c r="AK625" s="416"/>
      <c r="AL625" s="416"/>
      <c r="AM625" s="416"/>
      <c r="AN625" s="416"/>
      <c r="AO625" s="416"/>
      <c r="AP625" s="416"/>
      <c r="AQ625" s="416"/>
      <c r="AR625" s="416"/>
      <c r="AS625" s="416"/>
      <c r="AT625" s="416"/>
      <c r="AU625" s="416"/>
      <c r="AV625" s="416"/>
      <c r="AW625" s="416"/>
      <c r="AX625" s="416"/>
      <c r="AY625" s="416"/>
      <c r="AZ625" s="416"/>
      <c r="BA625" s="416"/>
      <c r="BB625" s="416"/>
      <c r="BC625" s="416"/>
      <c r="BD625" s="416"/>
      <c r="BE625" s="416"/>
      <c r="BF625" s="416"/>
      <c r="BG625" s="416"/>
      <c r="BH625" s="416"/>
      <c r="BI625" s="416"/>
      <c r="BJ625" s="416"/>
      <c r="BK625" s="416"/>
      <c r="BL625" s="416"/>
      <c r="BM625" s="416"/>
      <c r="BN625" s="416"/>
      <c r="BO625" s="416"/>
      <c r="BP625" s="417"/>
      <c r="BQ625" s="417"/>
      <c r="BR625" s="417"/>
      <c r="BS625" s="417"/>
      <c r="BT625" s="417"/>
      <c r="BU625" s="417"/>
      <c r="BV625" s="417"/>
      <c r="BW625" s="417"/>
      <c r="BX625" s="417"/>
      <c r="BY625" s="417"/>
      <c r="BZ625" s="417"/>
      <c r="CA625" s="417"/>
      <c r="CB625" s="417"/>
      <c r="CC625" s="417"/>
      <c r="CD625" s="417"/>
      <c r="CE625" s="417"/>
      <c r="CF625" s="417"/>
      <c r="CG625" s="417"/>
      <c r="CH625" s="417"/>
      <c r="CI625" s="417"/>
      <c r="CJ625" s="417"/>
      <c r="CK625" s="417"/>
      <c r="CL625" s="417"/>
      <c r="CM625" s="417"/>
      <c r="CN625" s="417"/>
      <c r="CO625" s="417"/>
      <c r="CP625" s="417"/>
      <c r="CQ625" s="417"/>
      <c r="CR625" s="417"/>
      <c r="CS625" s="417"/>
      <c r="CT625" s="417"/>
      <c r="CU625" s="417"/>
      <c r="CV625" s="417"/>
      <c r="CW625" s="417"/>
      <c r="CX625" s="417"/>
      <c r="CY625" s="417"/>
      <c r="CZ625" s="417"/>
      <c r="DA625" s="417"/>
      <c r="DB625" s="417"/>
      <c r="DC625" s="417"/>
      <c r="DD625" s="417"/>
      <c r="DE625" s="417"/>
      <c r="DF625" s="417"/>
      <c r="DG625" s="417"/>
    </row>
    <row r="626" spans="1:111" s="268" customFormat="1">
      <c r="A626" s="112">
        <v>79464</v>
      </c>
      <c r="B626" s="112" t="s">
        <v>31</v>
      </c>
      <c r="C626" s="113" t="s">
        <v>2397</v>
      </c>
      <c r="D626" s="106" t="s">
        <v>1584</v>
      </c>
      <c r="E626" s="112" t="s">
        <v>14</v>
      </c>
      <c r="F626" s="218">
        <f>'Mem. Calculo Quadra'!D153</f>
        <v>304.10000000000002</v>
      </c>
      <c r="G626" s="117">
        <f t="shared" si="270"/>
        <v>0.24940000000000001</v>
      </c>
      <c r="H626" s="114">
        <v>0</v>
      </c>
      <c r="I626" s="122">
        <f>H626*(1+G626)</f>
        <v>0</v>
      </c>
      <c r="J626" s="18">
        <f>F626*I626</f>
        <v>0</v>
      </c>
      <c r="K626" s="416"/>
      <c r="L626" s="416"/>
      <c r="M626" s="416"/>
      <c r="N626" s="416"/>
      <c r="O626" s="416"/>
      <c r="P626" s="416"/>
      <c r="Q626" s="416"/>
      <c r="R626" s="416"/>
      <c r="S626" s="416"/>
      <c r="T626" s="416"/>
      <c r="U626" s="416"/>
      <c r="V626" s="416"/>
      <c r="W626" s="416"/>
      <c r="X626" s="416"/>
      <c r="Y626" s="416"/>
      <c r="Z626" s="416"/>
      <c r="AA626" s="416"/>
      <c r="AB626" s="416"/>
      <c r="AC626" s="416"/>
      <c r="AD626" s="416"/>
      <c r="AE626" s="416"/>
      <c r="AF626" s="416"/>
      <c r="AG626" s="416"/>
      <c r="AH626" s="416"/>
      <c r="AI626" s="416"/>
      <c r="AJ626" s="416"/>
      <c r="AK626" s="416"/>
      <c r="AL626" s="416"/>
      <c r="AM626" s="416"/>
      <c r="AN626" s="416"/>
      <c r="AO626" s="416"/>
      <c r="AP626" s="416"/>
      <c r="AQ626" s="416"/>
      <c r="AR626" s="416"/>
      <c r="AS626" s="416"/>
      <c r="AT626" s="416"/>
      <c r="AU626" s="416"/>
      <c r="AV626" s="416"/>
      <c r="AW626" s="416"/>
      <c r="AX626" s="416"/>
      <c r="AY626" s="416"/>
      <c r="AZ626" s="416"/>
      <c r="BA626" s="416"/>
      <c r="BB626" s="416"/>
      <c r="BC626" s="416"/>
      <c r="BD626" s="416"/>
      <c r="BE626" s="416"/>
      <c r="BF626" s="416"/>
      <c r="BG626" s="416"/>
      <c r="BH626" s="416"/>
      <c r="BI626" s="416"/>
      <c r="BJ626" s="416"/>
      <c r="BK626" s="416"/>
      <c r="BL626" s="416"/>
      <c r="BM626" s="416"/>
      <c r="BN626" s="416"/>
      <c r="BO626" s="416"/>
      <c r="BP626" s="417"/>
      <c r="BQ626" s="417"/>
      <c r="BR626" s="417"/>
      <c r="BS626" s="417"/>
      <c r="BT626" s="417"/>
      <c r="BU626" s="417"/>
      <c r="BV626" s="417"/>
      <c r="BW626" s="417"/>
      <c r="BX626" s="417"/>
      <c r="BY626" s="417"/>
      <c r="BZ626" s="417"/>
      <c r="CA626" s="417"/>
      <c r="CB626" s="417"/>
      <c r="CC626" s="417"/>
      <c r="CD626" s="417"/>
      <c r="CE626" s="417"/>
      <c r="CF626" s="417"/>
      <c r="CG626" s="417"/>
      <c r="CH626" s="417"/>
      <c r="CI626" s="417"/>
      <c r="CJ626" s="417"/>
      <c r="CK626" s="417"/>
      <c r="CL626" s="417"/>
      <c r="CM626" s="417"/>
      <c r="CN626" s="417"/>
      <c r="CO626" s="417"/>
      <c r="CP626" s="417"/>
      <c r="CQ626" s="417"/>
      <c r="CR626" s="417"/>
      <c r="CS626" s="417"/>
      <c r="CT626" s="417"/>
      <c r="CU626" s="417"/>
      <c r="CV626" s="417"/>
      <c r="CW626" s="417"/>
      <c r="CX626" s="417"/>
      <c r="CY626" s="417"/>
      <c r="CZ626" s="417"/>
      <c r="DA626" s="417"/>
      <c r="DB626" s="417"/>
      <c r="DC626" s="417"/>
      <c r="DD626" s="417"/>
      <c r="DE626" s="417"/>
      <c r="DF626" s="417"/>
      <c r="DG626" s="417"/>
    </row>
    <row r="627" spans="1:111" s="268" customFormat="1">
      <c r="A627" s="112"/>
      <c r="B627" s="112"/>
      <c r="C627" s="28" t="s">
        <v>2398</v>
      </c>
      <c r="D627" s="29" t="s">
        <v>30</v>
      </c>
      <c r="E627" s="112"/>
      <c r="F627" s="94"/>
      <c r="G627" s="117"/>
      <c r="H627" s="114"/>
      <c r="I627" s="19"/>
      <c r="J627" s="18"/>
      <c r="K627" s="416"/>
      <c r="L627" s="416"/>
      <c r="M627" s="416"/>
      <c r="N627" s="416"/>
      <c r="O627" s="416"/>
      <c r="P627" s="416"/>
      <c r="Q627" s="416"/>
      <c r="R627" s="416"/>
      <c r="S627" s="416"/>
      <c r="T627" s="416"/>
      <c r="U627" s="416"/>
      <c r="V627" s="416"/>
      <c r="W627" s="416"/>
      <c r="X627" s="416"/>
      <c r="Y627" s="416"/>
      <c r="Z627" s="416"/>
      <c r="AA627" s="416"/>
      <c r="AB627" s="416"/>
      <c r="AC627" s="416"/>
      <c r="AD627" s="416"/>
      <c r="AE627" s="416"/>
      <c r="AF627" s="416"/>
      <c r="AG627" s="416"/>
      <c r="AH627" s="416"/>
      <c r="AI627" s="416"/>
      <c r="AJ627" s="416"/>
      <c r="AK627" s="416"/>
      <c r="AL627" s="416"/>
      <c r="AM627" s="416"/>
      <c r="AN627" s="416"/>
      <c r="AO627" s="416"/>
      <c r="AP627" s="416"/>
      <c r="AQ627" s="416"/>
      <c r="AR627" s="416"/>
      <c r="AS627" s="416"/>
      <c r="AT627" s="416"/>
      <c r="AU627" s="416"/>
      <c r="AV627" s="416"/>
      <c r="AW627" s="416"/>
      <c r="AX627" s="416"/>
      <c r="AY627" s="416"/>
      <c r="AZ627" s="416"/>
      <c r="BA627" s="416"/>
      <c r="BB627" s="416"/>
      <c r="BC627" s="416"/>
      <c r="BD627" s="416"/>
      <c r="BE627" s="416"/>
      <c r="BF627" s="416"/>
      <c r="BG627" s="416"/>
      <c r="BH627" s="416"/>
      <c r="BI627" s="416"/>
      <c r="BJ627" s="416"/>
      <c r="BK627" s="416"/>
      <c r="BL627" s="416"/>
      <c r="BM627" s="416"/>
      <c r="BN627" s="416"/>
      <c r="BO627" s="416"/>
      <c r="BP627" s="417"/>
      <c r="BQ627" s="417"/>
      <c r="BR627" s="417"/>
      <c r="BS627" s="417"/>
      <c r="BT627" s="417"/>
      <c r="BU627" s="417"/>
      <c r="BV627" s="417"/>
      <c r="BW627" s="417"/>
      <c r="BX627" s="417"/>
      <c r="BY627" s="417"/>
      <c r="BZ627" s="417"/>
      <c r="CA627" s="417"/>
      <c r="CB627" s="417"/>
      <c r="CC627" s="417"/>
      <c r="CD627" s="417"/>
      <c r="CE627" s="417"/>
      <c r="CF627" s="417"/>
      <c r="CG627" s="417"/>
      <c r="CH627" s="417"/>
      <c r="CI627" s="417"/>
      <c r="CJ627" s="417"/>
      <c r="CK627" s="417"/>
      <c r="CL627" s="417"/>
      <c r="CM627" s="417"/>
      <c r="CN627" s="417"/>
      <c r="CO627" s="417"/>
      <c r="CP627" s="417"/>
      <c r="CQ627" s="417"/>
      <c r="CR627" s="417"/>
      <c r="CS627" s="417"/>
      <c r="CT627" s="417"/>
      <c r="CU627" s="417"/>
      <c r="CV627" s="417"/>
      <c r="CW627" s="417"/>
      <c r="CX627" s="417"/>
      <c r="CY627" s="417"/>
      <c r="CZ627" s="417"/>
      <c r="DA627" s="417"/>
      <c r="DB627" s="417"/>
      <c r="DC627" s="417"/>
      <c r="DD627" s="417"/>
      <c r="DE627" s="417"/>
      <c r="DF627" s="417"/>
      <c r="DG627" s="417"/>
    </row>
    <row r="628" spans="1:111" s="268" customFormat="1" ht="31.5">
      <c r="A628" s="112">
        <v>88411</v>
      </c>
      <c r="B628" s="112" t="s">
        <v>13</v>
      </c>
      <c r="C628" s="113" t="s">
        <v>2399</v>
      </c>
      <c r="D628" s="106" t="s">
        <v>195</v>
      </c>
      <c r="E628" s="112" t="s">
        <v>14</v>
      </c>
      <c r="F628" s="218">
        <f>'Mem. Calculo Quadra'!D108</f>
        <v>1559.87</v>
      </c>
      <c r="G628" s="117">
        <f t="shared" si="270"/>
        <v>0.24940000000000001</v>
      </c>
      <c r="H628" s="114">
        <v>0</v>
      </c>
      <c r="I628" s="122">
        <f>H628*(1+G628)</f>
        <v>0</v>
      </c>
      <c r="J628" s="18">
        <f>F628*I628</f>
        <v>0</v>
      </c>
      <c r="K628" s="416"/>
      <c r="L628" s="416"/>
      <c r="M628" s="416"/>
      <c r="N628" s="416"/>
      <c r="O628" s="416"/>
      <c r="P628" s="416"/>
      <c r="Q628" s="416"/>
      <c r="R628" s="416"/>
      <c r="S628" s="416"/>
      <c r="T628" s="416"/>
      <c r="U628" s="416"/>
      <c r="V628" s="416"/>
      <c r="W628" s="416"/>
      <c r="X628" s="416"/>
      <c r="Y628" s="416"/>
      <c r="Z628" s="416"/>
      <c r="AA628" s="416"/>
      <c r="AB628" s="416"/>
      <c r="AC628" s="416"/>
      <c r="AD628" s="416"/>
      <c r="AE628" s="416"/>
      <c r="AF628" s="416"/>
      <c r="AG628" s="416"/>
      <c r="AH628" s="416"/>
      <c r="AI628" s="416"/>
      <c r="AJ628" s="416"/>
      <c r="AK628" s="416"/>
      <c r="AL628" s="416"/>
      <c r="AM628" s="416"/>
      <c r="AN628" s="416"/>
      <c r="AO628" s="416"/>
      <c r="AP628" s="416"/>
      <c r="AQ628" s="416"/>
      <c r="AR628" s="416"/>
      <c r="AS628" s="416"/>
      <c r="AT628" s="416"/>
      <c r="AU628" s="416"/>
      <c r="AV628" s="416"/>
      <c r="AW628" s="416"/>
      <c r="AX628" s="416"/>
      <c r="AY628" s="416"/>
      <c r="AZ628" s="416"/>
      <c r="BA628" s="416"/>
      <c r="BB628" s="416"/>
      <c r="BC628" s="416"/>
      <c r="BD628" s="416"/>
      <c r="BE628" s="416"/>
      <c r="BF628" s="416"/>
      <c r="BG628" s="416"/>
      <c r="BH628" s="416"/>
      <c r="BI628" s="416"/>
      <c r="BJ628" s="416"/>
      <c r="BK628" s="416"/>
      <c r="BL628" s="416"/>
      <c r="BM628" s="416"/>
      <c r="BN628" s="416"/>
      <c r="BO628" s="416"/>
      <c r="BP628" s="417"/>
      <c r="BQ628" s="417"/>
      <c r="BR628" s="417"/>
      <c r="BS628" s="417"/>
      <c r="BT628" s="417"/>
      <c r="BU628" s="417"/>
      <c r="BV628" s="417"/>
      <c r="BW628" s="417"/>
      <c r="BX628" s="417"/>
      <c r="BY628" s="417"/>
      <c r="BZ628" s="417"/>
      <c r="CA628" s="417"/>
      <c r="CB628" s="417"/>
      <c r="CC628" s="417"/>
      <c r="CD628" s="417"/>
      <c r="CE628" s="417"/>
      <c r="CF628" s="417"/>
      <c r="CG628" s="417"/>
      <c r="CH628" s="417"/>
      <c r="CI628" s="417"/>
      <c r="CJ628" s="417"/>
      <c r="CK628" s="417"/>
      <c r="CL628" s="417"/>
      <c r="CM628" s="417"/>
      <c r="CN628" s="417"/>
      <c r="CO628" s="417"/>
      <c r="CP628" s="417"/>
      <c r="CQ628" s="417"/>
      <c r="CR628" s="417"/>
      <c r="CS628" s="417"/>
      <c r="CT628" s="417"/>
      <c r="CU628" s="417"/>
      <c r="CV628" s="417"/>
      <c r="CW628" s="417"/>
      <c r="CX628" s="417"/>
      <c r="CY628" s="417"/>
      <c r="CZ628" s="417"/>
      <c r="DA628" s="417"/>
      <c r="DB628" s="417"/>
      <c r="DC628" s="417"/>
      <c r="DD628" s="417"/>
      <c r="DE628" s="417"/>
      <c r="DF628" s="417"/>
      <c r="DG628" s="417"/>
    </row>
    <row r="629" spans="1:111" s="268" customFormat="1">
      <c r="A629" s="105">
        <v>95305</v>
      </c>
      <c r="B629" s="112" t="s">
        <v>31</v>
      </c>
      <c r="C629" s="113" t="s">
        <v>2400</v>
      </c>
      <c r="D629" s="121" t="s">
        <v>741</v>
      </c>
      <c r="E629" s="112" t="s">
        <v>14</v>
      </c>
      <c r="F629" s="218">
        <f>F628</f>
        <v>1559.87</v>
      </c>
      <c r="G629" s="117">
        <f t="shared" si="270"/>
        <v>0.24940000000000001</v>
      </c>
      <c r="H629" s="114">
        <v>0</v>
      </c>
      <c r="I629" s="122">
        <f>H629*(1+G629)</f>
        <v>0</v>
      </c>
      <c r="J629" s="18">
        <f>F629*I629</f>
        <v>0</v>
      </c>
      <c r="K629" s="416"/>
      <c r="L629" s="416"/>
      <c r="M629" s="416"/>
      <c r="N629" s="416"/>
      <c r="O629" s="416"/>
      <c r="P629" s="416"/>
      <c r="Q629" s="416"/>
      <c r="R629" s="416"/>
      <c r="S629" s="416"/>
      <c r="T629" s="416"/>
      <c r="U629" s="416"/>
      <c r="V629" s="416"/>
      <c r="W629" s="416"/>
      <c r="X629" s="416"/>
      <c r="Y629" s="416"/>
      <c r="Z629" s="416"/>
      <c r="AA629" s="416"/>
      <c r="AB629" s="416"/>
      <c r="AC629" s="416"/>
      <c r="AD629" s="416"/>
      <c r="AE629" s="416"/>
      <c r="AF629" s="416"/>
      <c r="AG629" s="416"/>
      <c r="AH629" s="416"/>
      <c r="AI629" s="416"/>
      <c r="AJ629" s="416"/>
      <c r="AK629" s="416"/>
      <c r="AL629" s="416"/>
      <c r="AM629" s="416"/>
      <c r="AN629" s="416"/>
      <c r="AO629" s="416"/>
      <c r="AP629" s="416"/>
      <c r="AQ629" s="416"/>
      <c r="AR629" s="416"/>
      <c r="AS629" s="416"/>
      <c r="AT629" s="416"/>
      <c r="AU629" s="416"/>
      <c r="AV629" s="416"/>
      <c r="AW629" s="416"/>
      <c r="AX629" s="416"/>
      <c r="AY629" s="416"/>
      <c r="AZ629" s="416"/>
      <c r="BA629" s="416"/>
      <c r="BB629" s="416"/>
      <c r="BC629" s="416"/>
      <c r="BD629" s="416"/>
      <c r="BE629" s="416"/>
      <c r="BF629" s="416"/>
      <c r="BG629" s="416"/>
      <c r="BH629" s="416"/>
      <c r="BI629" s="416"/>
      <c r="BJ629" s="416"/>
      <c r="BK629" s="416"/>
      <c r="BL629" s="416"/>
      <c r="BM629" s="416"/>
      <c r="BN629" s="416"/>
      <c r="BO629" s="416"/>
      <c r="BP629" s="417"/>
      <c r="BQ629" s="417"/>
      <c r="BR629" s="417"/>
      <c r="BS629" s="417"/>
      <c r="BT629" s="417"/>
      <c r="BU629" s="417"/>
      <c r="BV629" s="417"/>
      <c r="BW629" s="417"/>
      <c r="BX629" s="417"/>
      <c r="BY629" s="417"/>
      <c r="BZ629" s="417"/>
      <c r="CA629" s="417"/>
      <c r="CB629" s="417"/>
      <c r="CC629" s="417"/>
      <c r="CD629" s="417"/>
      <c r="CE629" s="417"/>
      <c r="CF629" s="417"/>
      <c r="CG629" s="417"/>
      <c r="CH629" s="417"/>
      <c r="CI629" s="417"/>
      <c r="CJ629" s="417"/>
      <c r="CK629" s="417"/>
      <c r="CL629" s="417"/>
      <c r="CM629" s="417"/>
      <c r="CN629" s="417"/>
      <c r="CO629" s="417"/>
      <c r="CP629" s="417"/>
      <c r="CQ629" s="417"/>
      <c r="CR629" s="417"/>
      <c r="CS629" s="417"/>
      <c r="CT629" s="417"/>
      <c r="CU629" s="417"/>
      <c r="CV629" s="417"/>
      <c r="CW629" s="417"/>
      <c r="CX629" s="417"/>
      <c r="CY629" s="417"/>
      <c r="CZ629" s="417"/>
      <c r="DA629" s="417"/>
      <c r="DB629" s="417"/>
      <c r="DC629" s="417"/>
      <c r="DD629" s="417"/>
      <c r="DE629" s="417"/>
      <c r="DF629" s="417"/>
      <c r="DG629" s="417"/>
    </row>
    <row r="630" spans="1:111" s="268" customFormat="1">
      <c r="A630" s="105">
        <v>88487</v>
      </c>
      <c r="B630" s="112" t="s">
        <v>31</v>
      </c>
      <c r="C630" s="113" t="s">
        <v>2401</v>
      </c>
      <c r="D630" s="121" t="s">
        <v>742</v>
      </c>
      <c r="E630" s="112" t="s">
        <v>14</v>
      </c>
      <c r="F630" s="218">
        <f>F628</f>
        <v>1559.87</v>
      </c>
      <c r="G630" s="117">
        <f t="shared" si="270"/>
        <v>0.24940000000000001</v>
      </c>
      <c r="H630" s="114">
        <v>0</v>
      </c>
      <c r="I630" s="122">
        <f>H630*(1+G630)</f>
        <v>0</v>
      </c>
      <c r="J630" s="18">
        <f>F630*I630</f>
        <v>0</v>
      </c>
      <c r="K630" s="416"/>
      <c r="L630" s="416"/>
      <c r="M630" s="416"/>
      <c r="N630" s="416"/>
      <c r="O630" s="416"/>
      <c r="P630" s="416"/>
      <c r="Q630" s="416"/>
      <c r="R630" s="416"/>
      <c r="S630" s="416"/>
      <c r="T630" s="416"/>
      <c r="U630" s="416"/>
      <c r="V630" s="416"/>
      <c r="W630" s="416"/>
      <c r="X630" s="416"/>
      <c r="Y630" s="416"/>
      <c r="Z630" s="416"/>
      <c r="AA630" s="416"/>
      <c r="AB630" s="416"/>
      <c r="AC630" s="416"/>
      <c r="AD630" s="416"/>
      <c r="AE630" s="416"/>
      <c r="AF630" s="416"/>
      <c r="AG630" s="416"/>
      <c r="AH630" s="416"/>
      <c r="AI630" s="416"/>
      <c r="AJ630" s="416"/>
      <c r="AK630" s="416"/>
      <c r="AL630" s="416"/>
      <c r="AM630" s="416"/>
      <c r="AN630" s="416"/>
      <c r="AO630" s="416"/>
      <c r="AP630" s="416"/>
      <c r="AQ630" s="416"/>
      <c r="AR630" s="416"/>
      <c r="AS630" s="416"/>
      <c r="AT630" s="416"/>
      <c r="AU630" s="416"/>
      <c r="AV630" s="416"/>
      <c r="AW630" s="416"/>
      <c r="AX630" s="416"/>
      <c r="AY630" s="416"/>
      <c r="AZ630" s="416"/>
      <c r="BA630" s="416"/>
      <c r="BB630" s="416"/>
      <c r="BC630" s="416"/>
      <c r="BD630" s="416"/>
      <c r="BE630" s="416"/>
      <c r="BF630" s="416"/>
      <c r="BG630" s="416"/>
      <c r="BH630" s="416"/>
      <c r="BI630" s="416"/>
      <c r="BJ630" s="416"/>
      <c r="BK630" s="416"/>
      <c r="BL630" s="416"/>
      <c r="BM630" s="416"/>
      <c r="BN630" s="416"/>
      <c r="BO630" s="416"/>
      <c r="BP630" s="417"/>
      <c r="BQ630" s="417"/>
      <c r="BR630" s="417"/>
      <c r="BS630" s="417"/>
      <c r="BT630" s="417"/>
      <c r="BU630" s="417"/>
      <c r="BV630" s="417"/>
      <c r="BW630" s="417"/>
      <c r="BX630" s="417"/>
      <c r="BY630" s="417"/>
      <c r="BZ630" s="417"/>
      <c r="CA630" s="417"/>
      <c r="CB630" s="417"/>
      <c r="CC630" s="417"/>
      <c r="CD630" s="417"/>
      <c r="CE630" s="417"/>
      <c r="CF630" s="417"/>
      <c r="CG630" s="417"/>
      <c r="CH630" s="417"/>
      <c r="CI630" s="417"/>
      <c r="CJ630" s="417"/>
      <c r="CK630" s="417"/>
      <c r="CL630" s="417"/>
      <c r="CM630" s="417"/>
      <c r="CN630" s="417"/>
      <c r="CO630" s="417"/>
      <c r="CP630" s="417"/>
      <c r="CQ630" s="417"/>
      <c r="CR630" s="417"/>
      <c r="CS630" s="417"/>
      <c r="CT630" s="417"/>
      <c r="CU630" s="417"/>
      <c r="CV630" s="417"/>
      <c r="CW630" s="417"/>
      <c r="CX630" s="417"/>
      <c r="CY630" s="417"/>
      <c r="CZ630" s="417"/>
      <c r="DA630" s="417"/>
      <c r="DB630" s="417"/>
      <c r="DC630" s="417"/>
      <c r="DD630" s="417"/>
      <c r="DE630" s="417"/>
      <c r="DF630" s="417"/>
      <c r="DG630" s="417"/>
    </row>
    <row r="631" spans="1:111" s="268" customFormat="1">
      <c r="A631" s="112"/>
      <c r="B631" s="112"/>
      <c r="C631" s="28" t="s">
        <v>2402</v>
      </c>
      <c r="D631" s="29" t="s">
        <v>1615</v>
      </c>
      <c r="E631" s="112"/>
      <c r="F631" s="94"/>
      <c r="G631" s="117"/>
      <c r="H631" s="114"/>
      <c r="I631" s="19"/>
      <c r="J631" s="18"/>
      <c r="K631" s="416"/>
      <c r="L631" s="416"/>
      <c r="M631" s="416"/>
      <c r="N631" s="416"/>
      <c r="O631" s="416"/>
      <c r="P631" s="416"/>
      <c r="Q631" s="416"/>
      <c r="R631" s="416"/>
      <c r="S631" s="416"/>
      <c r="T631" s="416"/>
      <c r="U631" s="416"/>
      <c r="V631" s="416"/>
      <c r="W631" s="416"/>
      <c r="X631" s="416"/>
      <c r="Y631" s="416"/>
      <c r="Z631" s="416"/>
      <c r="AA631" s="416"/>
      <c r="AB631" s="416"/>
      <c r="AC631" s="416"/>
      <c r="AD631" s="416"/>
      <c r="AE631" s="416"/>
      <c r="AF631" s="416"/>
      <c r="AG631" s="416"/>
      <c r="AH631" s="416"/>
      <c r="AI631" s="416"/>
      <c r="AJ631" s="416"/>
      <c r="AK631" s="416"/>
      <c r="AL631" s="416"/>
      <c r="AM631" s="416"/>
      <c r="AN631" s="416"/>
      <c r="AO631" s="416"/>
      <c r="AP631" s="416"/>
      <c r="AQ631" s="416"/>
      <c r="AR631" s="416"/>
      <c r="AS631" s="416"/>
      <c r="AT631" s="416"/>
      <c r="AU631" s="416"/>
      <c r="AV631" s="416"/>
      <c r="AW631" s="416"/>
      <c r="AX631" s="416"/>
      <c r="AY631" s="416"/>
      <c r="AZ631" s="416"/>
      <c r="BA631" s="416"/>
      <c r="BB631" s="416"/>
      <c r="BC631" s="416"/>
      <c r="BD631" s="416"/>
      <c r="BE631" s="416"/>
      <c r="BF631" s="416"/>
      <c r="BG631" s="416"/>
      <c r="BH631" s="416"/>
      <c r="BI631" s="416"/>
      <c r="BJ631" s="416"/>
      <c r="BK631" s="416"/>
      <c r="BL631" s="416"/>
      <c r="BM631" s="416"/>
      <c r="BN631" s="416"/>
      <c r="BO631" s="416"/>
      <c r="BP631" s="417"/>
      <c r="BQ631" s="417"/>
      <c r="BR631" s="417"/>
      <c r="BS631" s="417"/>
      <c r="BT631" s="417"/>
      <c r="BU631" s="417"/>
      <c r="BV631" s="417"/>
      <c r="BW631" s="417"/>
      <c r="BX631" s="417"/>
      <c r="BY631" s="417"/>
      <c r="BZ631" s="417"/>
      <c r="CA631" s="417"/>
      <c r="CB631" s="417"/>
      <c r="CC631" s="417"/>
      <c r="CD631" s="417"/>
      <c r="CE631" s="417"/>
      <c r="CF631" s="417"/>
      <c r="CG631" s="417"/>
      <c r="CH631" s="417"/>
      <c r="CI631" s="417"/>
      <c r="CJ631" s="417"/>
      <c r="CK631" s="417"/>
      <c r="CL631" s="417"/>
      <c r="CM631" s="417"/>
      <c r="CN631" s="417"/>
      <c r="CO631" s="417"/>
      <c r="CP631" s="417"/>
      <c r="CQ631" s="417"/>
      <c r="CR631" s="417"/>
      <c r="CS631" s="417"/>
      <c r="CT631" s="417"/>
      <c r="CU631" s="417"/>
      <c r="CV631" s="417"/>
      <c r="CW631" s="417"/>
      <c r="CX631" s="417"/>
      <c r="CY631" s="417"/>
      <c r="CZ631" s="417"/>
      <c r="DA631" s="417"/>
      <c r="DB631" s="417"/>
      <c r="DC631" s="417"/>
      <c r="DD631" s="417"/>
      <c r="DE631" s="417"/>
      <c r="DF631" s="417"/>
      <c r="DG631" s="417"/>
    </row>
    <row r="632" spans="1:111" s="268" customFormat="1">
      <c r="A632" s="112" t="s">
        <v>1617</v>
      </c>
      <c r="B632" s="112" t="s">
        <v>13</v>
      </c>
      <c r="C632" s="113" t="s">
        <v>2403</v>
      </c>
      <c r="D632" s="106" t="s">
        <v>1616</v>
      </c>
      <c r="E632" s="112" t="s">
        <v>14</v>
      </c>
      <c r="F632" s="218">
        <f>'Mem. Calculo Quadra'!D155</f>
        <v>883.29</v>
      </c>
      <c r="G632" s="117">
        <f t="shared" si="270"/>
        <v>0.24940000000000001</v>
      </c>
      <c r="H632" s="114">
        <v>0</v>
      </c>
      <c r="I632" s="122">
        <f>H632*(1+G632)</f>
        <v>0</v>
      </c>
      <c r="J632" s="18">
        <f>F632*I632</f>
        <v>0</v>
      </c>
      <c r="K632" s="416"/>
      <c r="L632" s="416"/>
      <c r="M632" s="416"/>
      <c r="N632" s="416"/>
      <c r="O632" s="416"/>
      <c r="P632" s="416"/>
      <c r="Q632" s="416"/>
      <c r="R632" s="416"/>
      <c r="S632" s="416"/>
      <c r="T632" s="416"/>
      <c r="U632" s="416"/>
      <c r="V632" s="416"/>
      <c r="W632" s="416"/>
      <c r="X632" s="416"/>
      <c r="Y632" s="416"/>
      <c r="Z632" s="416"/>
      <c r="AA632" s="416"/>
      <c r="AB632" s="416"/>
      <c r="AC632" s="416"/>
      <c r="AD632" s="416"/>
      <c r="AE632" s="416"/>
      <c r="AF632" s="416"/>
      <c r="AG632" s="416"/>
      <c r="AH632" s="416"/>
      <c r="AI632" s="416"/>
      <c r="AJ632" s="416"/>
      <c r="AK632" s="416"/>
      <c r="AL632" s="416"/>
      <c r="AM632" s="416"/>
      <c r="AN632" s="416"/>
      <c r="AO632" s="416"/>
      <c r="AP632" s="416"/>
      <c r="AQ632" s="416"/>
      <c r="AR632" s="416"/>
      <c r="AS632" s="416"/>
      <c r="AT632" s="416"/>
      <c r="AU632" s="416"/>
      <c r="AV632" s="416"/>
      <c r="AW632" s="416"/>
      <c r="AX632" s="416"/>
      <c r="AY632" s="416"/>
      <c r="AZ632" s="416"/>
      <c r="BA632" s="416"/>
      <c r="BB632" s="416"/>
      <c r="BC632" s="416"/>
      <c r="BD632" s="416"/>
      <c r="BE632" s="416"/>
      <c r="BF632" s="416"/>
      <c r="BG632" s="416"/>
      <c r="BH632" s="416"/>
      <c r="BI632" s="416"/>
      <c r="BJ632" s="416"/>
      <c r="BK632" s="416"/>
      <c r="BL632" s="416"/>
      <c r="BM632" s="416"/>
      <c r="BN632" s="416"/>
      <c r="BO632" s="416"/>
      <c r="BP632" s="417"/>
      <c r="BQ632" s="417"/>
      <c r="BR632" s="417"/>
      <c r="BS632" s="417"/>
      <c r="BT632" s="417"/>
      <c r="BU632" s="417"/>
      <c r="BV632" s="417"/>
      <c r="BW632" s="417"/>
      <c r="BX632" s="417"/>
      <c r="BY632" s="417"/>
      <c r="BZ632" s="417"/>
      <c r="CA632" s="417"/>
      <c r="CB632" s="417"/>
      <c r="CC632" s="417"/>
      <c r="CD632" s="417"/>
      <c r="CE632" s="417"/>
      <c r="CF632" s="417"/>
      <c r="CG632" s="417"/>
      <c r="CH632" s="417"/>
      <c r="CI632" s="417"/>
      <c r="CJ632" s="417"/>
      <c r="CK632" s="417"/>
      <c r="CL632" s="417"/>
      <c r="CM632" s="417"/>
      <c r="CN632" s="417"/>
      <c r="CO632" s="417"/>
      <c r="CP632" s="417"/>
      <c r="CQ632" s="417"/>
      <c r="CR632" s="417"/>
      <c r="CS632" s="417"/>
      <c r="CT632" s="417"/>
      <c r="CU632" s="417"/>
      <c r="CV632" s="417"/>
      <c r="CW632" s="417"/>
      <c r="CX632" s="417"/>
      <c r="CY632" s="417"/>
      <c r="CZ632" s="417"/>
      <c r="DA632" s="417"/>
      <c r="DB632" s="417"/>
      <c r="DC632" s="417"/>
      <c r="DD632" s="417"/>
      <c r="DE632" s="417"/>
      <c r="DF632" s="417"/>
      <c r="DG632" s="417"/>
    </row>
    <row r="633" spans="1:111" s="268" customFormat="1">
      <c r="A633" s="105">
        <v>79460</v>
      </c>
      <c r="B633" s="112" t="s">
        <v>31</v>
      </c>
      <c r="C633" s="113" t="s">
        <v>2404</v>
      </c>
      <c r="D633" s="121" t="s">
        <v>1618</v>
      </c>
      <c r="E633" s="112" t="s">
        <v>14</v>
      </c>
      <c r="F633" s="218">
        <f>'Mem. Calculo Quadra'!D156</f>
        <v>448</v>
      </c>
      <c r="G633" s="117">
        <f t="shared" si="270"/>
        <v>0.24940000000000001</v>
      </c>
      <c r="H633" s="114">
        <v>0</v>
      </c>
      <c r="I633" s="122">
        <f>H633*(1+G633)</f>
        <v>0</v>
      </c>
      <c r="J633" s="18">
        <f>F633*I633</f>
        <v>0</v>
      </c>
      <c r="K633" s="416"/>
      <c r="L633" s="416"/>
      <c r="M633" s="416"/>
      <c r="N633" s="416"/>
      <c r="O633" s="416"/>
      <c r="P633" s="416"/>
      <c r="Q633" s="416"/>
      <c r="R633" s="416"/>
      <c r="S633" s="416"/>
      <c r="T633" s="416"/>
      <c r="U633" s="416"/>
      <c r="V633" s="416"/>
      <c r="W633" s="416"/>
      <c r="X633" s="416"/>
      <c r="Y633" s="416"/>
      <c r="Z633" s="416"/>
      <c r="AA633" s="416"/>
      <c r="AB633" s="416"/>
      <c r="AC633" s="416"/>
      <c r="AD633" s="416"/>
      <c r="AE633" s="416"/>
      <c r="AF633" s="416"/>
      <c r="AG633" s="416"/>
      <c r="AH633" s="416"/>
      <c r="AI633" s="416"/>
      <c r="AJ633" s="416"/>
      <c r="AK633" s="416"/>
      <c r="AL633" s="416"/>
      <c r="AM633" s="416"/>
      <c r="AN633" s="416"/>
      <c r="AO633" s="416"/>
      <c r="AP633" s="416"/>
      <c r="AQ633" s="416"/>
      <c r="AR633" s="416"/>
      <c r="AS633" s="416"/>
      <c r="AT633" s="416"/>
      <c r="AU633" s="416"/>
      <c r="AV633" s="416"/>
      <c r="AW633" s="416"/>
      <c r="AX633" s="416"/>
      <c r="AY633" s="416"/>
      <c r="AZ633" s="416"/>
      <c r="BA633" s="416"/>
      <c r="BB633" s="416"/>
      <c r="BC633" s="416"/>
      <c r="BD633" s="416"/>
      <c r="BE633" s="416"/>
      <c r="BF633" s="416"/>
      <c r="BG633" s="416"/>
      <c r="BH633" s="416"/>
      <c r="BI633" s="416"/>
      <c r="BJ633" s="416"/>
      <c r="BK633" s="416"/>
      <c r="BL633" s="416"/>
      <c r="BM633" s="416"/>
      <c r="BN633" s="416"/>
      <c r="BO633" s="416"/>
      <c r="BP633" s="417"/>
      <c r="BQ633" s="417"/>
      <c r="BR633" s="417"/>
      <c r="BS633" s="417"/>
      <c r="BT633" s="417"/>
      <c r="BU633" s="417"/>
      <c r="BV633" s="417"/>
      <c r="BW633" s="417"/>
      <c r="BX633" s="417"/>
      <c r="BY633" s="417"/>
      <c r="BZ633" s="417"/>
      <c r="CA633" s="417"/>
      <c r="CB633" s="417"/>
      <c r="CC633" s="417"/>
      <c r="CD633" s="417"/>
      <c r="CE633" s="417"/>
      <c r="CF633" s="417"/>
      <c r="CG633" s="417"/>
      <c r="CH633" s="417"/>
      <c r="CI633" s="417"/>
      <c r="CJ633" s="417"/>
      <c r="CK633" s="417"/>
      <c r="CL633" s="417"/>
      <c r="CM633" s="417"/>
      <c r="CN633" s="417"/>
      <c r="CO633" s="417"/>
      <c r="CP633" s="417"/>
      <c r="CQ633" s="417"/>
      <c r="CR633" s="417"/>
      <c r="CS633" s="417"/>
      <c r="CT633" s="417"/>
      <c r="CU633" s="417"/>
      <c r="CV633" s="417"/>
      <c r="CW633" s="417"/>
      <c r="CX633" s="417"/>
      <c r="CY633" s="417"/>
      <c r="CZ633" s="417"/>
      <c r="DA633" s="417"/>
      <c r="DB633" s="417"/>
      <c r="DC633" s="417"/>
      <c r="DD633" s="417"/>
      <c r="DE633" s="417"/>
      <c r="DF633" s="417"/>
      <c r="DG633" s="417"/>
    </row>
    <row r="634" spans="1:111" s="268" customFormat="1" ht="27" customHeight="1">
      <c r="A634" s="105">
        <v>79467</v>
      </c>
      <c r="B634" s="112" t="s">
        <v>31</v>
      </c>
      <c r="C634" s="113" t="s">
        <v>2405</v>
      </c>
      <c r="D634" s="121" t="s">
        <v>1619</v>
      </c>
      <c r="E634" s="112" t="s">
        <v>25</v>
      </c>
      <c r="F634" s="218">
        <f>'Mem. Calculo Quadra'!D157</f>
        <v>326.01</v>
      </c>
      <c r="G634" s="117">
        <f t="shared" si="270"/>
        <v>0.24940000000000001</v>
      </c>
      <c r="H634" s="114">
        <v>0</v>
      </c>
      <c r="I634" s="122">
        <f>H634*(1+G634)</f>
        <v>0</v>
      </c>
      <c r="J634" s="18">
        <f>F634*I634</f>
        <v>0</v>
      </c>
      <c r="K634" s="416"/>
      <c r="L634" s="416"/>
      <c r="M634" s="416"/>
      <c r="N634" s="416"/>
      <c r="O634" s="416"/>
      <c r="P634" s="416"/>
      <c r="Q634" s="416"/>
      <c r="R634" s="416"/>
      <c r="S634" s="416"/>
      <c r="T634" s="416"/>
      <c r="U634" s="416"/>
      <c r="V634" s="416"/>
      <c r="W634" s="416"/>
      <c r="X634" s="416"/>
      <c r="Y634" s="416"/>
      <c r="Z634" s="416"/>
      <c r="AA634" s="416"/>
      <c r="AB634" s="416"/>
      <c r="AC634" s="416"/>
      <c r="AD634" s="416"/>
      <c r="AE634" s="416"/>
      <c r="AF634" s="416"/>
      <c r="AG634" s="416"/>
      <c r="AH634" s="416"/>
      <c r="AI634" s="416"/>
      <c r="AJ634" s="416"/>
      <c r="AK634" s="416"/>
      <c r="AL634" s="416"/>
      <c r="AM634" s="416"/>
      <c r="AN634" s="416"/>
      <c r="AO634" s="416"/>
      <c r="AP634" s="416"/>
      <c r="AQ634" s="416"/>
      <c r="AR634" s="416"/>
      <c r="AS634" s="416"/>
      <c r="AT634" s="416"/>
      <c r="AU634" s="416"/>
      <c r="AV634" s="416"/>
      <c r="AW634" s="416"/>
      <c r="AX634" s="416"/>
      <c r="AY634" s="416"/>
      <c r="AZ634" s="416"/>
      <c r="BA634" s="416"/>
      <c r="BB634" s="416"/>
      <c r="BC634" s="416"/>
      <c r="BD634" s="416"/>
      <c r="BE634" s="416"/>
      <c r="BF634" s="416"/>
      <c r="BG634" s="416"/>
      <c r="BH634" s="416"/>
      <c r="BI634" s="416"/>
      <c r="BJ634" s="416"/>
      <c r="BK634" s="416"/>
      <c r="BL634" s="416"/>
      <c r="BM634" s="416"/>
      <c r="BN634" s="416"/>
      <c r="BO634" s="416"/>
      <c r="BP634" s="417"/>
      <c r="BQ634" s="417"/>
      <c r="BR634" s="417"/>
      <c r="BS634" s="417"/>
      <c r="BT634" s="417"/>
      <c r="BU634" s="417"/>
      <c r="BV634" s="417"/>
      <c r="BW634" s="417"/>
      <c r="BX634" s="417"/>
      <c r="BY634" s="417"/>
      <c r="BZ634" s="417"/>
      <c r="CA634" s="417"/>
      <c r="CB634" s="417"/>
      <c r="CC634" s="417"/>
      <c r="CD634" s="417"/>
      <c r="CE634" s="417"/>
      <c r="CF634" s="417"/>
      <c r="CG634" s="417"/>
      <c r="CH634" s="417"/>
      <c r="CI634" s="417"/>
      <c r="CJ634" s="417"/>
      <c r="CK634" s="417"/>
      <c r="CL634" s="417"/>
      <c r="CM634" s="417"/>
      <c r="CN634" s="417"/>
      <c r="CO634" s="417"/>
      <c r="CP634" s="417"/>
      <c r="CQ634" s="417"/>
      <c r="CR634" s="417"/>
      <c r="CS634" s="417"/>
      <c r="CT634" s="417"/>
      <c r="CU634" s="417"/>
      <c r="CV634" s="417"/>
      <c r="CW634" s="417"/>
      <c r="CX634" s="417"/>
      <c r="CY634" s="417"/>
      <c r="CZ634" s="417"/>
      <c r="DA634" s="417"/>
      <c r="DB634" s="417"/>
      <c r="DC634" s="417"/>
      <c r="DD634" s="417"/>
      <c r="DE634" s="417"/>
      <c r="DF634" s="417"/>
      <c r="DG634" s="417"/>
    </row>
    <row r="635" spans="1:111" s="268" customFormat="1">
      <c r="A635" s="88"/>
      <c r="B635" s="88"/>
      <c r="C635" s="30"/>
      <c r="D635" s="106"/>
      <c r="E635" s="88"/>
      <c r="F635" s="239"/>
      <c r="G635" s="26"/>
      <c r="H635" s="559" t="s">
        <v>17</v>
      </c>
      <c r="I635" s="559"/>
      <c r="J635" s="35">
        <f>SUM(J619:J634)</f>
        <v>0</v>
      </c>
      <c r="K635" s="416"/>
      <c r="L635" s="416"/>
      <c r="M635" s="416"/>
      <c r="N635" s="416"/>
      <c r="O635" s="416"/>
      <c r="P635" s="416"/>
      <c r="Q635" s="416"/>
      <c r="R635" s="416"/>
      <c r="S635" s="416"/>
      <c r="T635" s="416"/>
      <c r="U635" s="416"/>
      <c r="V635" s="416"/>
      <c r="W635" s="416"/>
      <c r="X635" s="416"/>
      <c r="Y635" s="416"/>
      <c r="Z635" s="416"/>
      <c r="AA635" s="416"/>
      <c r="AB635" s="416"/>
      <c r="AC635" s="416"/>
      <c r="AD635" s="416"/>
      <c r="AE635" s="416"/>
      <c r="AF635" s="416"/>
      <c r="AG635" s="416"/>
      <c r="AH635" s="416"/>
      <c r="AI635" s="416"/>
      <c r="AJ635" s="416"/>
      <c r="AK635" s="416"/>
      <c r="AL635" s="416"/>
      <c r="AM635" s="416"/>
      <c r="AN635" s="416"/>
      <c r="AO635" s="416"/>
      <c r="AP635" s="416"/>
      <c r="AQ635" s="416"/>
      <c r="AR635" s="416"/>
      <c r="AS635" s="416"/>
      <c r="AT635" s="416"/>
      <c r="AU635" s="416"/>
      <c r="AV635" s="416"/>
      <c r="AW635" s="416"/>
      <c r="AX635" s="416"/>
      <c r="AY635" s="416"/>
      <c r="AZ635" s="416"/>
      <c r="BA635" s="416"/>
      <c r="BB635" s="416"/>
      <c r="BC635" s="416"/>
      <c r="BD635" s="416"/>
      <c r="BE635" s="416"/>
      <c r="BF635" s="416"/>
      <c r="BG635" s="416"/>
      <c r="BH635" s="416"/>
      <c r="BI635" s="416"/>
      <c r="BJ635" s="416"/>
      <c r="BK635" s="416"/>
      <c r="BL635" s="416"/>
      <c r="BM635" s="416"/>
      <c r="BN635" s="416"/>
      <c r="BO635" s="416"/>
      <c r="BP635" s="417"/>
      <c r="BQ635" s="417"/>
      <c r="BR635" s="417"/>
      <c r="BS635" s="417"/>
      <c r="BT635" s="417"/>
      <c r="BU635" s="417"/>
      <c r="BV635" s="417"/>
      <c r="BW635" s="417"/>
      <c r="BX635" s="417"/>
      <c r="BY635" s="417"/>
      <c r="BZ635" s="417"/>
      <c r="CA635" s="417"/>
      <c r="CB635" s="417"/>
      <c r="CC635" s="417"/>
      <c r="CD635" s="417"/>
      <c r="CE635" s="417"/>
      <c r="CF635" s="417"/>
      <c r="CG635" s="417"/>
      <c r="CH635" s="417"/>
      <c r="CI635" s="417"/>
      <c r="CJ635" s="417"/>
      <c r="CK635" s="417"/>
      <c r="CL635" s="417"/>
      <c r="CM635" s="417"/>
      <c r="CN635" s="417"/>
      <c r="CO635" s="417"/>
      <c r="CP635" s="417"/>
      <c r="CQ635" s="417"/>
      <c r="CR635" s="417"/>
      <c r="CS635" s="417"/>
      <c r="CT635" s="417"/>
      <c r="CU635" s="417"/>
      <c r="CV635" s="417"/>
      <c r="CW635" s="417"/>
      <c r="CX635" s="417"/>
      <c r="CY635" s="417"/>
      <c r="CZ635" s="417"/>
      <c r="DA635" s="417"/>
      <c r="DB635" s="417"/>
      <c r="DC635" s="417"/>
      <c r="DD635" s="417"/>
      <c r="DE635" s="417"/>
      <c r="DF635" s="417"/>
      <c r="DG635" s="417"/>
    </row>
    <row r="636" spans="1:111" s="268" customFormat="1">
      <c r="A636" s="22"/>
      <c r="B636" s="22"/>
      <c r="C636" s="11" t="s">
        <v>1463</v>
      </c>
      <c r="D636" s="12" t="s">
        <v>147</v>
      </c>
      <c r="E636" s="22"/>
      <c r="F636" s="23"/>
      <c r="G636" s="23"/>
      <c r="H636" s="23"/>
      <c r="I636" s="24"/>
      <c r="J636" s="23"/>
      <c r="K636" s="416"/>
      <c r="L636" s="416"/>
      <c r="M636" s="416"/>
      <c r="N636" s="416"/>
      <c r="O636" s="416"/>
      <c r="P636" s="416"/>
      <c r="Q636" s="416"/>
      <c r="R636" s="416"/>
      <c r="S636" s="416"/>
      <c r="T636" s="416"/>
      <c r="U636" s="416"/>
      <c r="V636" s="416"/>
      <c r="W636" s="416"/>
      <c r="X636" s="416"/>
      <c r="Y636" s="416"/>
      <c r="Z636" s="416"/>
      <c r="AA636" s="416"/>
      <c r="AB636" s="416"/>
      <c r="AC636" s="416"/>
      <c r="AD636" s="416"/>
      <c r="AE636" s="416"/>
      <c r="AF636" s="416"/>
      <c r="AG636" s="416"/>
      <c r="AH636" s="416"/>
      <c r="AI636" s="416"/>
      <c r="AJ636" s="416"/>
      <c r="AK636" s="416"/>
      <c r="AL636" s="416"/>
      <c r="AM636" s="416"/>
      <c r="AN636" s="416"/>
      <c r="AO636" s="416"/>
      <c r="AP636" s="416"/>
      <c r="AQ636" s="416"/>
      <c r="AR636" s="416"/>
      <c r="AS636" s="416"/>
      <c r="AT636" s="416"/>
      <c r="AU636" s="416"/>
      <c r="AV636" s="416"/>
      <c r="AW636" s="416"/>
      <c r="AX636" s="416"/>
      <c r="AY636" s="416"/>
      <c r="AZ636" s="416"/>
      <c r="BA636" s="416"/>
      <c r="BB636" s="416"/>
      <c r="BC636" s="416"/>
      <c r="BD636" s="416"/>
      <c r="BE636" s="416"/>
      <c r="BF636" s="416"/>
      <c r="BG636" s="416"/>
      <c r="BH636" s="416"/>
      <c r="BI636" s="416"/>
      <c r="BJ636" s="416"/>
      <c r="BK636" s="416"/>
      <c r="BL636" s="416"/>
      <c r="BM636" s="416"/>
      <c r="BN636" s="416"/>
      <c r="BO636" s="416"/>
      <c r="BP636" s="417"/>
      <c r="BQ636" s="417"/>
      <c r="BR636" s="417"/>
      <c r="BS636" s="417"/>
      <c r="BT636" s="417"/>
      <c r="BU636" s="417"/>
      <c r="BV636" s="417"/>
      <c r="BW636" s="417"/>
      <c r="BX636" s="417"/>
      <c r="BY636" s="417"/>
      <c r="BZ636" s="417"/>
      <c r="CA636" s="417"/>
      <c r="CB636" s="417"/>
      <c r="CC636" s="417"/>
      <c r="CD636" s="417"/>
      <c r="CE636" s="417"/>
      <c r="CF636" s="417"/>
      <c r="CG636" s="417"/>
      <c r="CH636" s="417"/>
      <c r="CI636" s="417"/>
      <c r="CJ636" s="417"/>
      <c r="CK636" s="417"/>
      <c r="CL636" s="417"/>
      <c r="CM636" s="417"/>
      <c r="CN636" s="417"/>
      <c r="CO636" s="417"/>
      <c r="CP636" s="417"/>
      <c r="CQ636" s="417"/>
      <c r="CR636" s="417"/>
      <c r="CS636" s="417"/>
      <c r="CT636" s="417"/>
      <c r="CU636" s="417"/>
      <c r="CV636" s="417"/>
      <c r="CW636" s="417"/>
      <c r="CX636" s="417"/>
      <c r="CY636" s="417"/>
      <c r="CZ636" s="417"/>
      <c r="DA636" s="417"/>
      <c r="DB636" s="417"/>
      <c r="DC636" s="417"/>
      <c r="DD636" s="417"/>
      <c r="DE636" s="417"/>
      <c r="DF636" s="417"/>
      <c r="DG636" s="417"/>
    </row>
    <row r="637" spans="1:111" s="268" customFormat="1">
      <c r="A637" s="112"/>
      <c r="B637" s="112"/>
      <c r="C637" s="28" t="s">
        <v>1464</v>
      </c>
      <c r="D637" s="32" t="s">
        <v>144</v>
      </c>
      <c r="E637" s="112"/>
      <c r="F637" s="114"/>
      <c r="G637" s="114"/>
      <c r="H637" s="114"/>
      <c r="I637" s="122"/>
      <c r="J637" s="114"/>
      <c r="K637" s="416"/>
      <c r="L637" s="416"/>
      <c r="M637" s="416"/>
      <c r="N637" s="416"/>
      <c r="O637" s="416"/>
      <c r="P637" s="416"/>
      <c r="Q637" s="416"/>
      <c r="R637" s="416"/>
      <c r="S637" s="416"/>
      <c r="T637" s="416"/>
      <c r="U637" s="416"/>
      <c r="V637" s="416"/>
      <c r="W637" s="416"/>
      <c r="X637" s="416"/>
      <c r="Y637" s="416"/>
      <c r="Z637" s="416"/>
      <c r="AA637" s="416"/>
      <c r="AB637" s="416"/>
      <c r="AC637" s="416"/>
      <c r="AD637" s="416"/>
      <c r="AE637" s="416"/>
      <c r="AF637" s="416"/>
      <c r="AG637" s="416"/>
      <c r="AH637" s="416"/>
      <c r="AI637" s="416"/>
      <c r="AJ637" s="416"/>
      <c r="AK637" s="416"/>
      <c r="AL637" s="416"/>
      <c r="AM637" s="416"/>
      <c r="AN637" s="416"/>
      <c r="AO637" s="416"/>
      <c r="AP637" s="416"/>
      <c r="AQ637" s="416"/>
      <c r="AR637" s="416"/>
      <c r="AS637" s="416"/>
      <c r="AT637" s="416"/>
      <c r="AU637" s="416"/>
      <c r="AV637" s="416"/>
      <c r="AW637" s="416"/>
      <c r="AX637" s="416"/>
      <c r="AY637" s="416"/>
      <c r="AZ637" s="416"/>
      <c r="BA637" s="416"/>
      <c r="BB637" s="416"/>
      <c r="BC637" s="416"/>
      <c r="BD637" s="416"/>
      <c r="BE637" s="416"/>
      <c r="BF637" s="416"/>
      <c r="BG637" s="416"/>
      <c r="BH637" s="416"/>
      <c r="BI637" s="416"/>
      <c r="BJ637" s="416"/>
      <c r="BK637" s="416"/>
      <c r="BL637" s="416"/>
      <c r="BM637" s="416"/>
      <c r="BN637" s="416"/>
      <c r="BO637" s="416"/>
      <c r="BP637" s="417"/>
      <c r="BQ637" s="417"/>
      <c r="BR637" s="417"/>
      <c r="BS637" s="417"/>
      <c r="BT637" s="417"/>
      <c r="BU637" s="417"/>
      <c r="BV637" s="417"/>
      <c r="BW637" s="417"/>
      <c r="BX637" s="417"/>
      <c r="BY637" s="417"/>
      <c r="BZ637" s="417"/>
      <c r="CA637" s="417"/>
      <c r="CB637" s="417"/>
      <c r="CC637" s="417"/>
      <c r="CD637" s="417"/>
      <c r="CE637" s="417"/>
      <c r="CF637" s="417"/>
      <c r="CG637" s="417"/>
      <c r="CH637" s="417"/>
      <c r="CI637" s="417"/>
      <c r="CJ637" s="417"/>
      <c r="CK637" s="417"/>
      <c r="CL637" s="417"/>
      <c r="CM637" s="417"/>
      <c r="CN637" s="417"/>
      <c r="CO637" s="417"/>
      <c r="CP637" s="417"/>
      <c r="CQ637" s="417"/>
      <c r="CR637" s="417"/>
      <c r="CS637" s="417"/>
      <c r="CT637" s="417"/>
      <c r="CU637" s="417"/>
      <c r="CV637" s="417"/>
      <c r="CW637" s="417"/>
      <c r="CX637" s="417"/>
      <c r="CY637" s="417"/>
      <c r="CZ637" s="417"/>
      <c r="DA637" s="417"/>
      <c r="DB637" s="417"/>
      <c r="DC637" s="417"/>
      <c r="DD637" s="417"/>
      <c r="DE637" s="417"/>
      <c r="DF637" s="417"/>
      <c r="DG637" s="417"/>
    </row>
    <row r="638" spans="1:111" s="268" customFormat="1" ht="31.5">
      <c r="A638" s="92" t="s">
        <v>2154</v>
      </c>
      <c r="B638" s="112" t="s">
        <v>103</v>
      </c>
      <c r="C638" s="113" t="s">
        <v>1465</v>
      </c>
      <c r="D638" s="115" t="s">
        <v>2149</v>
      </c>
      <c r="E638" s="112" t="s">
        <v>104</v>
      </c>
      <c r="F638" s="483">
        <v>1</v>
      </c>
      <c r="G638" s="117">
        <f t="shared" ref="G638:G644" si="271">$J$4</f>
        <v>0.24940000000000001</v>
      </c>
      <c r="H638" s="114">
        <v>0</v>
      </c>
      <c r="I638" s="122">
        <f>H638*(1+G638)</f>
        <v>0</v>
      </c>
      <c r="J638" s="114">
        <f>F638*I638</f>
        <v>0</v>
      </c>
      <c r="K638" s="416"/>
      <c r="L638" s="416"/>
      <c r="M638" s="416"/>
      <c r="N638" s="416"/>
      <c r="O638" s="416"/>
      <c r="P638" s="416"/>
      <c r="Q638" s="416"/>
      <c r="R638" s="416"/>
      <c r="S638" s="416"/>
      <c r="T638" s="416"/>
      <c r="U638" s="416"/>
      <c r="V638" s="416"/>
      <c r="W638" s="416"/>
      <c r="X638" s="416"/>
      <c r="Y638" s="416"/>
      <c r="Z638" s="416"/>
      <c r="AA638" s="416"/>
      <c r="AB638" s="416"/>
      <c r="AC638" s="416"/>
      <c r="AD638" s="416"/>
      <c r="AE638" s="416"/>
      <c r="AF638" s="416"/>
      <c r="AG638" s="416"/>
      <c r="AH638" s="416"/>
      <c r="AI638" s="416"/>
      <c r="AJ638" s="416"/>
      <c r="AK638" s="416"/>
      <c r="AL638" s="416"/>
      <c r="AM638" s="416"/>
      <c r="AN638" s="416"/>
      <c r="AO638" s="416"/>
      <c r="AP638" s="416"/>
      <c r="AQ638" s="416"/>
      <c r="AR638" s="416"/>
      <c r="AS638" s="416"/>
      <c r="AT638" s="416"/>
      <c r="AU638" s="416"/>
      <c r="AV638" s="416"/>
      <c r="AW638" s="416"/>
      <c r="AX638" s="416"/>
      <c r="AY638" s="416"/>
      <c r="AZ638" s="416"/>
      <c r="BA638" s="416"/>
      <c r="BB638" s="416"/>
      <c r="BC638" s="416"/>
      <c r="BD638" s="416"/>
      <c r="BE638" s="416"/>
      <c r="BF638" s="416"/>
      <c r="BG638" s="416"/>
      <c r="BH638" s="416"/>
      <c r="BI638" s="416"/>
      <c r="BJ638" s="416"/>
      <c r="BK638" s="416"/>
      <c r="BL638" s="416"/>
      <c r="BM638" s="416"/>
      <c r="BN638" s="416"/>
      <c r="BO638" s="416"/>
      <c r="BP638" s="417"/>
      <c r="BQ638" s="417"/>
      <c r="BR638" s="417"/>
      <c r="BS638" s="417"/>
      <c r="BT638" s="417"/>
      <c r="BU638" s="417"/>
      <c r="BV638" s="417"/>
      <c r="BW638" s="417"/>
      <c r="BX638" s="417"/>
      <c r="BY638" s="417"/>
      <c r="BZ638" s="417"/>
      <c r="CA638" s="417"/>
      <c r="CB638" s="417"/>
      <c r="CC638" s="417"/>
      <c r="CD638" s="417"/>
      <c r="CE638" s="417"/>
      <c r="CF638" s="417"/>
      <c r="CG638" s="417"/>
      <c r="CH638" s="417"/>
      <c r="CI638" s="417"/>
      <c r="CJ638" s="417"/>
      <c r="CK638" s="417"/>
      <c r="CL638" s="417"/>
      <c r="CM638" s="417"/>
      <c r="CN638" s="417"/>
      <c r="CO638" s="417"/>
      <c r="CP638" s="417"/>
      <c r="CQ638" s="417"/>
      <c r="CR638" s="417"/>
      <c r="CS638" s="417"/>
      <c r="CT638" s="417"/>
      <c r="CU638" s="417"/>
      <c r="CV638" s="417"/>
      <c r="CW638" s="417"/>
      <c r="CX638" s="417"/>
      <c r="CY638" s="417"/>
      <c r="CZ638" s="417"/>
      <c r="DA638" s="417"/>
      <c r="DB638" s="417"/>
      <c r="DC638" s="417"/>
      <c r="DD638" s="417"/>
      <c r="DE638" s="417"/>
      <c r="DF638" s="417"/>
      <c r="DG638" s="417"/>
    </row>
    <row r="639" spans="1:111" s="268" customFormat="1" ht="31.5">
      <c r="A639" s="112">
        <v>94794</v>
      </c>
      <c r="B639" s="112" t="s">
        <v>13</v>
      </c>
      <c r="C639" s="113" t="s">
        <v>1466</v>
      </c>
      <c r="D639" s="115" t="s">
        <v>196</v>
      </c>
      <c r="E639" s="112" t="s">
        <v>104</v>
      </c>
      <c r="F639" s="483">
        <v>5</v>
      </c>
      <c r="G639" s="117">
        <f t="shared" si="271"/>
        <v>0.24940000000000001</v>
      </c>
      <c r="H639" s="114">
        <v>0</v>
      </c>
      <c r="I639" s="122">
        <f t="shared" ref="I639:I644" si="272">H639*(1+G639)</f>
        <v>0</v>
      </c>
      <c r="J639" s="114">
        <f>F639*I639</f>
        <v>0</v>
      </c>
      <c r="K639" s="416"/>
      <c r="L639" s="416"/>
      <c r="M639" s="416"/>
      <c r="N639" s="416"/>
      <c r="O639" s="416"/>
      <c r="P639" s="416"/>
      <c r="Q639" s="416"/>
      <c r="R639" s="416"/>
      <c r="S639" s="416"/>
      <c r="T639" s="416"/>
      <c r="U639" s="416"/>
      <c r="V639" s="416"/>
      <c r="W639" s="416"/>
      <c r="X639" s="416"/>
      <c r="Y639" s="416"/>
      <c r="Z639" s="416"/>
      <c r="AA639" s="416"/>
      <c r="AB639" s="416"/>
      <c r="AC639" s="416"/>
      <c r="AD639" s="416"/>
      <c r="AE639" s="416"/>
      <c r="AF639" s="416"/>
      <c r="AG639" s="416"/>
      <c r="AH639" s="416"/>
      <c r="AI639" s="416"/>
      <c r="AJ639" s="416"/>
      <c r="AK639" s="416"/>
      <c r="AL639" s="416"/>
      <c r="AM639" s="416"/>
      <c r="AN639" s="416"/>
      <c r="AO639" s="416"/>
      <c r="AP639" s="416"/>
      <c r="AQ639" s="416"/>
      <c r="AR639" s="416"/>
      <c r="AS639" s="416"/>
      <c r="AT639" s="416"/>
      <c r="AU639" s="416"/>
      <c r="AV639" s="416"/>
      <c r="AW639" s="416"/>
      <c r="AX639" s="416"/>
      <c r="AY639" s="416"/>
      <c r="AZ639" s="416"/>
      <c r="BA639" s="416"/>
      <c r="BB639" s="416"/>
      <c r="BC639" s="416"/>
      <c r="BD639" s="416"/>
      <c r="BE639" s="416"/>
      <c r="BF639" s="416"/>
      <c r="BG639" s="416"/>
      <c r="BH639" s="416"/>
      <c r="BI639" s="416"/>
      <c r="BJ639" s="416"/>
      <c r="BK639" s="416"/>
      <c r="BL639" s="416"/>
      <c r="BM639" s="416"/>
      <c r="BN639" s="416"/>
      <c r="BO639" s="416"/>
      <c r="BP639" s="417"/>
      <c r="BQ639" s="417"/>
      <c r="BR639" s="417"/>
      <c r="BS639" s="417"/>
      <c r="BT639" s="417"/>
      <c r="BU639" s="417"/>
      <c r="BV639" s="417"/>
      <c r="BW639" s="417"/>
      <c r="BX639" s="417"/>
      <c r="BY639" s="417"/>
      <c r="BZ639" s="417"/>
      <c r="CA639" s="417"/>
      <c r="CB639" s="417"/>
      <c r="CC639" s="417"/>
      <c r="CD639" s="417"/>
      <c r="CE639" s="417"/>
      <c r="CF639" s="417"/>
      <c r="CG639" s="417"/>
      <c r="CH639" s="417"/>
      <c r="CI639" s="417"/>
      <c r="CJ639" s="417"/>
      <c r="CK639" s="417"/>
      <c r="CL639" s="417"/>
      <c r="CM639" s="417"/>
      <c r="CN639" s="417"/>
      <c r="CO639" s="417"/>
      <c r="CP639" s="417"/>
      <c r="CQ639" s="417"/>
      <c r="CR639" s="417"/>
      <c r="CS639" s="417"/>
      <c r="CT639" s="417"/>
      <c r="CU639" s="417"/>
      <c r="CV639" s="417"/>
      <c r="CW639" s="417"/>
      <c r="CX639" s="417"/>
      <c r="CY639" s="417"/>
      <c r="CZ639" s="417"/>
      <c r="DA639" s="417"/>
      <c r="DB639" s="417"/>
      <c r="DC639" s="417"/>
      <c r="DD639" s="417"/>
      <c r="DE639" s="417"/>
      <c r="DF639" s="417"/>
      <c r="DG639" s="417"/>
    </row>
    <row r="640" spans="1:111" s="268" customFormat="1">
      <c r="A640" s="112">
        <v>94792</v>
      </c>
      <c r="B640" s="112" t="s">
        <v>13</v>
      </c>
      <c r="C640" s="113" t="s">
        <v>1559</v>
      </c>
      <c r="D640" s="115" t="s">
        <v>2115</v>
      </c>
      <c r="E640" s="112" t="s">
        <v>104</v>
      </c>
      <c r="F640" s="483">
        <v>10</v>
      </c>
      <c r="G640" s="117">
        <f t="shared" si="271"/>
        <v>0.24940000000000001</v>
      </c>
      <c r="H640" s="114">
        <v>0</v>
      </c>
      <c r="I640" s="122">
        <f t="shared" si="272"/>
        <v>0</v>
      </c>
      <c r="J640" s="114">
        <f>F640*I640</f>
        <v>0</v>
      </c>
      <c r="K640" s="416"/>
      <c r="L640" s="416"/>
      <c r="M640" s="416"/>
      <c r="N640" s="416"/>
      <c r="O640" s="416"/>
      <c r="P640" s="416"/>
      <c r="Q640" s="416"/>
      <c r="R640" s="416"/>
      <c r="S640" s="416"/>
      <c r="T640" s="416"/>
      <c r="U640" s="416"/>
      <c r="V640" s="416"/>
      <c r="W640" s="416"/>
      <c r="X640" s="416"/>
      <c r="Y640" s="416"/>
      <c r="Z640" s="416"/>
      <c r="AA640" s="416"/>
      <c r="AB640" s="416"/>
      <c r="AC640" s="416"/>
      <c r="AD640" s="416"/>
      <c r="AE640" s="416"/>
      <c r="AF640" s="416"/>
      <c r="AG640" s="416"/>
      <c r="AH640" s="416"/>
      <c r="AI640" s="416"/>
      <c r="AJ640" s="416"/>
      <c r="AK640" s="416"/>
      <c r="AL640" s="416"/>
      <c r="AM640" s="416"/>
      <c r="AN640" s="416"/>
      <c r="AO640" s="416"/>
      <c r="AP640" s="416"/>
      <c r="AQ640" s="416"/>
      <c r="AR640" s="416"/>
      <c r="AS640" s="416"/>
      <c r="AT640" s="416"/>
      <c r="AU640" s="416"/>
      <c r="AV640" s="416"/>
      <c r="AW640" s="416"/>
      <c r="AX640" s="416"/>
      <c r="AY640" s="416"/>
      <c r="AZ640" s="416"/>
      <c r="BA640" s="416"/>
      <c r="BB640" s="416"/>
      <c r="BC640" s="416"/>
      <c r="BD640" s="416"/>
      <c r="BE640" s="416"/>
      <c r="BF640" s="416"/>
      <c r="BG640" s="416"/>
      <c r="BH640" s="416"/>
      <c r="BI640" s="416"/>
      <c r="BJ640" s="416"/>
      <c r="BK640" s="416"/>
      <c r="BL640" s="416"/>
      <c r="BM640" s="416"/>
      <c r="BN640" s="416"/>
      <c r="BO640" s="416"/>
      <c r="BP640" s="417"/>
      <c r="BQ640" s="417"/>
      <c r="BR640" s="417"/>
      <c r="BS640" s="417"/>
      <c r="BT640" s="417"/>
      <c r="BU640" s="417"/>
      <c r="BV640" s="417"/>
      <c r="BW640" s="417"/>
      <c r="BX640" s="417"/>
      <c r="BY640" s="417"/>
      <c r="BZ640" s="417"/>
      <c r="CA640" s="417"/>
      <c r="CB640" s="417"/>
      <c r="CC640" s="417"/>
      <c r="CD640" s="417"/>
      <c r="CE640" s="417"/>
      <c r="CF640" s="417"/>
      <c r="CG640" s="417"/>
      <c r="CH640" s="417"/>
      <c r="CI640" s="417"/>
      <c r="CJ640" s="417"/>
      <c r="CK640" s="417"/>
      <c r="CL640" s="417"/>
      <c r="CM640" s="417"/>
      <c r="CN640" s="417"/>
      <c r="CO640" s="417"/>
      <c r="CP640" s="417"/>
      <c r="CQ640" s="417"/>
      <c r="CR640" s="417"/>
      <c r="CS640" s="417"/>
      <c r="CT640" s="417"/>
      <c r="CU640" s="417"/>
      <c r="CV640" s="417"/>
      <c r="CW640" s="417"/>
      <c r="CX640" s="417"/>
      <c r="CY640" s="417"/>
      <c r="CZ640" s="417"/>
      <c r="DA640" s="417"/>
      <c r="DB640" s="417"/>
      <c r="DC640" s="417"/>
      <c r="DD640" s="417"/>
      <c r="DE640" s="417"/>
      <c r="DF640" s="417"/>
      <c r="DG640" s="417"/>
    </row>
    <row r="641" spans="1:111" s="268" customFormat="1" ht="47.25">
      <c r="A641" s="112">
        <v>89987</v>
      </c>
      <c r="B641" s="112" t="s">
        <v>13</v>
      </c>
      <c r="C641" s="113" t="s">
        <v>1560</v>
      </c>
      <c r="D641" s="115" t="s">
        <v>2116</v>
      </c>
      <c r="E641" s="112" t="s">
        <v>104</v>
      </c>
      <c r="F641" s="483">
        <v>4</v>
      </c>
      <c r="G641" s="117">
        <f t="shared" si="271"/>
        <v>0.24940000000000001</v>
      </c>
      <c r="H641" s="114">
        <v>0</v>
      </c>
      <c r="I641" s="122">
        <f t="shared" si="272"/>
        <v>0</v>
      </c>
      <c r="J641" s="114">
        <f>F641*I641</f>
        <v>0</v>
      </c>
      <c r="K641" s="416"/>
      <c r="L641" s="416"/>
      <c r="M641" s="416"/>
      <c r="N641" s="416"/>
      <c r="O641" s="416"/>
      <c r="P641" s="416"/>
      <c r="Q641" s="416"/>
      <c r="R641" s="416"/>
      <c r="S641" s="416"/>
      <c r="T641" s="416"/>
      <c r="U641" s="416"/>
      <c r="V641" s="416"/>
      <c r="W641" s="416"/>
      <c r="X641" s="416"/>
      <c r="Y641" s="416"/>
      <c r="Z641" s="416"/>
      <c r="AA641" s="416"/>
      <c r="AB641" s="416"/>
      <c r="AC641" s="416"/>
      <c r="AD641" s="416"/>
      <c r="AE641" s="416"/>
      <c r="AF641" s="416"/>
      <c r="AG641" s="416"/>
      <c r="AH641" s="416"/>
      <c r="AI641" s="416"/>
      <c r="AJ641" s="416"/>
      <c r="AK641" s="416"/>
      <c r="AL641" s="416"/>
      <c r="AM641" s="416"/>
      <c r="AN641" s="416"/>
      <c r="AO641" s="416"/>
      <c r="AP641" s="416"/>
      <c r="AQ641" s="416"/>
      <c r="AR641" s="416"/>
      <c r="AS641" s="416"/>
      <c r="AT641" s="416"/>
      <c r="AU641" s="416"/>
      <c r="AV641" s="416"/>
      <c r="AW641" s="416"/>
      <c r="AX641" s="416"/>
      <c r="AY641" s="416"/>
      <c r="AZ641" s="416"/>
      <c r="BA641" s="416"/>
      <c r="BB641" s="416"/>
      <c r="BC641" s="416"/>
      <c r="BD641" s="416"/>
      <c r="BE641" s="416"/>
      <c r="BF641" s="416"/>
      <c r="BG641" s="416"/>
      <c r="BH641" s="416"/>
      <c r="BI641" s="416"/>
      <c r="BJ641" s="416"/>
      <c r="BK641" s="416"/>
      <c r="BL641" s="416"/>
      <c r="BM641" s="416"/>
      <c r="BN641" s="416"/>
      <c r="BO641" s="416"/>
      <c r="BP641" s="417"/>
      <c r="BQ641" s="417"/>
      <c r="BR641" s="417"/>
      <c r="BS641" s="417"/>
      <c r="BT641" s="417"/>
      <c r="BU641" s="417"/>
      <c r="BV641" s="417"/>
      <c r="BW641" s="417"/>
      <c r="BX641" s="417"/>
      <c r="BY641" s="417"/>
      <c r="BZ641" s="417"/>
      <c r="CA641" s="417"/>
      <c r="CB641" s="417"/>
      <c r="CC641" s="417"/>
      <c r="CD641" s="417"/>
      <c r="CE641" s="417"/>
      <c r="CF641" s="417"/>
      <c r="CG641" s="417"/>
      <c r="CH641" s="417"/>
      <c r="CI641" s="417"/>
      <c r="CJ641" s="417"/>
      <c r="CK641" s="417"/>
      <c r="CL641" s="417"/>
      <c r="CM641" s="417"/>
      <c r="CN641" s="417"/>
      <c r="CO641" s="417"/>
      <c r="CP641" s="417"/>
      <c r="CQ641" s="417"/>
      <c r="CR641" s="417"/>
      <c r="CS641" s="417"/>
      <c r="CT641" s="417"/>
      <c r="CU641" s="417"/>
      <c r="CV641" s="417"/>
      <c r="CW641" s="417"/>
      <c r="CX641" s="417"/>
      <c r="CY641" s="417"/>
      <c r="CZ641" s="417"/>
      <c r="DA641" s="417"/>
      <c r="DB641" s="417"/>
      <c r="DC641" s="417"/>
      <c r="DD641" s="417"/>
      <c r="DE641" s="417"/>
      <c r="DF641" s="417"/>
      <c r="DG641" s="417"/>
    </row>
    <row r="642" spans="1:111" s="268" customFormat="1" ht="31.5">
      <c r="A642" s="112">
        <v>89351</v>
      </c>
      <c r="B642" s="112" t="s">
        <v>13</v>
      </c>
      <c r="C642" s="113" t="s">
        <v>1561</v>
      </c>
      <c r="D642" s="115" t="s">
        <v>2117</v>
      </c>
      <c r="E642" s="112" t="s">
        <v>104</v>
      </c>
      <c r="F642" s="483">
        <v>8</v>
      </c>
      <c r="G642" s="117">
        <f t="shared" si="271"/>
        <v>0.24940000000000001</v>
      </c>
      <c r="H642" s="114">
        <v>0</v>
      </c>
      <c r="I642" s="122">
        <f t="shared" si="272"/>
        <v>0</v>
      </c>
      <c r="J642" s="114">
        <f t="shared" ref="J642:J644" si="273">F642*I642</f>
        <v>0</v>
      </c>
      <c r="K642" s="416"/>
      <c r="L642" s="416"/>
      <c r="M642" s="416"/>
      <c r="N642" s="416"/>
      <c r="O642" s="416"/>
      <c r="P642" s="416"/>
      <c r="Q642" s="416"/>
      <c r="R642" s="416"/>
      <c r="S642" s="416"/>
      <c r="T642" s="416"/>
      <c r="U642" s="416"/>
      <c r="V642" s="416"/>
      <c r="W642" s="416"/>
      <c r="X642" s="416"/>
      <c r="Y642" s="416"/>
      <c r="Z642" s="416"/>
      <c r="AA642" s="416"/>
      <c r="AB642" s="416"/>
      <c r="AC642" s="416"/>
      <c r="AD642" s="416"/>
      <c r="AE642" s="416"/>
      <c r="AF642" s="416"/>
      <c r="AG642" s="416"/>
      <c r="AH642" s="416"/>
      <c r="AI642" s="416"/>
      <c r="AJ642" s="416"/>
      <c r="AK642" s="416"/>
      <c r="AL642" s="416"/>
      <c r="AM642" s="416"/>
      <c r="AN642" s="416"/>
      <c r="AO642" s="416"/>
      <c r="AP642" s="416"/>
      <c r="AQ642" s="416"/>
      <c r="AR642" s="416"/>
      <c r="AS642" s="416"/>
      <c r="AT642" s="416"/>
      <c r="AU642" s="416"/>
      <c r="AV642" s="416"/>
      <c r="AW642" s="416"/>
      <c r="AX642" s="416"/>
      <c r="AY642" s="416"/>
      <c r="AZ642" s="416"/>
      <c r="BA642" s="416"/>
      <c r="BB642" s="416"/>
      <c r="BC642" s="416"/>
      <c r="BD642" s="416"/>
      <c r="BE642" s="416"/>
      <c r="BF642" s="416"/>
      <c r="BG642" s="416"/>
      <c r="BH642" s="416"/>
      <c r="BI642" s="416"/>
      <c r="BJ642" s="416"/>
      <c r="BK642" s="416"/>
      <c r="BL642" s="416"/>
      <c r="BM642" s="416"/>
      <c r="BN642" s="416"/>
      <c r="BO642" s="416"/>
      <c r="BP642" s="417"/>
      <c r="BQ642" s="417"/>
      <c r="BR642" s="417"/>
      <c r="BS642" s="417"/>
      <c r="BT642" s="417"/>
      <c r="BU642" s="417"/>
      <c r="BV642" s="417"/>
      <c r="BW642" s="417"/>
      <c r="BX642" s="417"/>
      <c r="BY642" s="417"/>
      <c r="BZ642" s="417"/>
      <c r="CA642" s="417"/>
      <c r="CB642" s="417"/>
      <c r="CC642" s="417"/>
      <c r="CD642" s="417"/>
      <c r="CE642" s="417"/>
      <c r="CF642" s="417"/>
      <c r="CG642" s="417"/>
      <c r="CH642" s="417"/>
      <c r="CI642" s="417"/>
      <c r="CJ642" s="417"/>
      <c r="CK642" s="417"/>
      <c r="CL642" s="417"/>
      <c r="CM642" s="417"/>
      <c r="CN642" s="417"/>
      <c r="CO642" s="417"/>
      <c r="CP642" s="417"/>
      <c r="CQ642" s="417"/>
      <c r="CR642" s="417"/>
      <c r="CS642" s="417"/>
      <c r="CT642" s="417"/>
      <c r="CU642" s="417"/>
      <c r="CV642" s="417"/>
      <c r="CW642" s="417"/>
      <c r="CX642" s="417"/>
      <c r="CY642" s="417"/>
      <c r="CZ642" s="417"/>
      <c r="DA642" s="417"/>
      <c r="DB642" s="417"/>
      <c r="DC642" s="417"/>
      <c r="DD642" s="417"/>
      <c r="DE642" s="417"/>
      <c r="DF642" s="417"/>
      <c r="DG642" s="417"/>
    </row>
    <row r="643" spans="1:111" s="268" customFormat="1" ht="31.5">
      <c r="A643" s="112">
        <v>90371</v>
      </c>
      <c r="B643" s="112" t="s">
        <v>13</v>
      </c>
      <c r="C643" s="113" t="s">
        <v>1562</v>
      </c>
      <c r="D643" s="115" t="s">
        <v>2118</v>
      </c>
      <c r="E643" s="112" t="s">
        <v>104</v>
      </c>
      <c r="F643" s="483">
        <v>12</v>
      </c>
      <c r="G643" s="117">
        <f t="shared" si="271"/>
        <v>0.24940000000000001</v>
      </c>
      <c r="H643" s="114">
        <v>0</v>
      </c>
      <c r="I643" s="122">
        <f t="shared" si="272"/>
        <v>0</v>
      </c>
      <c r="J643" s="114">
        <f t="shared" si="273"/>
        <v>0</v>
      </c>
      <c r="K643" s="416"/>
      <c r="L643" s="416"/>
      <c r="M643" s="416"/>
      <c r="N643" s="416"/>
      <c r="O643" s="416"/>
      <c r="P643" s="416"/>
      <c r="Q643" s="416"/>
      <c r="R643" s="416"/>
      <c r="S643" s="416"/>
      <c r="T643" s="416"/>
      <c r="U643" s="416"/>
      <c r="V643" s="416"/>
      <c r="W643" s="416"/>
      <c r="X643" s="416"/>
      <c r="Y643" s="416"/>
      <c r="Z643" s="416"/>
      <c r="AA643" s="416"/>
      <c r="AB643" s="416"/>
      <c r="AC643" s="416"/>
      <c r="AD643" s="416"/>
      <c r="AE643" s="416"/>
      <c r="AF643" s="416"/>
      <c r="AG643" s="416"/>
      <c r="AH643" s="416"/>
      <c r="AI643" s="416"/>
      <c r="AJ643" s="416"/>
      <c r="AK643" s="416"/>
      <c r="AL643" s="416"/>
      <c r="AM643" s="416"/>
      <c r="AN643" s="416"/>
      <c r="AO643" s="416"/>
      <c r="AP643" s="416"/>
      <c r="AQ643" s="416"/>
      <c r="AR643" s="416"/>
      <c r="AS643" s="416"/>
      <c r="AT643" s="416"/>
      <c r="AU643" s="416"/>
      <c r="AV643" s="416"/>
      <c r="AW643" s="416"/>
      <c r="AX643" s="416"/>
      <c r="AY643" s="416"/>
      <c r="AZ643" s="416"/>
      <c r="BA643" s="416"/>
      <c r="BB643" s="416"/>
      <c r="BC643" s="416"/>
      <c r="BD643" s="416"/>
      <c r="BE643" s="416"/>
      <c r="BF643" s="416"/>
      <c r="BG643" s="416"/>
      <c r="BH643" s="416"/>
      <c r="BI643" s="416"/>
      <c r="BJ643" s="416"/>
      <c r="BK643" s="416"/>
      <c r="BL643" s="416"/>
      <c r="BM643" s="416"/>
      <c r="BN643" s="416"/>
      <c r="BO643" s="416"/>
      <c r="BP643" s="417"/>
      <c r="BQ643" s="417"/>
      <c r="BR643" s="417"/>
      <c r="BS643" s="417"/>
      <c r="BT643" s="417"/>
      <c r="BU643" s="417"/>
      <c r="BV643" s="417"/>
      <c r="BW643" s="417"/>
      <c r="BX643" s="417"/>
      <c r="BY643" s="417"/>
      <c r="BZ643" s="417"/>
      <c r="CA643" s="417"/>
      <c r="CB643" s="417"/>
      <c r="CC643" s="417"/>
      <c r="CD643" s="417"/>
      <c r="CE643" s="417"/>
      <c r="CF643" s="417"/>
      <c r="CG643" s="417"/>
      <c r="CH643" s="417"/>
      <c r="CI643" s="417"/>
      <c r="CJ643" s="417"/>
      <c r="CK643" s="417"/>
      <c r="CL643" s="417"/>
      <c r="CM643" s="417"/>
      <c r="CN643" s="417"/>
      <c r="CO643" s="417"/>
      <c r="CP643" s="417"/>
      <c r="CQ643" s="417"/>
      <c r="CR643" s="417"/>
      <c r="CS643" s="417"/>
      <c r="CT643" s="417"/>
      <c r="CU643" s="417"/>
      <c r="CV643" s="417"/>
      <c r="CW643" s="417"/>
      <c r="CX643" s="417"/>
      <c r="CY643" s="417"/>
      <c r="CZ643" s="417"/>
      <c r="DA643" s="417"/>
      <c r="DB643" s="417"/>
      <c r="DC643" s="417"/>
      <c r="DD643" s="417"/>
      <c r="DE643" s="417"/>
      <c r="DF643" s="417"/>
      <c r="DG643" s="417"/>
    </row>
    <row r="644" spans="1:111" s="268" customFormat="1" ht="31.5">
      <c r="A644" s="112">
        <v>94499</v>
      </c>
      <c r="B644" s="112" t="s">
        <v>13</v>
      </c>
      <c r="C644" s="113" t="s">
        <v>2406</v>
      </c>
      <c r="D644" s="100" t="s">
        <v>2120</v>
      </c>
      <c r="E644" s="112" t="s">
        <v>104</v>
      </c>
      <c r="F644" s="483">
        <v>6</v>
      </c>
      <c r="G644" s="117">
        <f t="shared" si="271"/>
        <v>0.24940000000000001</v>
      </c>
      <c r="H644" s="114">
        <v>0</v>
      </c>
      <c r="I644" s="122">
        <f t="shared" si="272"/>
        <v>0</v>
      </c>
      <c r="J644" s="114">
        <f t="shared" si="273"/>
        <v>0</v>
      </c>
      <c r="K644" s="416"/>
      <c r="L644" s="416"/>
      <c r="M644" s="416"/>
      <c r="N644" s="416"/>
      <c r="O644" s="416"/>
      <c r="P644" s="416"/>
      <c r="Q644" s="416"/>
      <c r="R644" s="416"/>
      <c r="S644" s="416"/>
      <c r="T644" s="416"/>
      <c r="U644" s="416"/>
      <c r="V644" s="416"/>
      <c r="W644" s="416"/>
      <c r="X644" s="416"/>
      <c r="Y644" s="416"/>
      <c r="Z644" s="416"/>
      <c r="AA644" s="416"/>
      <c r="AB644" s="416"/>
      <c r="AC644" s="416"/>
      <c r="AD644" s="416"/>
      <c r="AE644" s="416"/>
      <c r="AF644" s="416"/>
      <c r="AG644" s="416"/>
      <c r="AH644" s="416"/>
      <c r="AI644" s="416"/>
      <c r="AJ644" s="416"/>
      <c r="AK644" s="416"/>
      <c r="AL644" s="416"/>
      <c r="AM644" s="416"/>
      <c r="AN644" s="416"/>
      <c r="AO644" s="416"/>
      <c r="AP644" s="416"/>
      <c r="AQ644" s="416"/>
      <c r="AR644" s="416"/>
      <c r="AS644" s="416"/>
      <c r="AT644" s="416"/>
      <c r="AU644" s="416"/>
      <c r="AV644" s="416"/>
      <c r="AW644" s="416"/>
      <c r="AX644" s="416"/>
      <c r="AY644" s="416"/>
      <c r="AZ644" s="416"/>
      <c r="BA644" s="416"/>
      <c r="BB644" s="416"/>
      <c r="BC644" s="416"/>
      <c r="BD644" s="416"/>
      <c r="BE644" s="416"/>
      <c r="BF644" s="416"/>
      <c r="BG644" s="416"/>
      <c r="BH644" s="416"/>
      <c r="BI644" s="416"/>
      <c r="BJ644" s="416"/>
      <c r="BK644" s="416"/>
      <c r="BL644" s="416"/>
      <c r="BM644" s="416"/>
      <c r="BN644" s="416"/>
      <c r="BO644" s="416"/>
      <c r="BP644" s="417"/>
      <c r="BQ644" s="417"/>
      <c r="BR644" s="417"/>
      <c r="BS644" s="417"/>
      <c r="BT644" s="417"/>
      <c r="BU644" s="417"/>
      <c r="BV644" s="417"/>
      <c r="BW644" s="417"/>
      <c r="BX644" s="417"/>
      <c r="BY644" s="417"/>
      <c r="BZ644" s="417"/>
      <c r="CA644" s="417"/>
      <c r="CB644" s="417"/>
      <c r="CC644" s="417"/>
      <c r="CD644" s="417"/>
      <c r="CE644" s="417"/>
      <c r="CF644" s="417"/>
      <c r="CG644" s="417"/>
      <c r="CH644" s="417"/>
      <c r="CI644" s="417"/>
      <c r="CJ644" s="417"/>
      <c r="CK644" s="417"/>
      <c r="CL644" s="417"/>
      <c r="CM644" s="417"/>
      <c r="CN644" s="417"/>
      <c r="CO644" s="417"/>
      <c r="CP644" s="417"/>
      <c r="CQ644" s="417"/>
      <c r="CR644" s="417"/>
      <c r="CS644" s="417"/>
      <c r="CT644" s="417"/>
      <c r="CU644" s="417"/>
      <c r="CV644" s="417"/>
      <c r="CW644" s="417"/>
      <c r="CX644" s="417"/>
      <c r="CY644" s="417"/>
      <c r="CZ644" s="417"/>
      <c r="DA644" s="417"/>
      <c r="DB644" s="417"/>
      <c r="DC644" s="417"/>
      <c r="DD644" s="417"/>
      <c r="DE644" s="417"/>
      <c r="DF644" s="417"/>
      <c r="DG644" s="417"/>
    </row>
    <row r="645" spans="1:111" s="268" customFormat="1">
      <c r="A645" s="112"/>
      <c r="B645" s="112"/>
      <c r="C645" s="28" t="s">
        <v>1467</v>
      </c>
      <c r="D645" s="32" t="s">
        <v>145</v>
      </c>
      <c r="E645" s="112"/>
      <c r="F645" s="140"/>
      <c r="G645" s="114"/>
      <c r="H645" s="114"/>
      <c r="I645" s="122"/>
      <c r="J645" s="114"/>
      <c r="K645" s="416"/>
      <c r="L645" s="416"/>
      <c r="M645" s="416"/>
      <c r="N645" s="416"/>
      <c r="O645" s="416"/>
      <c r="P645" s="416"/>
      <c r="Q645" s="416"/>
      <c r="R645" s="416"/>
      <c r="S645" s="416"/>
      <c r="T645" s="416"/>
      <c r="U645" s="416"/>
      <c r="V645" s="416"/>
      <c r="W645" s="416"/>
      <c r="X645" s="416"/>
      <c r="Y645" s="416"/>
      <c r="Z645" s="416"/>
      <c r="AA645" s="416"/>
      <c r="AB645" s="416"/>
      <c r="AC645" s="416"/>
      <c r="AD645" s="416"/>
      <c r="AE645" s="416"/>
      <c r="AF645" s="416"/>
      <c r="AG645" s="416"/>
      <c r="AH645" s="416"/>
      <c r="AI645" s="416"/>
      <c r="AJ645" s="416"/>
      <c r="AK645" s="416"/>
      <c r="AL645" s="416"/>
      <c r="AM645" s="416"/>
      <c r="AN645" s="416"/>
      <c r="AO645" s="416"/>
      <c r="AP645" s="416"/>
      <c r="AQ645" s="416"/>
      <c r="AR645" s="416"/>
      <c r="AS645" s="416"/>
      <c r="AT645" s="416"/>
      <c r="AU645" s="416"/>
      <c r="AV645" s="416"/>
      <c r="AW645" s="416"/>
      <c r="AX645" s="416"/>
      <c r="AY645" s="416"/>
      <c r="AZ645" s="416"/>
      <c r="BA645" s="416"/>
      <c r="BB645" s="416"/>
      <c r="BC645" s="416"/>
      <c r="BD645" s="416"/>
      <c r="BE645" s="416"/>
      <c r="BF645" s="416"/>
      <c r="BG645" s="416"/>
      <c r="BH645" s="416"/>
      <c r="BI645" s="416"/>
      <c r="BJ645" s="416"/>
      <c r="BK645" s="416"/>
      <c r="BL645" s="416"/>
      <c r="BM645" s="416"/>
      <c r="BN645" s="416"/>
      <c r="BO645" s="416"/>
      <c r="BP645" s="417"/>
      <c r="BQ645" s="417"/>
      <c r="BR645" s="417"/>
      <c r="BS645" s="417"/>
      <c r="BT645" s="417"/>
      <c r="BU645" s="417"/>
      <c r="BV645" s="417"/>
      <c r="BW645" s="417"/>
      <c r="BX645" s="417"/>
      <c r="BY645" s="417"/>
      <c r="BZ645" s="417"/>
      <c r="CA645" s="417"/>
      <c r="CB645" s="417"/>
      <c r="CC645" s="417"/>
      <c r="CD645" s="417"/>
      <c r="CE645" s="417"/>
      <c r="CF645" s="417"/>
      <c r="CG645" s="417"/>
      <c r="CH645" s="417"/>
      <c r="CI645" s="417"/>
      <c r="CJ645" s="417"/>
      <c r="CK645" s="417"/>
      <c r="CL645" s="417"/>
      <c r="CM645" s="417"/>
      <c r="CN645" s="417"/>
      <c r="CO645" s="417"/>
      <c r="CP645" s="417"/>
      <c r="CQ645" s="417"/>
      <c r="CR645" s="417"/>
      <c r="CS645" s="417"/>
      <c r="CT645" s="417"/>
      <c r="CU645" s="417"/>
      <c r="CV645" s="417"/>
      <c r="CW645" s="417"/>
      <c r="CX645" s="417"/>
      <c r="CY645" s="417"/>
      <c r="CZ645" s="417"/>
      <c r="DA645" s="417"/>
      <c r="DB645" s="417"/>
      <c r="DC645" s="417"/>
      <c r="DD645" s="417"/>
      <c r="DE645" s="417"/>
      <c r="DF645" s="417"/>
      <c r="DG645" s="417"/>
    </row>
    <row r="646" spans="1:111" s="268" customFormat="1" ht="31.5">
      <c r="A646" s="112">
        <v>95470</v>
      </c>
      <c r="B646" s="112" t="s">
        <v>13</v>
      </c>
      <c r="C646" s="113" t="s">
        <v>1468</v>
      </c>
      <c r="D646" s="115" t="s">
        <v>261</v>
      </c>
      <c r="E646" s="112" t="s">
        <v>104</v>
      </c>
      <c r="F646" s="483">
        <v>6</v>
      </c>
      <c r="G646" s="117">
        <f t="shared" ref="G646" si="274">$J$4</f>
        <v>0.24940000000000001</v>
      </c>
      <c r="H646" s="114">
        <v>0</v>
      </c>
      <c r="I646" s="122">
        <f t="shared" ref="I646:I648" si="275">H646*(1+G646)</f>
        <v>0</v>
      </c>
      <c r="J646" s="114">
        <f t="shared" ref="J646:J648" si="276">F646*I646</f>
        <v>0</v>
      </c>
      <c r="K646" s="416"/>
      <c r="L646" s="416"/>
      <c r="M646" s="416"/>
      <c r="N646" s="416"/>
      <c r="O646" s="416"/>
      <c r="P646" s="416"/>
      <c r="Q646" s="416"/>
      <c r="R646" s="416"/>
      <c r="S646" s="416"/>
      <c r="T646" s="416"/>
      <c r="U646" s="416"/>
      <c r="V646" s="416"/>
      <c r="W646" s="416"/>
      <c r="X646" s="416"/>
      <c r="Y646" s="416"/>
      <c r="Z646" s="416"/>
      <c r="AA646" s="416"/>
      <c r="AB646" s="416"/>
      <c r="AC646" s="416"/>
      <c r="AD646" s="416"/>
      <c r="AE646" s="416"/>
      <c r="AF646" s="416"/>
      <c r="AG646" s="416"/>
      <c r="AH646" s="416"/>
      <c r="AI646" s="416"/>
      <c r="AJ646" s="416"/>
      <c r="AK646" s="416"/>
      <c r="AL646" s="416"/>
      <c r="AM646" s="416"/>
      <c r="AN646" s="416"/>
      <c r="AO646" s="416"/>
      <c r="AP646" s="416"/>
      <c r="AQ646" s="416"/>
      <c r="AR646" s="416"/>
      <c r="AS646" s="416"/>
      <c r="AT646" s="416"/>
      <c r="AU646" s="416"/>
      <c r="AV646" s="416"/>
      <c r="AW646" s="416"/>
      <c r="AX646" s="416"/>
      <c r="AY646" s="416"/>
      <c r="AZ646" s="416"/>
      <c r="BA646" s="416"/>
      <c r="BB646" s="416"/>
      <c r="BC646" s="416"/>
      <c r="BD646" s="416"/>
      <c r="BE646" s="416"/>
      <c r="BF646" s="416"/>
      <c r="BG646" s="416"/>
      <c r="BH646" s="416"/>
      <c r="BI646" s="416"/>
      <c r="BJ646" s="416"/>
      <c r="BK646" s="416"/>
      <c r="BL646" s="416"/>
      <c r="BM646" s="416"/>
      <c r="BN646" s="416"/>
      <c r="BO646" s="416"/>
      <c r="BP646" s="417"/>
      <c r="BQ646" s="417"/>
      <c r="BR646" s="417"/>
      <c r="BS646" s="417"/>
      <c r="BT646" s="417"/>
      <c r="BU646" s="417"/>
      <c r="BV646" s="417"/>
      <c r="BW646" s="417"/>
      <c r="BX646" s="417"/>
      <c r="BY646" s="417"/>
      <c r="BZ646" s="417"/>
      <c r="CA646" s="417"/>
      <c r="CB646" s="417"/>
      <c r="CC646" s="417"/>
      <c r="CD646" s="417"/>
      <c r="CE646" s="417"/>
      <c r="CF646" s="417"/>
      <c r="CG646" s="417"/>
      <c r="CH646" s="417"/>
      <c r="CI646" s="417"/>
      <c r="CJ646" s="417"/>
      <c r="CK646" s="417"/>
      <c r="CL646" s="417"/>
      <c r="CM646" s="417"/>
      <c r="CN646" s="417"/>
      <c r="CO646" s="417"/>
      <c r="CP646" s="417"/>
      <c r="CQ646" s="417"/>
      <c r="CR646" s="417"/>
      <c r="CS646" s="417"/>
      <c r="CT646" s="417"/>
      <c r="CU646" s="417"/>
      <c r="CV646" s="417"/>
      <c r="CW646" s="417"/>
      <c r="CX646" s="417"/>
      <c r="CY646" s="417"/>
      <c r="CZ646" s="417"/>
      <c r="DA646" s="417"/>
      <c r="DB646" s="417"/>
      <c r="DC646" s="417"/>
      <c r="DD646" s="417"/>
      <c r="DE646" s="417"/>
      <c r="DF646" s="417"/>
      <c r="DG646" s="417"/>
    </row>
    <row r="647" spans="1:111" s="268" customFormat="1" ht="31.5">
      <c r="A647" s="92" t="s">
        <v>2532</v>
      </c>
      <c r="B647" s="112" t="s">
        <v>103</v>
      </c>
      <c r="C647" s="113" t="s">
        <v>1578</v>
      </c>
      <c r="D647" s="100" t="s">
        <v>163</v>
      </c>
      <c r="E647" s="112" t="s">
        <v>15</v>
      </c>
      <c r="F647" s="483">
        <v>2</v>
      </c>
      <c r="G647" s="117">
        <f t="shared" ref="G647:G648" si="277">$J$4</f>
        <v>0.24940000000000001</v>
      </c>
      <c r="H647" s="114">
        <v>0</v>
      </c>
      <c r="I647" s="122">
        <f t="shared" si="275"/>
        <v>0</v>
      </c>
      <c r="J647" s="114">
        <f t="shared" si="276"/>
        <v>0</v>
      </c>
      <c r="K647" s="416"/>
      <c r="L647" s="416"/>
      <c r="M647" s="416"/>
      <c r="N647" s="416"/>
      <c r="O647" s="416"/>
      <c r="P647" s="416"/>
      <c r="Q647" s="416"/>
      <c r="R647" s="416"/>
      <c r="S647" s="416"/>
      <c r="T647" s="416"/>
      <c r="U647" s="416"/>
      <c r="V647" s="416"/>
      <c r="W647" s="416"/>
      <c r="X647" s="416"/>
      <c r="Y647" s="416"/>
      <c r="Z647" s="416"/>
      <c r="AA647" s="416"/>
      <c r="AB647" s="416"/>
      <c r="AC647" s="416"/>
      <c r="AD647" s="416"/>
      <c r="AE647" s="416"/>
      <c r="AF647" s="416"/>
      <c r="AG647" s="416"/>
      <c r="AH647" s="416"/>
      <c r="AI647" s="416"/>
      <c r="AJ647" s="416"/>
      <c r="AK647" s="416"/>
      <c r="AL647" s="416"/>
      <c r="AM647" s="416"/>
      <c r="AN647" s="416"/>
      <c r="AO647" s="416"/>
      <c r="AP647" s="416"/>
      <c r="AQ647" s="416"/>
      <c r="AR647" s="416"/>
      <c r="AS647" s="416"/>
      <c r="AT647" s="416"/>
      <c r="AU647" s="416"/>
      <c r="AV647" s="416"/>
      <c r="AW647" s="416"/>
      <c r="AX647" s="416"/>
      <c r="AY647" s="416"/>
      <c r="AZ647" s="416"/>
      <c r="BA647" s="416"/>
      <c r="BB647" s="416"/>
      <c r="BC647" s="416"/>
      <c r="BD647" s="416"/>
      <c r="BE647" s="416"/>
      <c r="BF647" s="416"/>
      <c r="BG647" s="416"/>
      <c r="BH647" s="416"/>
      <c r="BI647" s="416"/>
      <c r="BJ647" s="416"/>
      <c r="BK647" s="416"/>
      <c r="BL647" s="416"/>
      <c r="BM647" s="416"/>
      <c r="BN647" s="416"/>
      <c r="BO647" s="416"/>
      <c r="BP647" s="417"/>
      <c r="BQ647" s="417"/>
      <c r="BR647" s="417"/>
      <c r="BS647" s="417"/>
      <c r="BT647" s="417"/>
      <c r="BU647" s="417"/>
      <c r="BV647" s="417"/>
      <c r="BW647" s="417"/>
      <c r="BX647" s="417"/>
      <c r="BY647" s="417"/>
      <c r="BZ647" s="417"/>
      <c r="CA647" s="417"/>
      <c r="CB647" s="417"/>
      <c r="CC647" s="417"/>
      <c r="CD647" s="417"/>
      <c r="CE647" s="417"/>
      <c r="CF647" s="417"/>
      <c r="CG647" s="417"/>
      <c r="CH647" s="417"/>
      <c r="CI647" s="417"/>
      <c r="CJ647" s="417"/>
      <c r="CK647" s="417"/>
      <c r="CL647" s="417"/>
      <c r="CM647" s="417"/>
      <c r="CN647" s="417"/>
      <c r="CO647" s="417"/>
      <c r="CP647" s="417"/>
      <c r="CQ647" s="417"/>
      <c r="CR647" s="417"/>
      <c r="CS647" s="417"/>
      <c r="CT647" s="417"/>
      <c r="CU647" s="417"/>
      <c r="CV647" s="417"/>
      <c r="CW647" s="417"/>
      <c r="CX647" s="417"/>
      <c r="CY647" s="417"/>
      <c r="CZ647" s="417"/>
      <c r="DA647" s="417"/>
      <c r="DB647" s="417"/>
      <c r="DC647" s="417"/>
      <c r="DD647" s="417"/>
      <c r="DE647" s="417"/>
      <c r="DF647" s="417"/>
      <c r="DG647" s="417"/>
    </row>
    <row r="648" spans="1:111" s="268" customFormat="1" ht="31.5">
      <c r="A648" s="112" t="s">
        <v>2138</v>
      </c>
      <c r="B648" s="112" t="s">
        <v>13</v>
      </c>
      <c r="C648" s="113" t="s">
        <v>2407</v>
      </c>
      <c r="D648" s="115" t="s">
        <v>2137</v>
      </c>
      <c r="E648" s="112" t="s">
        <v>104</v>
      </c>
      <c r="F648" s="483">
        <v>2</v>
      </c>
      <c r="G648" s="117">
        <f t="shared" si="277"/>
        <v>0.24940000000000001</v>
      </c>
      <c r="H648" s="114">
        <v>0</v>
      </c>
      <c r="I648" s="122">
        <f t="shared" si="275"/>
        <v>0</v>
      </c>
      <c r="J648" s="114">
        <f t="shared" si="276"/>
        <v>0</v>
      </c>
      <c r="K648" s="416"/>
      <c r="L648" s="416"/>
      <c r="M648" s="416"/>
      <c r="N648" s="416"/>
      <c r="O648" s="416"/>
      <c r="P648" s="416"/>
      <c r="Q648" s="416"/>
      <c r="R648" s="416"/>
      <c r="S648" s="416"/>
      <c r="T648" s="416"/>
      <c r="U648" s="416"/>
      <c r="V648" s="416"/>
      <c r="W648" s="416"/>
      <c r="X648" s="416"/>
      <c r="Y648" s="416"/>
      <c r="Z648" s="416"/>
      <c r="AA648" s="416"/>
      <c r="AB648" s="416"/>
      <c r="AC648" s="416"/>
      <c r="AD648" s="416"/>
      <c r="AE648" s="416"/>
      <c r="AF648" s="416"/>
      <c r="AG648" s="416"/>
      <c r="AH648" s="416"/>
      <c r="AI648" s="416"/>
      <c r="AJ648" s="416"/>
      <c r="AK648" s="416"/>
      <c r="AL648" s="416"/>
      <c r="AM648" s="416"/>
      <c r="AN648" s="416"/>
      <c r="AO648" s="416"/>
      <c r="AP648" s="416"/>
      <c r="AQ648" s="416"/>
      <c r="AR648" s="416"/>
      <c r="AS648" s="416"/>
      <c r="AT648" s="416"/>
      <c r="AU648" s="416"/>
      <c r="AV648" s="416"/>
      <c r="AW648" s="416"/>
      <c r="AX648" s="416"/>
      <c r="AY648" s="416"/>
      <c r="AZ648" s="416"/>
      <c r="BA648" s="416"/>
      <c r="BB648" s="416"/>
      <c r="BC648" s="416"/>
      <c r="BD648" s="416"/>
      <c r="BE648" s="416"/>
      <c r="BF648" s="416"/>
      <c r="BG648" s="416"/>
      <c r="BH648" s="416"/>
      <c r="BI648" s="416"/>
      <c r="BJ648" s="416"/>
      <c r="BK648" s="416"/>
      <c r="BL648" s="416"/>
      <c r="BM648" s="416"/>
      <c r="BN648" s="416"/>
      <c r="BO648" s="416"/>
      <c r="BP648" s="417"/>
      <c r="BQ648" s="417"/>
      <c r="BR648" s="417"/>
      <c r="BS648" s="417"/>
      <c r="BT648" s="417"/>
      <c r="BU648" s="417"/>
      <c r="BV648" s="417"/>
      <c r="BW648" s="417"/>
      <c r="BX648" s="417"/>
      <c r="BY648" s="417"/>
      <c r="BZ648" s="417"/>
      <c r="CA648" s="417"/>
      <c r="CB648" s="417"/>
      <c r="CC648" s="417"/>
      <c r="CD648" s="417"/>
      <c r="CE648" s="417"/>
      <c r="CF648" s="417"/>
      <c r="CG648" s="417"/>
      <c r="CH648" s="417"/>
      <c r="CI648" s="417"/>
      <c r="CJ648" s="417"/>
      <c r="CK648" s="417"/>
      <c r="CL648" s="417"/>
      <c r="CM648" s="417"/>
      <c r="CN648" s="417"/>
      <c r="CO648" s="417"/>
      <c r="CP648" s="417"/>
      <c r="CQ648" s="417"/>
      <c r="CR648" s="417"/>
      <c r="CS648" s="417"/>
      <c r="CT648" s="417"/>
      <c r="CU648" s="417"/>
      <c r="CV648" s="417"/>
      <c r="CW648" s="417"/>
      <c r="CX648" s="417"/>
      <c r="CY648" s="417"/>
      <c r="CZ648" s="417"/>
      <c r="DA648" s="417"/>
      <c r="DB648" s="417"/>
      <c r="DC648" s="417"/>
      <c r="DD648" s="417"/>
      <c r="DE648" s="417"/>
      <c r="DF648" s="417"/>
      <c r="DG648" s="417"/>
    </row>
    <row r="649" spans="1:111" s="268" customFormat="1">
      <c r="A649" s="112"/>
      <c r="B649" s="112"/>
      <c r="C649" s="28" t="s">
        <v>1469</v>
      </c>
      <c r="D649" s="32" t="s">
        <v>146</v>
      </c>
      <c r="E649" s="112"/>
      <c r="F649" s="140"/>
      <c r="G649" s="114"/>
      <c r="H649" s="114"/>
      <c r="I649" s="122"/>
      <c r="J649" s="114"/>
      <c r="K649" s="416"/>
      <c r="L649" s="416"/>
      <c r="M649" s="416"/>
      <c r="N649" s="416"/>
      <c r="O649" s="416"/>
      <c r="P649" s="416"/>
      <c r="Q649" s="416"/>
      <c r="R649" s="416"/>
      <c r="S649" s="416"/>
      <c r="T649" s="416"/>
      <c r="U649" s="416"/>
      <c r="V649" s="416"/>
      <c r="W649" s="416"/>
      <c r="X649" s="416"/>
      <c r="Y649" s="416"/>
      <c r="Z649" s="416"/>
      <c r="AA649" s="416"/>
      <c r="AB649" s="416"/>
      <c r="AC649" s="416"/>
      <c r="AD649" s="416"/>
      <c r="AE649" s="416"/>
      <c r="AF649" s="416"/>
      <c r="AG649" s="416"/>
      <c r="AH649" s="416"/>
      <c r="AI649" s="416"/>
      <c r="AJ649" s="416"/>
      <c r="AK649" s="416"/>
      <c r="AL649" s="416"/>
      <c r="AM649" s="416"/>
      <c r="AN649" s="416"/>
      <c r="AO649" s="416"/>
      <c r="AP649" s="416"/>
      <c r="AQ649" s="416"/>
      <c r="AR649" s="416"/>
      <c r="AS649" s="416"/>
      <c r="AT649" s="416"/>
      <c r="AU649" s="416"/>
      <c r="AV649" s="416"/>
      <c r="AW649" s="416"/>
      <c r="AX649" s="416"/>
      <c r="AY649" s="416"/>
      <c r="AZ649" s="416"/>
      <c r="BA649" s="416"/>
      <c r="BB649" s="416"/>
      <c r="BC649" s="416"/>
      <c r="BD649" s="416"/>
      <c r="BE649" s="416"/>
      <c r="BF649" s="416"/>
      <c r="BG649" s="416"/>
      <c r="BH649" s="416"/>
      <c r="BI649" s="416"/>
      <c r="BJ649" s="416"/>
      <c r="BK649" s="416"/>
      <c r="BL649" s="416"/>
      <c r="BM649" s="416"/>
      <c r="BN649" s="416"/>
      <c r="BO649" s="416"/>
      <c r="BP649" s="417"/>
      <c r="BQ649" s="417"/>
      <c r="BR649" s="417"/>
      <c r="BS649" s="417"/>
      <c r="BT649" s="417"/>
      <c r="BU649" s="417"/>
      <c r="BV649" s="417"/>
      <c r="BW649" s="417"/>
      <c r="BX649" s="417"/>
      <c r="BY649" s="417"/>
      <c r="BZ649" s="417"/>
      <c r="CA649" s="417"/>
      <c r="CB649" s="417"/>
      <c r="CC649" s="417"/>
      <c r="CD649" s="417"/>
      <c r="CE649" s="417"/>
      <c r="CF649" s="417"/>
      <c r="CG649" s="417"/>
      <c r="CH649" s="417"/>
      <c r="CI649" s="417"/>
      <c r="CJ649" s="417"/>
      <c r="CK649" s="417"/>
      <c r="CL649" s="417"/>
      <c r="CM649" s="417"/>
      <c r="CN649" s="417"/>
      <c r="CO649" s="417"/>
      <c r="CP649" s="417"/>
      <c r="CQ649" s="417"/>
      <c r="CR649" s="417"/>
      <c r="CS649" s="417"/>
      <c r="CT649" s="417"/>
      <c r="CU649" s="417"/>
      <c r="CV649" s="417"/>
      <c r="CW649" s="417"/>
      <c r="CX649" s="417"/>
      <c r="CY649" s="417"/>
      <c r="CZ649" s="417"/>
      <c r="DA649" s="417"/>
      <c r="DB649" s="417"/>
      <c r="DC649" s="417"/>
      <c r="DD649" s="417"/>
      <c r="DE649" s="417"/>
      <c r="DF649" s="417"/>
      <c r="DG649" s="417"/>
    </row>
    <row r="650" spans="1:111" s="268" customFormat="1">
      <c r="A650" s="112">
        <v>9535</v>
      </c>
      <c r="B650" s="112" t="s">
        <v>13</v>
      </c>
      <c r="C650" s="113" t="s">
        <v>1470</v>
      </c>
      <c r="D650" s="100" t="s">
        <v>274</v>
      </c>
      <c r="E650" s="112" t="s">
        <v>100</v>
      </c>
      <c r="F650" s="483">
        <v>12</v>
      </c>
      <c r="G650" s="117">
        <f t="shared" ref="G650:G657" si="278">$J$4</f>
        <v>0.24940000000000001</v>
      </c>
      <c r="H650" s="114">
        <v>0</v>
      </c>
      <c r="I650" s="122">
        <f t="shared" ref="I650:I657" si="279">H650*(1+G650)</f>
        <v>0</v>
      </c>
      <c r="J650" s="114">
        <f t="shared" ref="J650:J657" si="280">F650*I650</f>
        <v>0</v>
      </c>
      <c r="K650" s="416"/>
      <c r="L650" s="416"/>
      <c r="M650" s="416"/>
      <c r="N650" s="416"/>
      <c r="O650" s="416"/>
      <c r="P650" s="416"/>
      <c r="Q650" s="416"/>
      <c r="R650" s="416"/>
      <c r="S650" s="416"/>
      <c r="T650" s="416"/>
      <c r="U650" s="416"/>
      <c r="V650" s="416"/>
      <c r="W650" s="416"/>
      <c r="X650" s="416"/>
      <c r="Y650" s="416"/>
      <c r="Z650" s="416"/>
      <c r="AA650" s="416"/>
      <c r="AB650" s="416"/>
      <c r="AC650" s="416"/>
      <c r="AD650" s="416"/>
      <c r="AE650" s="416"/>
      <c r="AF650" s="416"/>
      <c r="AG650" s="416"/>
      <c r="AH650" s="416"/>
      <c r="AI650" s="416"/>
      <c r="AJ650" s="416"/>
      <c r="AK650" s="416"/>
      <c r="AL650" s="416"/>
      <c r="AM650" s="416"/>
      <c r="AN650" s="416"/>
      <c r="AO650" s="416"/>
      <c r="AP650" s="416"/>
      <c r="AQ650" s="416"/>
      <c r="AR650" s="416"/>
      <c r="AS650" s="416"/>
      <c r="AT650" s="416"/>
      <c r="AU650" s="416"/>
      <c r="AV650" s="416"/>
      <c r="AW650" s="416"/>
      <c r="AX650" s="416"/>
      <c r="AY650" s="416"/>
      <c r="AZ650" s="416"/>
      <c r="BA650" s="416"/>
      <c r="BB650" s="416"/>
      <c r="BC650" s="416"/>
      <c r="BD650" s="416"/>
      <c r="BE650" s="416"/>
      <c r="BF650" s="416"/>
      <c r="BG650" s="416"/>
      <c r="BH650" s="416"/>
      <c r="BI650" s="416"/>
      <c r="BJ650" s="416"/>
      <c r="BK650" s="416"/>
      <c r="BL650" s="416"/>
      <c r="BM650" s="416"/>
      <c r="BN650" s="416"/>
      <c r="BO650" s="416"/>
      <c r="BP650" s="417"/>
      <c r="BQ650" s="417"/>
      <c r="BR650" s="417"/>
      <c r="BS650" s="417"/>
      <c r="BT650" s="417"/>
      <c r="BU650" s="417"/>
      <c r="BV650" s="417"/>
      <c r="BW650" s="417"/>
      <c r="BX650" s="417"/>
      <c r="BY650" s="417"/>
      <c r="BZ650" s="417"/>
      <c r="CA650" s="417"/>
      <c r="CB650" s="417"/>
      <c r="CC650" s="417"/>
      <c r="CD650" s="417"/>
      <c r="CE650" s="417"/>
      <c r="CF650" s="417"/>
      <c r="CG650" s="417"/>
      <c r="CH650" s="417"/>
      <c r="CI650" s="417"/>
      <c r="CJ650" s="417"/>
      <c r="CK650" s="417"/>
      <c r="CL650" s="417"/>
      <c r="CM650" s="417"/>
      <c r="CN650" s="417"/>
      <c r="CO650" s="417"/>
      <c r="CP650" s="417"/>
      <c r="CQ650" s="417"/>
      <c r="CR650" s="417"/>
      <c r="CS650" s="417"/>
      <c r="CT650" s="417"/>
      <c r="CU650" s="417"/>
      <c r="CV650" s="417"/>
      <c r="CW650" s="417"/>
      <c r="CX650" s="417"/>
      <c r="CY650" s="417"/>
      <c r="CZ650" s="417"/>
      <c r="DA650" s="417"/>
      <c r="DB650" s="417"/>
      <c r="DC650" s="417"/>
      <c r="DD650" s="417"/>
      <c r="DE650" s="417"/>
      <c r="DF650" s="417"/>
      <c r="DG650" s="417"/>
    </row>
    <row r="651" spans="1:111" s="268" customFormat="1">
      <c r="A651" s="112">
        <v>36207</v>
      </c>
      <c r="B651" s="112" t="s">
        <v>13</v>
      </c>
      <c r="C651" s="113" t="s">
        <v>1471</v>
      </c>
      <c r="D651" s="100" t="s">
        <v>2155</v>
      </c>
      <c r="E651" s="112" t="s">
        <v>100</v>
      </c>
      <c r="F651" s="483">
        <v>2</v>
      </c>
      <c r="G651" s="117">
        <f t="shared" si="278"/>
        <v>0.24940000000000001</v>
      </c>
      <c r="H651" s="114">
        <v>0</v>
      </c>
      <c r="I651" s="122">
        <f t="shared" si="279"/>
        <v>0</v>
      </c>
      <c r="J651" s="114">
        <f t="shared" si="280"/>
        <v>0</v>
      </c>
      <c r="K651" s="416"/>
      <c r="L651" s="416"/>
      <c r="M651" s="416"/>
      <c r="N651" s="416"/>
      <c r="O651" s="416"/>
      <c r="P651" s="416"/>
      <c r="Q651" s="416"/>
      <c r="R651" s="416"/>
      <c r="S651" s="416"/>
      <c r="T651" s="416"/>
      <c r="U651" s="416"/>
      <c r="V651" s="416"/>
      <c r="W651" s="416"/>
      <c r="X651" s="416"/>
      <c r="Y651" s="416"/>
      <c r="Z651" s="416"/>
      <c r="AA651" s="416"/>
      <c r="AB651" s="416"/>
      <c r="AC651" s="416"/>
      <c r="AD651" s="416"/>
      <c r="AE651" s="416"/>
      <c r="AF651" s="416"/>
      <c r="AG651" s="416"/>
      <c r="AH651" s="416"/>
      <c r="AI651" s="416"/>
      <c r="AJ651" s="416"/>
      <c r="AK651" s="416"/>
      <c r="AL651" s="416"/>
      <c r="AM651" s="416"/>
      <c r="AN651" s="416"/>
      <c r="AO651" s="416"/>
      <c r="AP651" s="416"/>
      <c r="AQ651" s="416"/>
      <c r="AR651" s="416"/>
      <c r="AS651" s="416"/>
      <c r="AT651" s="416"/>
      <c r="AU651" s="416"/>
      <c r="AV651" s="416"/>
      <c r="AW651" s="416"/>
      <c r="AX651" s="416"/>
      <c r="AY651" s="416"/>
      <c r="AZ651" s="416"/>
      <c r="BA651" s="416"/>
      <c r="BB651" s="416"/>
      <c r="BC651" s="416"/>
      <c r="BD651" s="416"/>
      <c r="BE651" s="416"/>
      <c r="BF651" s="416"/>
      <c r="BG651" s="416"/>
      <c r="BH651" s="416"/>
      <c r="BI651" s="416"/>
      <c r="BJ651" s="416"/>
      <c r="BK651" s="416"/>
      <c r="BL651" s="416"/>
      <c r="BM651" s="416"/>
      <c r="BN651" s="416"/>
      <c r="BO651" s="416"/>
      <c r="BP651" s="417"/>
      <c r="BQ651" s="417"/>
      <c r="BR651" s="417"/>
      <c r="BS651" s="417"/>
      <c r="BT651" s="417"/>
      <c r="BU651" s="417"/>
      <c r="BV651" s="417"/>
      <c r="BW651" s="417"/>
      <c r="BX651" s="417"/>
      <c r="BY651" s="417"/>
      <c r="BZ651" s="417"/>
      <c r="CA651" s="417"/>
      <c r="CB651" s="417"/>
      <c r="CC651" s="417"/>
      <c r="CD651" s="417"/>
      <c r="CE651" s="417"/>
      <c r="CF651" s="417"/>
      <c r="CG651" s="417"/>
      <c r="CH651" s="417"/>
      <c r="CI651" s="417"/>
      <c r="CJ651" s="417"/>
      <c r="CK651" s="417"/>
      <c r="CL651" s="417"/>
      <c r="CM651" s="417"/>
      <c r="CN651" s="417"/>
      <c r="CO651" s="417"/>
      <c r="CP651" s="417"/>
      <c r="CQ651" s="417"/>
      <c r="CR651" s="417"/>
      <c r="CS651" s="417"/>
      <c r="CT651" s="417"/>
      <c r="CU651" s="417"/>
      <c r="CV651" s="417"/>
      <c r="CW651" s="417"/>
      <c r="CX651" s="417"/>
      <c r="CY651" s="417"/>
      <c r="CZ651" s="417"/>
      <c r="DA651" s="417"/>
      <c r="DB651" s="417"/>
      <c r="DC651" s="417"/>
      <c r="DD651" s="417"/>
      <c r="DE651" s="417"/>
      <c r="DF651" s="417"/>
      <c r="DG651" s="417"/>
    </row>
    <row r="652" spans="1:111" s="268" customFormat="1">
      <c r="A652" s="112">
        <v>95546</v>
      </c>
      <c r="B652" s="112" t="s">
        <v>13</v>
      </c>
      <c r="C652" s="113" t="s">
        <v>2408</v>
      </c>
      <c r="D652" s="100" t="s">
        <v>2139</v>
      </c>
      <c r="E652" s="112" t="s">
        <v>100</v>
      </c>
      <c r="F652" s="483">
        <v>4</v>
      </c>
      <c r="G652" s="117">
        <f t="shared" si="278"/>
        <v>0.24940000000000001</v>
      </c>
      <c r="H652" s="114">
        <v>0</v>
      </c>
      <c r="I652" s="122">
        <f t="shared" si="279"/>
        <v>0</v>
      </c>
      <c r="J652" s="114">
        <f t="shared" si="280"/>
        <v>0</v>
      </c>
      <c r="K652" s="416"/>
      <c r="L652" s="416"/>
      <c r="M652" s="416"/>
      <c r="N652" s="416"/>
      <c r="O652" s="416"/>
      <c r="P652" s="416"/>
      <c r="Q652" s="416"/>
      <c r="R652" s="416"/>
      <c r="S652" s="416"/>
      <c r="T652" s="416"/>
      <c r="U652" s="416"/>
      <c r="V652" s="416"/>
      <c r="W652" s="416"/>
      <c r="X652" s="416"/>
      <c r="Y652" s="416"/>
      <c r="Z652" s="416"/>
      <c r="AA652" s="416"/>
      <c r="AB652" s="416"/>
      <c r="AC652" s="416"/>
      <c r="AD652" s="416"/>
      <c r="AE652" s="416"/>
      <c r="AF652" s="416"/>
      <c r="AG652" s="416"/>
      <c r="AH652" s="416"/>
      <c r="AI652" s="416"/>
      <c r="AJ652" s="416"/>
      <c r="AK652" s="416"/>
      <c r="AL652" s="416"/>
      <c r="AM652" s="416"/>
      <c r="AN652" s="416"/>
      <c r="AO652" s="416"/>
      <c r="AP652" s="416"/>
      <c r="AQ652" s="416"/>
      <c r="AR652" s="416"/>
      <c r="AS652" s="416"/>
      <c r="AT652" s="416"/>
      <c r="AU652" s="416"/>
      <c r="AV652" s="416"/>
      <c r="AW652" s="416"/>
      <c r="AX652" s="416"/>
      <c r="AY652" s="416"/>
      <c r="AZ652" s="416"/>
      <c r="BA652" s="416"/>
      <c r="BB652" s="416"/>
      <c r="BC652" s="416"/>
      <c r="BD652" s="416"/>
      <c r="BE652" s="416"/>
      <c r="BF652" s="416"/>
      <c r="BG652" s="416"/>
      <c r="BH652" s="416"/>
      <c r="BI652" s="416"/>
      <c r="BJ652" s="416"/>
      <c r="BK652" s="416"/>
      <c r="BL652" s="416"/>
      <c r="BM652" s="416"/>
      <c r="BN652" s="416"/>
      <c r="BO652" s="416"/>
      <c r="BP652" s="417"/>
      <c r="BQ652" s="417"/>
      <c r="BR652" s="417"/>
      <c r="BS652" s="417"/>
      <c r="BT652" s="417"/>
      <c r="BU652" s="417"/>
      <c r="BV652" s="417"/>
      <c r="BW652" s="417"/>
      <c r="BX652" s="417"/>
      <c r="BY652" s="417"/>
      <c r="BZ652" s="417"/>
      <c r="CA652" s="417"/>
      <c r="CB652" s="417"/>
      <c r="CC652" s="417"/>
      <c r="CD652" s="417"/>
      <c r="CE652" s="417"/>
      <c r="CF652" s="417"/>
      <c r="CG652" s="417"/>
      <c r="CH652" s="417"/>
      <c r="CI652" s="417"/>
      <c r="CJ652" s="417"/>
      <c r="CK652" s="417"/>
      <c r="CL652" s="417"/>
      <c r="CM652" s="417"/>
      <c r="CN652" s="417"/>
      <c r="CO652" s="417"/>
      <c r="CP652" s="417"/>
      <c r="CQ652" s="417"/>
      <c r="CR652" s="417"/>
      <c r="CS652" s="417"/>
      <c r="CT652" s="417"/>
      <c r="CU652" s="417"/>
      <c r="CV652" s="417"/>
      <c r="CW652" s="417"/>
      <c r="CX652" s="417"/>
      <c r="CY652" s="417"/>
      <c r="CZ652" s="417"/>
      <c r="DA652" s="417"/>
      <c r="DB652" s="417"/>
      <c r="DC652" s="417"/>
      <c r="DD652" s="417"/>
      <c r="DE652" s="417"/>
      <c r="DF652" s="417"/>
      <c r="DG652" s="417"/>
    </row>
    <row r="653" spans="1:111" s="268" customFormat="1">
      <c r="A653" s="112">
        <v>95545</v>
      </c>
      <c r="B653" s="112" t="s">
        <v>13</v>
      </c>
      <c r="C653" s="113" t="s">
        <v>2409</v>
      </c>
      <c r="D653" s="100" t="s">
        <v>2140</v>
      </c>
      <c r="E653" s="112" t="s">
        <v>100</v>
      </c>
      <c r="F653" s="483">
        <v>10</v>
      </c>
      <c r="G653" s="117">
        <f t="shared" si="278"/>
        <v>0.24940000000000001</v>
      </c>
      <c r="H653" s="114">
        <v>0</v>
      </c>
      <c r="I653" s="122">
        <f t="shared" si="279"/>
        <v>0</v>
      </c>
      <c r="J653" s="114">
        <f t="shared" si="280"/>
        <v>0</v>
      </c>
      <c r="K653" s="416"/>
      <c r="L653" s="416"/>
      <c r="M653" s="416"/>
      <c r="N653" s="416"/>
      <c r="O653" s="416"/>
      <c r="P653" s="416"/>
      <c r="Q653" s="416"/>
      <c r="R653" s="416"/>
      <c r="S653" s="416"/>
      <c r="T653" s="416"/>
      <c r="U653" s="416"/>
      <c r="V653" s="416"/>
      <c r="W653" s="416"/>
      <c r="X653" s="416"/>
      <c r="Y653" s="416"/>
      <c r="Z653" s="416"/>
      <c r="AA653" s="416"/>
      <c r="AB653" s="416"/>
      <c r="AC653" s="416"/>
      <c r="AD653" s="416"/>
      <c r="AE653" s="416"/>
      <c r="AF653" s="416"/>
      <c r="AG653" s="416"/>
      <c r="AH653" s="416"/>
      <c r="AI653" s="416"/>
      <c r="AJ653" s="416"/>
      <c r="AK653" s="416"/>
      <c r="AL653" s="416"/>
      <c r="AM653" s="416"/>
      <c r="AN653" s="416"/>
      <c r="AO653" s="416"/>
      <c r="AP653" s="416"/>
      <c r="AQ653" s="416"/>
      <c r="AR653" s="416"/>
      <c r="AS653" s="416"/>
      <c r="AT653" s="416"/>
      <c r="AU653" s="416"/>
      <c r="AV653" s="416"/>
      <c r="AW653" s="416"/>
      <c r="AX653" s="416"/>
      <c r="AY653" s="416"/>
      <c r="AZ653" s="416"/>
      <c r="BA653" s="416"/>
      <c r="BB653" s="416"/>
      <c r="BC653" s="416"/>
      <c r="BD653" s="416"/>
      <c r="BE653" s="416"/>
      <c r="BF653" s="416"/>
      <c r="BG653" s="416"/>
      <c r="BH653" s="416"/>
      <c r="BI653" s="416"/>
      <c r="BJ653" s="416"/>
      <c r="BK653" s="416"/>
      <c r="BL653" s="416"/>
      <c r="BM653" s="416"/>
      <c r="BN653" s="416"/>
      <c r="BO653" s="416"/>
      <c r="BP653" s="417"/>
      <c r="BQ653" s="417"/>
      <c r="BR653" s="417"/>
      <c r="BS653" s="417"/>
      <c r="BT653" s="417"/>
      <c r="BU653" s="417"/>
      <c r="BV653" s="417"/>
      <c r="BW653" s="417"/>
      <c r="BX653" s="417"/>
      <c r="BY653" s="417"/>
      <c r="BZ653" s="417"/>
      <c r="CA653" s="417"/>
      <c r="CB653" s="417"/>
      <c r="CC653" s="417"/>
      <c r="CD653" s="417"/>
      <c r="CE653" s="417"/>
      <c r="CF653" s="417"/>
      <c r="CG653" s="417"/>
      <c r="CH653" s="417"/>
      <c r="CI653" s="417"/>
      <c r="CJ653" s="417"/>
      <c r="CK653" s="417"/>
      <c r="CL653" s="417"/>
      <c r="CM653" s="417"/>
      <c r="CN653" s="417"/>
      <c r="CO653" s="417"/>
      <c r="CP653" s="417"/>
      <c r="CQ653" s="417"/>
      <c r="CR653" s="417"/>
      <c r="CS653" s="417"/>
      <c r="CT653" s="417"/>
      <c r="CU653" s="417"/>
      <c r="CV653" s="417"/>
      <c r="CW653" s="417"/>
      <c r="CX653" s="417"/>
      <c r="CY653" s="417"/>
      <c r="CZ653" s="417"/>
      <c r="DA653" s="417"/>
      <c r="DB653" s="417"/>
      <c r="DC653" s="417"/>
      <c r="DD653" s="417"/>
      <c r="DE653" s="417"/>
      <c r="DF653" s="417"/>
      <c r="DG653" s="417"/>
    </row>
    <row r="654" spans="1:111" s="268" customFormat="1" ht="31.5">
      <c r="A654" s="112">
        <v>95547</v>
      </c>
      <c r="B654" s="112" t="s">
        <v>13</v>
      </c>
      <c r="C654" s="113" t="s">
        <v>2410</v>
      </c>
      <c r="D654" s="100" t="s">
        <v>2141</v>
      </c>
      <c r="E654" s="112" t="s">
        <v>100</v>
      </c>
      <c r="F654" s="483">
        <v>4</v>
      </c>
      <c r="G654" s="117">
        <f t="shared" si="278"/>
        <v>0.24940000000000001</v>
      </c>
      <c r="H654" s="114">
        <v>0</v>
      </c>
      <c r="I654" s="122">
        <f t="shared" si="279"/>
        <v>0</v>
      </c>
      <c r="J654" s="114">
        <f t="shared" si="280"/>
        <v>0</v>
      </c>
      <c r="K654" s="416"/>
      <c r="L654" s="416"/>
      <c r="M654" s="416"/>
      <c r="N654" s="416"/>
      <c r="O654" s="416"/>
      <c r="P654" s="416"/>
      <c r="Q654" s="416"/>
      <c r="R654" s="416"/>
      <c r="S654" s="416"/>
      <c r="T654" s="416"/>
      <c r="U654" s="416"/>
      <c r="V654" s="416"/>
      <c r="W654" s="416"/>
      <c r="X654" s="416"/>
      <c r="Y654" s="416"/>
      <c r="Z654" s="416"/>
      <c r="AA654" s="416"/>
      <c r="AB654" s="416"/>
      <c r="AC654" s="416"/>
      <c r="AD654" s="416"/>
      <c r="AE654" s="416"/>
      <c r="AF654" s="416"/>
      <c r="AG654" s="416"/>
      <c r="AH654" s="416"/>
      <c r="AI654" s="416"/>
      <c r="AJ654" s="416"/>
      <c r="AK654" s="416"/>
      <c r="AL654" s="416"/>
      <c r="AM654" s="416"/>
      <c r="AN654" s="416"/>
      <c r="AO654" s="416"/>
      <c r="AP654" s="416"/>
      <c r="AQ654" s="416"/>
      <c r="AR654" s="416"/>
      <c r="AS654" s="416"/>
      <c r="AT654" s="416"/>
      <c r="AU654" s="416"/>
      <c r="AV654" s="416"/>
      <c r="AW654" s="416"/>
      <c r="AX654" s="416"/>
      <c r="AY654" s="416"/>
      <c r="AZ654" s="416"/>
      <c r="BA654" s="416"/>
      <c r="BB654" s="416"/>
      <c r="BC654" s="416"/>
      <c r="BD654" s="416"/>
      <c r="BE654" s="416"/>
      <c r="BF654" s="416"/>
      <c r="BG654" s="416"/>
      <c r="BH654" s="416"/>
      <c r="BI654" s="416"/>
      <c r="BJ654" s="416"/>
      <c r="BK654" s="416"/>
      <c r="BL654" s="416"/>
      <c r="BM654" s="416"/>
      <c r="BN654" s="416"/>
      <c r="BO654" s="416"/>
      <c r="BP654" s="417"/>
      <c r="BQ654" s="417"/>
      <c r="BR654" s="417"/>
      <c r="BS654" s="417"/>
      <c r="BT654" s="417"/>
      <c r="BU654" s="417"/>
      <c r="BV654" s="417"/>
      <c r="BW654" s="417"/>
      <c r="BX654" s="417"/>
      <c r="BY654" s="417"/>
      <c r="BZ654" s="417"/>
      <c r="CA654" s="417"/>
      <c r="CB654" s="417"/>
      <c r="CC654" s="417"/>
      <c r="CD654" s="417"/>
      <c r="CE654" s="417"/>
      <c r="CF654" s="417"/>
      <c r="CG654" s="417"/>
      <c r="CH654" s="417"/>
      <c r="CI654" s="417"/>
      <c r="CJ654" s="417"/>
      <c r="CK654" s="417"/>
      <c r="CL654" s="417"/>
      <c r="CM654" s="417"/>
      <c r="CN654" s="417"/>
      <c r="CO654" s="417"/>
      <c r="CP654" s="417"/>
      <c r="CQ654" s="417"/>
      <c r="CR654" s="417"/>
      <c r="CS654" s="417"/>
      <c r="CT654" s="417"/>
      <c r="CU654" s="417"/>
      <c r="CV654" s="417"/>
      <c r="CW654" s="417"/>
      <c r="CX654" s="417"/>
      <c r="CY654" s="417"/>
      <c r="CZ654" s="417"/>
      <c r="DA654" s="417"/>
      <c r="DB654" s="417"/>
      <c r="DC654" s="417"/>
      <c r="DD654" s="417"/>
      <c r="DE654" s="417"/>
      <c r="DF654" s="417"/>
      <c r="DG654" s="417"/>
    </row>
    <row r="655" spans="1:111" s="268" customFormat="1">
      <c r="A655" s="92" t="s">
        <v>2533</v>
      </c>
      <c r="B655" s="112" t="s">
        <v>103</v>
      </c>
      <c r="C655" s="113" t="s">
        <v>2411</v>
      </c>
      <c r="D655" s="100" t="s">
        <v>264</v>
      </c>
      <c r="E655" s="112" t="s">
        <v>100</v>
      </c>
      <c r="F655" s="483">
        <v>6</v>
      </c>
      <c r="G655" s="117">
        <f t="shared" si="278"/>
        <v>0.24940000000000001</v>
      </c>
      <c r="H655" s="114">
        <v>0</v>
      </c>
      <c r="I655" s="122">
        <f t="shared" si="279"/>
        <v>0</v>
      </c>
      <c r="J655" s="114">
        <f t="shared" si="280"/>
        <v>0</v>
      </c>
      <c r="K655" s="416"/>
      <c r="L655" s="416"/>
      <c r="M655" s="416"/>
      <c r="N655" s="416"/>
      <c r="O655" s="416"/>
      <c r="P655" s="416"/>
      <c r="Q655" s="416"/>
      <c r="R655" s="416"/>
      <c r="S655" s="416"/>
      <c r="T655" s="416"/>
      <c r="U655" s="416"/>
      <c r="V655" s="416"/>
      <c r="W655" s="416"/>
      <c r="X655" s="416"/>
      <c r="Y655" s="416"/>
      <c r="Z655" s="416"/>
      <c r="AA655" s="416"/>
      <c r="AB655" s="416"/>
      <c r="AC655" s="416"/>
      <c r="AD655" s="416"/>
      <c r="AE655" s="416"/>
      <c r="AF655" s="416"/>
      <c r="AG655" s="416"/>
      <c r="AH655" s="416"/>
      <c r="AI655" s="416"/>
      <c r="AJ655" s="416"/>
      <c r="AK655" s="416"/>
      <c r="AL655" s="416"/>
      <c r="AM655" s="416"/>
      <c r="AN655" s="416"/>
      <c r="AO655" s="416"/>
      <c r="AP655" s="416"/>
      <c r="AQ655" s="416"/>
      <c r="AR655" s="416"/>
      <c r="AS655" s="416"/>
      <c r="AT655" s="416"/>
      <c r="AU655" s="416"/>
      <c r="AV655" s="416"/>
      <c r="AW655" s="416"/>
      <c r="AX655" s="416"/>
      <c r="AY655" s="416"/>
      <c r="AZ655" s="416"/>
      <c r="BA655" s="416"/>
      <c r="BB655" s="416"/>
      <c r="BC655" s="416"/>
      <c r="BD655" s="416"/>
      <c r="BE655" s="416"/>
      <c r="BF655" s="416"/>
      <c r="BG655" s="416"/>
      <c r="BH655" s="416"/>
      <c r="BI655" s="416"/>
      <c r="BJ655" s="416"/>
      <c r="BK655" s="416"/>
      <c r="BL655" s="416"/>
      <c r="BM655" s="416"/>
      <c r="BN655" s="416"/>
      <c r="BO655" s="416"/>
      <c r="BP655" s="417"/>
      <c r="BQ655" s="417"/>
      <c r="BR655" s="417"/>
      <c r="BS655" s="417"/>
      <c r="BT655" s="417"/>
      <c r="BU655" s="417"/>
      <c r="BV655" s="417"/>
      <c r="BW655" s="417"/>
      <c r="BX655" s="417"/>
      <c r="BY655" s="417"/>
      <c r="BZ655" s="417"/>
      <c r="CA655" s="417"/>
      <c r="CB655" s="417"/>
      <c r="CC655" s="417"/>
      <c r="CD655" s="417"/>
      <c r="CE655" s="417"/>
      <c r="CF655" s="417"/>
      <c r="CG655" s="417"/>
      <c r="CH655" s="417"/>
      <c r="CI655" s="417"/>
      <c r="CJ655" s="417"/>
      <c r="CK655" s="417"/>
      <c r="CL655" s="417"/>
      <c r="CM655" s="417"/>
      <c r="CN655" s="417"/>
      <c r="CO655" s="417"/>
      <c r="CP655" s="417"/>
      <c r="CQ655" s="417"/>
      <c r="CR655" s="417"/>
      <c r="CS655" s="417"/>
      <c r="CT655" s="417"/>
      <c r="CU655" s="417"/>
      <c r="CV655" s="417"/>
      <c r="CW655" s="417"/>
      <c r="CX655" s="417"/>
      <c r="CY655" s="417"/>
      <c r="CZ655" s="417"/>
      <c r="DA655" s="417"/>
      <c r="DB655" s="417"/>
      <c r="DC655" s="417"/>
      <c r="DD655" s="417"/>
      <c r="DE655" s="417"/>
      <c r="DF655" s="417"/>
      <c r="DG655" s="417"/>
    </row>
    <row r="656" spans="1:111" s="268" customFormat="1">
      <c r="A656" s="92" t="s">
        <v>2534</v>
      </c>
      <c r="B656" s="112" t="s">
        <v>103</v>
      </c>
      <c r="C656" s="113" t="s">
        <v>2412</v>
      </c>
      <c r="D656" s="100" t="s">
        <v>2142</v>
      </c>
      <c r="E656" s="112" t="s">
        <v>100</v>
      </c>
      <c r="F656" s="483">
        <v>4</v>
      </c>
      <c r="G656" s="117">
        <f t="shared" si="278"/>
        <v>0.24940000000000001</v>
      </c>
      <c r="H656" s="114">
        <v>0</v>
      </c>
      <c r="I656" s="122">
        <f t="shared" si="279"/>
        <v>0</v>
      </c>
      <c r="J656" s="114">
        <f t="shared" si="280"/>
        <v>0</v>
      </c>
      <c r="K656" s="416"/>
      <c r="L656" s="416"/>
      <c r="M656" s="416"/>
      <c r="N656" s="416"/>
      <c r="O656" s="416"/>
      <c r="P656" s="416"/>
      <c r="Q656" s="416"/>
      <c r="R656" s="416"/>
      <c r="S656" s="416"/>
      <c r="T656" s="416"/>
      <c r="U656" s="416"/>
      <c r="V656" s="416"/>
      <c r="W656" s="416"/>
      <c r="X656" s="416"/>
      <c r="Y656" s="416"/>
      <c r="Z656" s="416"/>
      <c r="AA656" s="416"/>
      <c r="AB656" s="416"/>
      <c r="AC656" s="416"/>
      <c r="AD656" s="416"/>
      <c r="AE656" s="416"/>
      <c r="AF656" s="416"/>
      <c r="AG656" s="416"/>
      <c r="AH656" s="416"/>
      <c r="AI656" s="416"/>
      <c r="AJ656" s="416"/>
      <c r="AK656" s="416"/>
      <c r="AL656" s="416"/>
      <c r="AM656" s="416"/>
      <c r="AN656" s="416"/>
      <c r="AO656" s="416"/>
      <c r="AP656" s="416"/>
      <c r="AQ656" s="416"/>
      <c r="AR656" s="416"/>
      <c r="AS656" s="416"/>
      <c r="AT656" s="416"/>
      <c r="AU656" s="416"/>
      <c r="AV656" s="416"/>
      <c r="AW656" s="416"/>
      <c r="AX656" s="416"/>
      <c r="AY656" s="416"/>
      <c r="AZ656" s="416"/>
      <c r="BA656" s="416"/>
      <c r="BB656" s="416"/>
      <c r="BC656" s="416"/>
      <c r="BD656" s="416"/>
      <c r="BE656" s="416"/>
      <c r="BF656" s="416"/>
      <c r="BG656" s="416"/>
      <c r="BH656" s="416"/>
      <c r="BI656" s="416"/>
      <c r="BJ656" s="416"/>
      <c r="BK656" s="416"/>
      <c r="BL656" s="416"/>
      <c r="BM656" s="416"/>
      <c r="BN656" s="416"/>
      <c r="BO656" s="416"/>
      <c r="BP656" s="417"/>
      <c r="BQ656" s="417"/>
      <c r="BR656" s="417"/>
      <c r="BS656" s="417"/>
      <c r="BT656" s="417"/>
      <c r="BU656" s="417"/>
      <c r="BV656" s="417"/>
      <c r="BW656" s="417"/>
      <c r="BX656" s="417"/>
      <c r="BY656" s="417"/>
      <c r="BZ656" s="417"/>
      <c r="CA656" s="417"/>
      <c r="CB656" s="417"/>
      <c r="CC656" s="417"/>
      <c r="CD656" s="417"/>
      <c r="CE656" s="417"/>
      <c r="CF656" s="417"/>
      <c r="CG656" s="417"/>
      <c r="CH656" s="417"/>
      <c r="CI656" s="417"/>
      <c r="CJ656" s="417"/>
      <c r="CK656" s="417"/>
      <c r="CL656" s="417"/>
      <c r="CM656" s="417"/>
      <c r="CN656" s="417"/>
      <c r="CO656" s="417"/>
      <c r="CP656" s="417"/>
      <c r="CQ656" s="417"/>
      <c r="CR656" s="417"/>
      <c r="CS656" s="417"/>
      <c r="CT656" s="417"/>
      <c r="CU656" s="417"/>
      <c r="CV656" s="417"/>
      <c r="CW656" s="417"/>
      <c r="CX656" s="417"/>
      <c r="CY656" s="417"/>
      <c r="CZ656" s="417"/>
      <c r="DA656" s="417"/>
      <c r="DB656" s="417"/>
      <c r="DC656" s="417"/>
      <c r="DD656" s="417"/>
      <c r="DE656" s="417"/>
      <c r="DF656" s="417"/>
      <c r="DG656" s="417"/>
    </row>
    <row r="657" spans="1:111" s="268" customFormat="1">
      <c r="A657" s="99">
        <v>85005</v>
      </c>
      <c r="B657" s="99" t="s">
        <v>13</v>
      </c>
      <c r="C657" s="113" t="s">
        <v>2413</v>
      </c>
      <c r="D657" s="100" t="s">
        <v>2156</v>
      </c>
      <c r="E657" s="99" t="s">
        <v>109</v>
      </c>
      <c r="F657" s="483">
        <v>2.48</v>
      </c>
      <c r="G657" s="101">
        <f t="shared" si="278"/>
        <v>0.24940000000000001</v>
      </c>
      <c r="H657" s="114">
        <v>0</v>
      </c>
      <c r="I657" s="220">
        <f t="shared" si="279"/>
        <v>0</v>
      </c>
      <c r="J657" s="140">
        <f t="shared" si="280"/>
        <v>0</v>
      </c>
      <c r="K657" s="416"/>
      <c r="L657" s="416"/>
      <c r="M657" s="416"/>
      <c r="N657" s="416"/>
      <c r="O657" s="416"/>
      <c r="P657" s="416"/>
      <c r="Q657" s="416"/>
      <c r="R657" s="416"/>
      <c r="S657" s="416"/>
      <c r="T657" s="416"/>
      <c r="U657" s="416"/>
      <c r="V657" s="416"/>
      <c r="W657" s="416"/>
      <c r="X657" s="416"/>
      <c r="Y657" s="416"/>
      <c r="Z657" s="416"/>
      <c r="AA657" s="416"/>
      <c r="AB657" s="416"/>
      <c r="AC657" s="416"/>
      <c r="AD657" s="416"/>
      <c r="AE657" s="416"/>
      <c r="AF657" s="416"/>
      <c r="AG657" s="416"/>
      <c r="AH657" s="416"/>
      <c r="AI657" s="416"/>
      <c r="AJ657" s="416"/>
      <c r="AK657" s="416"/>
      <c r="AL657" s="416"/>
      <c r="AM657" s="416"/>
      <c r="AN657" s="416"/>
      <c r="AO657" s="416"/>
      <c r="AP657" s="416"/>
      <c r="AQ657" s="416"/>
      <c r="AR657" s="416"/>
      <c r="AS657" s="416"/>
      <c r="AT657" s="416"/>
      <c r="AU657" s="416"/>
      <c r="AV657" s="416"/>
      <c r="AW657" s="416"/>
      <c r="AX657" s="416"/>
      <c r="AY657" s="416"/>
      <c r="AZ657" s="416"/>
      <c r="BA657" s="416"/>
      <c r="BB657" s="416"/>
      <c r="BC657" s="416"/>
      <c r="BD657" s="416"/>
      <c r="BE657" s="416"/>
      <c r="BF657" s="416"/>
      <c r="BG657" s="416"/>
      <c r="BH657" s="416"/>
      <c r="BI657" s="416"/>
      <c r="BJ657" s="416"/>
      <c r="BK657" s="416"/>
      <c r="BL657" s="416"/>
      <c r="BM657" s="416"/>
      <c r="BN657" s="416"/>
      <c r="BO657" s="416"/>
      <c r="BP657" s="417"/>
      <c r="BQ657" s="417"/>
      <c r="BR657" s="417"/>
      <c r="BS657" s="417"/>
      <c r="BT657" s="417"/>
      <c r="BU657" s="417"/>
      <c r="BV657" s="417"/>
      <c r="BW657" s="417"/>
      <c r="BX657" s="417"/>
      <c r="BY657" s="417"/>
      <c r="BZ657" s="417"/>
      <c r="CA657" s="417"/>
      <c r="CB657" s="417"/>
      <c r="CC657" s="417"/>
      <c r="CD657" s="417"/>
      <c r="CE657" s="417"/>
      <c r="CF657" s="417"/>
      <c r="CG657" s="417"/>
      <c r="CH657" s="417"/>
      <c r="CI657" s="417"/>
      <c r="CJ657" s="417"/>
      <c r="CK657" s="417"/>
      <c r="CL657" s="417"/>
      <c r="CM657" s="417"/>
      <c r="CN657" s="417"/>
      <c r="CO657" s="417"/>
      <c r="CP657" s="417"/>
      <c r="CQ657" s="417"/>
      <c r="CR657" s="417"/>
      <c r="CS657" s="417"/>
      <c r="CT657" s="417"/>
      <c r="CU657" s="417"/>
      <c r="CV657" s="417"/>
      <c r="CW657" s="417"/>
      <c r="CX657" s="417"/>
      <c r="CY657" s="417"/>
      <c r="CZ657" s="417"/>
      <c r="DA657" s="417"/>
      <c r="DB657" s="417"/>
      <c r="DC657" s="417"/>
      <c r="DD657" s="417"/>
      <c r="DE657" s="417"/>
      <c r="DF657" s="417"/>
      <c r="DG657" s="417"/>
    </row>
    <row r="658" spans="1:111" s="268" customFormat="1">
      <c r="A658" s="112"/>
      <c r="B658" s="112"/>
      <c r="C658" s="28" t="s">
        <v>2414</v>
      </c>
      <c r="D658" s="32" t="s">
        <v>226</v>
      </c>
      <c r="E658" s="112"/>
      <c r="F658" s="140"/>
      <c r="G658" s="114"/>
      <c r="H658" s="114"/>
      <c r="I658" s="122"/>
      <c r="J658" s="114"/>
      <c r="K658" s="416"/>
      <c r="L658" s="416"/>
      <c r="M658" s="416"/>
      <c r="N658" s="416"/>
      <c r="O658" s="416"/>
      <c r="P658" s="416"/>
      <c r="Q658" s="416"/>
      <c r="R658" s="416"/>
      <c r="S658" s="416"/>
      <c r="T658" s="416"/>
      <c r="U658" s="416"/>
      <c r="V658" s="416"/>
      <c r="W658" s="416"/>
      <c r="X658" s="416"/>
      <c r="Y658" s="416"/>
      <c r="Z658" s="416"/>
      <c r="AA658" s="416"/>
      <c r="AB658" s="416"/>
      <c r="AC658" s="416"/>
      <c r="AD658" s="416"/>
      <c r="AE658" s="416"/>
      <c r="AF658" s="416"/>
      <c r="AG658" s="416"/>
      <c r="AH658" s="416"/>
      <c r="AI658" s="416"/>
      <c r="AJ658" s="416"/>
      <c r="AK658" s="416"/>
      <c r="AL658" s="416"/>
      <c r="AM658" s="416"/>
      <c r="AN658" s="416"/>
      <c r="AO658" s="416"/>
      <c r="AP658" s="416"/>
      <c r="AQ658" s="416"/>
      <c r="AR658" s="416"/>
      <c r="AS658" s="416"/>
      <c r="AT658" s="416"/>
      <c r="AU658" s="416"/>
      <c r="AV658" s="416"/>
      <c r="AW658" s="416"/>
      <c r="AX658" s="416"/>
      <c r="AY658" s="416"/>
      <c r="AZ658" s="416"/>
      <c r="BA658" s="416"/>
      <c r="BB658" s="416"/>
      <c r="BC658" s="416"/>
      <c r="BD658" s="416"/>
      <c r="BE658" s="416"/>
      <c r="BF658" s="416"/>
      <c r="BG658" s="416"/>
      <c r="BH658" s="416"/>
      <c r="BI658" s="416"/>
      <c r="BJ658" s="416"/>
      <c r="BK658" s="416"/>
      <c r="BL658" s="416"/>
      <c r="BM658" s="416"/>
      <c r="BN658" s="416"/>
      <c r="BO658" s="416"/>
      <c r="BP658" s="417"/>
      <c r="BQ658" s="417"/>
      <c r="BR658" s="417"/>
      <c r="BS658" s="417"/>
      <c r="BT658" s="417"/>
      <c r="BU658" s="417"/>
      <c r="BV658" s="417"/>
      <c r="BW658" s="417"/>
      <c r="BX658" s="417"/>
      <c r="BY658" s="417"/>
      <c r="BZ658" s="417"/>
      <c r="CA658" s="417"/>
      <c r="CB658" s="417"/>
      <c r="CC658" s="417"/>
      <c r="CD658" s="417"/>
      <c r="CE658" s="417"/>
      <c r="CF658" s="417"/>
      <c r="CG658" s="417"/>
      <c r="CH658" s="417"/>
      <c r="CI658" s="417"/>
      <c r="CJ658" s="417"/>
      <c r="CK658" s="417"/>
      <c r="CL658" s="417"/>
      <c r="CM658" s="417"/>
      <c r="CN658" s="417"/>
      <c r="CO658" s="417"/>
      <c r="CP658" s="417"/>
      <c r="CQ658" s="417"/>
      <c r="CR658" s="417"/>
      <c r="CS658" s="417"/>
      <c r="CT658" s="417"/>
      <c r="CU658" s="417"/>
      <c r="CV658" s="417"/>
      <c r="CW658" s="417"/>
      <c r="CX658" s="417"/>
      <c r="CY658" s="417"/>
      <c r="CZ658" s="417"/>
      <c r="DA658" s="417"/>
      <c r="DB658" s="417"/>
      <c r="DC658" s="417"/>
      <c r="DD658" s="417"/>
      <c r="DE658" s="417"/>
      <c r="DF658" s="417"/>
      <c r="DG658" s="417"/>
    </row>
    <row r="659" spans="1:111" s="268" customFormat="1" ht="63">
      <c r="A659" s="99" t="s">
        <v>1590</v>
      </c>
      <c r="B659" s="112" t="s">
        <v>103</v>
      </c>
      <c r="C659" s="113" t="s">
        <v>2415</v>
      </c>
      <c r="D659" s="115" t="s">
        <v>1588</v>
      </c>
      <c r="E659" s="112" t="s">
        <v>363</v>
      </c>
      <c r="F659" s="420">
        <v>2</v>
      </c>
      <c r="G659" s="117">
        <f t="shared" ref="G659:G660" si="281">$J$4</f>
        <v>0.24940000000000001</v>
      </c>
      <c r="H659" s="114">
        <v>0</v>
      </c>
      <c r="I659" s="122">
        <f t="shared" ref="I659:I660" si="282">H659*(1+G659)</f>
        <v>0</v>
      </c>
      <c r="J659" s="114">
        <f t="shared" ref="J659:J660" si="283">F659*I659</f>
        <v>0</v>
      </c>
      <c r="K659" s="416"/>
      <c r="L659" s="416"/>
      <c r="M659" s="416"/>
      <c r="N659" s="416"/>
      <c r="O659" s="416"/>
      <c r="P659" s="416"/>
      <c r="Q659" s="416"/>
      <c r="R659" s="416"/>
      <c r="S659" s="416"/>
      <c r="T659" s="416"/>
      <c r="U659" s="416"/>
      <c r="V659" s="416"/>
      <c r="W659" s="416"/>
      <c r="X659" s="416"/>
      <c r="Y659" s="416"/>
      <c r="Z659" s="416"/>
      <c r="AA659" s="416"/>
      <c r="AB659" s="416"/>
      <c r="AC659" s="416"/>
      <c r="AD659" s="416"/>
      <c r="AE659" s="416"/>
      <c r="AF659" s="416"/>
      <c r="AG659" s="416"/>
      <c r="AH659" s="416"/>
      <c r="AI659" s="416"/>
      <c r="AJ659" s="416"/>
      <c r="AK659" s="416"/>
      <c r="AL659" s="416"/>
      <c r="AM659" s="416"/>
      <c r="AN659" s="416"/>
      <c r="AO659" s="416"/>
      <c r="AP659" s="416"/>
      <c r="AQ659" s="416"/>
      <c r="AR659" s="416"/>
      <c r="AS659" s="416"/>
      <c r="AT659" s="416"/>
      <c r="AU659" s="416"/>
      <c r="AV659" s="416"/>
      <c r="AW659" s="416"/>
      <c r="AX659" s="416"/>
      <c r="AY659" s="416"/>
      <c r="AZ659" s="416"/>
      <c r="BA659" s="416"/>
      <c r="BB659" s="416"/>
      <c r="BC659" s="416"/>
      <c r="BD659" s="416"/>
      <c r="BE659" s="416"/>
      <c r="BF659" s="416"/>
      <c r="BG659" s="416"/>
      <c r="BH659" s="416"/>
      <c r="BI659" s="416"/>
      <c r="BJ659" s="416"/>
      <c r="BK659" s="416"/>
      <c r="BL659" s="416"/>
      <c r="BM659" s="416"/>
      <c r="BN659" s="416"/>
      <c r="BO659" s="416"/>
      <c r="BP659" s="417"/>
      <c r="BQ659" s="417"/>
      <c r="BR659" s="417"/>
      <c r="BS659" s="417"/>
      <c r="BT659" s="417"/>
      <c r="BU659" s="417"/>
      <c r="BV659" s="417"/>
      <c r="BW659" s="417"/>
      <c r="BX659" s="417"/>
      <c r="BY659" s="417"/>
      <c r="BZ659" s="417"/>
      <c r="CA659" s="417"/>
      <c r="CB659" s="417"/>
      <c r="CC659" s="417"/>
      <c r="CD659" s="417"/>
      <c r="CE659" s="417"/>
      <c r="CF659" s="417"/>
      <c r="CG659" s="417"/>
      <c r="CH659" s="417"/>
      <c r="CI659" s="417"/>
      <c r="CJ659" s="417"/>
      <c r="CK659" s="417"/>
      <c r="CL659" s="417"/>
      <c r="CM659" s="417"/>
      <c r="CN659" s="417"/>
      <c r="CO659" s="417"/>
      <c r="CP659" s="417"/>
      <c r="CQ659" s="417"/>
      <c r="CR659" s="417"/>
      <c r="CS659" s="417"/>
      <c r="CT659" s="417"/>
      <c r="CU659" s="417"/>
      <c r="CV659" s="417"/>
      <c r="CW659" s="417"/>
      <c r="CX659" s="417"/>
      <c r="CY659" s="417"/>
      <c r="CZ659" s="417"/>
      <c r="DA659" s="417"/>
      <c r="DB659" s="417"/>
      <c r="DC659" s="417"/>
      <c r="DD659" s="417"/>
      <c r="DE659" s="417"/>
      <c r="DF659" s="417"/>
      <c r="DG659" s="417"/>
    </row>
    <row r="660" spans="1:111" s="268" customFormat="1" ht="31.5">
      <c r="A660" s="112">
        <v>79627</v>
      </c>
      <c r="B660" s="112" t="s">
        <v>13</v>
      </c>
      <c r="C660" s="113" t="s">
        <v>2416</v>
      </c>
      <c r="D660" s="100" t="s">
        <v>763</v>
      </c>
      <c r="E660" s="112" t="s">
        <v>109</v>
      </c>
      <c r="F660" s="420">
        <v>49.8</v>
      </c>
      <c r="G660" s="117">
        <f t="shared" si="281"/>
        <v>0.24940000000000001</v>
      </c>
      <c r="H660" s="114">
        <v>0</v>
      </c>
      <c r="I660" s="122">
        <f t="shared" si="282"/>
        <v>0</v>
      </c>
      <c r="J660" s="114">
        <f t="shared" si="283"/>
        <v>0</v>
      </c>
      <c r="K660" s="416"/>
      <c r="L660" s="416"/>
      <c r="M660" s="416"/>
      <c r="N660" s="416"/>
      <c r="O660" s="416"/>
      <c r="P660" s="416"/>
      <c r="Q660" s="416"/>
      <c r="R660" s="416"/>
      <c r="S660" s="416"/>
      <c r="T660" s="416"/>
      <c r="U660" s="416"/>
      <c r="V660" s="416"/>
      <c r="W660" s="416"/>
      <c r="X660" s="416"/>
      <c r="Y660" s="416"/>
      <c r="Z660" s="416"/>
      <c r="AA660" s="416"/>
      <c r="AB660" s="416"/>
      <c r="AC660" s="416"/>
      <c r="AD660" s="416"/>
      <c r="AE660" s="416"/>
      <c r="AF660" s="416"/>
      <c r="AG660" s="416"/>
      <c r="AH660" s="416"/>
      <c r="AI660" s="416"/>
      <c r="AJ660" s="416"/>
      <c r="AK660" s="416"/>
      <c r="AL660" s="416"/>
      <c r="AM660" s="416"/>
      <c r="AN660" s="416"/>
      <c r="AO660" s="416"/>
      <c r="AP660" s="416"/>
      <c r="AQ660" s="416"/>
      <c r="AR660" s="416"/>
      <c r="AS660" s="416"/>
      <c r="AT660" s="416"/>
      <c r="AU660" s="416"/>
      <c r="AV660" s="416"/>
      <c r="AW660" s="416"/>
      <c r="AX660" s="416"/>
      <c r="AY660" s="416"/>
      <c r="AZ660" s="416"/>
      <c r="BA660" s="416"/>
      <c r="BB660" s="416"/>
      <c r="BC660" s="416"/>
      <c r="BD660" s="416"/>
      <c r="BE660" s="416"/>
      <c r="BF660" s="416"/>
      <c r="BG660" s="416"/>
      <c r="BH660" s="416"/>
      <c r="BI660" s="416"/>
      <c r="BJ660" s="416"/>
      <c r="BK660" s="416"/>
      <c r="BL660" s="416"/>
      <c r="BM660" s="416"/>
      <c r="BN660" s="416"/>
      <c r="BO660" s="416"/>
      <c r="BP660" s="417"/>
      <c r="BQ660" s="417"/>
      <c r="BR660" s="417"/>
      <c r="BS660" s="417"/>
      <c r="BT660" s="417"/>
      <c r="BU660" s="417"/>
      <c r="BV660" s="417"/>
      <c r="BW660" s="417"/>
      <c r="BX660" s="417"/>
      <c r="BY660" s="417"/>
      <c r="BZ660" s="417"/>
      <c r="CA660" s="417"/>
      <c r="CB660" s="417"/>
      <c r="CC660" s="417"/>
      <c r="CD660" s="417"/>
      <c r="CE660" s="417"/>
      <c r="CF660" s="417"/>
      <c r="CG660" s="417"/>
      <c r="CH660" s="417"/>
      <c r="CI660" s="417"/>
      <c r="CJ660" s="417"/>
      <c r="CK660" s="417"/>
      <c r="CL660" s="417"/>
      <c r="CM660" s="417"/>
      <c r="CN660" s="417"/>
      <c r="CO660" s="417"/>
      <c r="CP660" s="417"/>
      <c r="CQ660" s="417"/>
      <c r="CR660" s="417"/>
      <c r="CS660" s="417"/>
      <c r="CT660" s="417"/>
      <c r="CU660" s="417"/>
      <c r="CV660" s="417"/>
      <c r="CW660" s="417"/>
      <c r="CX660" s="417"/>
      <c r="CY660" s="417"/>
      <c r="CZ660" s="417"/>
      <c r="DA660" s="417"/>
      <c r="DB660" s="417"/>
      <c r="DC660" s="417"/>
      <c r="DD660" s="417"/>
      <c r="DE660" s="417"/>
      <c r="DF660" s="417"/>
      <c r="DG660" s="417"/>
    </row>
    <row r="661" spans="1:111" s="268" customFormat="1">
      <c r="A661" s="88"/>
      <c r="B661" s="88"/>
      <c r="C661" s="30"/>
      <c r="D661" s="27"/>
      <c r="E661" s="88"/>
      <c r="F661" s="26"/>
      <c r="G661" s="26"/>
      <c r="H661" s="559" t="s">
        <v>17</v>
      </c>
      <c r="I661" s="559"/>
      <c r="J661" s="35">
        <f>SUM(J637:J660)</f>
        <v>0</v>
      </c>
      <c r="K661" s="416"/>
      <c r="L661" s="416"/>
      <c r="M661" s="416"/>
      <c r="N661" s="416"/>
      <c r="O661" s="416"/>
      <c r="P661" s="416"/>
      <c r="Q661" s="416"/>
      <c r="R661" s="416"/>
      <c r="S661" s="416"/>
      <c r="T661" s="416"/>
      <c r="U661" s="416"/>
      <c r="V661" s="416"/>
      <c r="W661" s="416"/>
      <c r="X661" s="416"/>
      <c r="Y661" s="416"/>
      <c r="Z661" s="416"/>
      <c r="AA661" s="416"/>
      <c r="AB661" s="416"/>
      <c r="AC661" s="416"/>
      <c r="AD661" s="416"/>
      <c r="AE661" s="416"/>
      <c r="AF661" s="416"/>
      <c r="AG661" s="416"/>
      <c r="AH661" s="416"/>
      <c r="AI661" s="416"/>
      <c r="AJ661" s="416"/>
      <c r="AK661" s="416"/>
      <c r="AL661" s="416"/>
      <c r="AM661" s="416"/>
      <c r="AN661" s="416"/>
      <c r="AO661" s="416"/>
      <c r="AP661" s="416"/>
      <c r="AQ661" s="416"/>
      <c r="AR661" s="416"/>
      <c r="AS661" s="416"/>
      <c r="AT661" s="416"/>
      <c r="AU661" s="416"/>
      <c r="AV661" s="416"/>
      <c r="AW661" s="416"/>
      <c r="AX661" s="416"/>
      <c r="AY661" s="416"/>
      <c r="AZ661" s="416"/>
      <c r="BA661" s="416"/>
      <c r="BB661" s="416"/>
      <c r="BC661" s="416"/>
      <c r="BD661" s="416"/>
      <c r="BE661" s="416"/>
      <c r="BF661" s="416"/>
      <c r="BG661" s="416"/>
      <c r="BH661" s="416"/>
      <c r="BI661" s="416"/>
      <c r="BJ661" s="416"/>
      <c r="BK661" s="416"/>
      <c r="BL661" s="416"/>
      <c r="BM661" s="416"/>
      <c r="BN661" s="416"/>
      <c r="BO661" s="416"/>
      <c r="BP661" s="417"/>
      <c r="BQ661" s="417"/>
      <c r="BR661" s="417"/>
      <c r="BS661" s="417"/>
      <c r="BT661" s="417"/>
      <c r="BU661" s="417"/>
      <c r="BV661" s="417"/>
      <c r="BW661" s="417"/>
      <c r="BX661" s="417"/>
      <c r="BY661" s="417"/>
      <c r="BZ661" s="417"/>
      <c r="CA661" s="417"/>
      <c r="CB661" s="417"/>
      <c r="CC661" s="417"/>
      <c r="CD661" s="417"/>
      <c r="CE661" s="417"/>
      <c r="CF661" s="417"/>
      <c r="CG661" s="417"/>
      <c r="CH661" s="417"/>
      <c r="CI661" s="417"/>
      <c r="CJ661" s="417"/>
      <c r="CK661" s="417"/>
      <c r="CL661" s="417"/>
      <c r="CM661" s="417"/>
      <c r="CN661" s="417"/>
      <c r="CO661" s="417"/>
      <c r="CP661" s="417"/>
      <c r="CQ661" s="417"/>
      <c r="CR661" s="417"/>
      <c r="CS661" s="417"/>
      <c r="CT661" s="417"/>
      <c r="CU661" s="417"/>
      <c r="CV661" s="417"/>
      <c r="CW661" s="417"/>
      <c r="CX661" s="417"/>
      <c r="CY661" s="417"/>
      <c r="CZ661" s="417"/>
      <c r="DA661" s="417"/>
      <c r="DB661" s="417"/>
      <c r="DC661" s="417"/>
      <c r="DD661" s="417"/>
      <c r="DE661" s="417"/>
      <c r="DF661" s="417"/>
      <c r="DG661" s="417"/>
    </row>
    <row r="662" spans="1:111" s="268" customFormat="1">
      <c r="A662" s="22"/>
      <c r="B662" s="22"/>
      <c r="C662" s="11" t="s">
        <v>1472</v>
      </c>
      <c r="D662" s="12" t="s">
        <v>1498</v>
      </c>
      <c r="E662" s="22"/>
      <c r="F662" s="23"/>
      <c r="G662" s="23"/>
      <c r="H662" s="23"/>
      <c r="I662" s="24"/>
      <c r="J662" s="23"/>
      <c r="K662" s="416"/>
      <c r="L662" s="416"/>
      <c r="M662" s="416"/>
      <c r="N662" s="416"/>
      <c r="O662" s="416"/>
      <c r="P662" s="416"/>
      <c r="Q662" s="416"/>
      <c r="R662" s="416"/>
      <c r="S662" s="416"/>
      <c r="T662" s="416"/>
      <c r="U662" s="416"/>
      <c r="V662" s="416"/>
      <c r="W662" s="416"/>
      <c r="X662" s="416"/>
      <c r="Y662" s="416"/>
      <c r="Z662" s="416"/>
      <c r="AA662" s="416"/>
      <c r="AB662" s="416"/>
      <c r="AC662" s="416"/>
      <c r="AD662" s="416"/>
      <c r="AE662" s="416"/>
      <c r="AF662" s="416"/>
      <c r="AG662" s="416"/>
      <c r="AH662" s="416"/>
      <c r="AI662" s="416"/>
      <c r="AJ662" s="416"/>
      <c r="AK662" s="416"/>
      <c r="AL662" s="416"/>
      <c r="AM662" s="416"/>
      <c r="AN662" s="416"/>
      <c r="AO662" s="416"/>
      <c r="AP662" s="416"/>
      <c r="AQ662" s="416"/>
      <c r="AR662" s="416"/>
      <c r="AS662" s="416"/>
      <c r="AT662" s="416"/>
      <c r="AU662" s="416"/>
      <c r="AV662" s="416"/>
      <c r="AW662" s="416"/>
      <c r="AX662" s="416"/>
      <c r="AY662" s="416"/>
      <c r="AZ662" s="416"/>
      <c r="BA662" s="416"/>
      <c r="BB662" s="416"/>
      <c r="BC662" s="416"/>
      <c r="BD662" s="416"/>
      <c r="BE662" s="416"/>
      <c r="BF662" s="416"/>
      <c r="BG662" s="416"/>
      <c r="BH662" s="416"/>
      <c r="BI662" s="416"/>
      <c r="BJ662" s="416"/>
      <c r="BK662" s="416"/>
      <c r="BL662" s="416"/>
      <c r="BM662" s="416"/>
      <c r="BN662" s="416"/>
      <c r="BO662" s="416"/>
      <c r="BP662" s="417"/>
      <c r="BQ662" s="417"/>
      <c r="BR662" s="417"/>
      <c r="BS662" s="417"/>
      <c r="BT662" s="417"/>
      <c r="BU662" s="417"/>
      <c r="BV662" s="417"/>
      <c r="BW662" s="417"/>
      <c r="BX662" s="417"/>
      <c r="BY662" s="417"/>
      <c r="BZ662" s="417"/>
      <c r="CA662" s="417"/>
      <c r="CB662" s="417"/>
      <c r="CC662" s="417"/>
      <c r="CD662" s="417"/>
      <c r="CE662" s="417"/>
      <c r="CF662" s="417"/>
      <c r="CG662" s="417"/>
      <c r="CH662" s="417"/>
      <c r="CI662" s="417"/>
      <c r="CJ662" s="417"/>
      <c r="CK662" s="417"/>
      <c r="CL662" s="417"/>
      <c r="CM662" s="417"/>
      <c r="CN662" s="417"/>
      <c r="CO662" s="417"/>
      <c r="CP662" s="417"/>
      <c r="CQ662" s="417"/>
      <c r="CR662" s="417"/>
      <c r="CS662" s="417"/>
      <c r="CT662" s="417"/>
      <c r="CU662" s="417"/>
      <c r="CV662" s="417"/>
      <c r="CW662" s="417"/>
      <c r="CX662" s="417"/>
      <c r="CY662" s="417"/>
      <c r="CZ662" s="417"/>
      <c r="DA662" s="417"/>
      <c r="DB662" s="417"/>
      <c r="DC662" s="417"/>
      <c r="DD662" s="417"/>
      <c r="DE662" s="417"/>
      <c r="DF662" s="417"/>
      <c r="DG662" s="417"/>
    </row>
    <row r="663" spans="1:111" s="268" customFormat="1">
      <c r="A663" s="89"/>
      <c r="B663" s="89"/>
      <c r="C663" s="90" t="s">
        <v>1473</v>
      </c>
      <c r="D663" s="91" t="s">
        <v>141</v>
      </c>
      <c r="E663" s="108"/>
      <c r="F663" s="109"/>
      <c r="G663" s="109"/>
      <c r="H663" s="111"/>
      <c r="I663" s="110"/>
      <c r="J663" s="109"/>
      <c r="K663" s="416"/>
      <c r="L663" s="416"/>
      <c r="M663" s="416"/>
      <c r="N663" s="416"/>
      <c r="O663" s="416"/>
      <c r="P663" s="416"/>
      <c r="Q663" s="416"/>
      <c r="R663" s="416"/>
      <c r="S663" s="416"/>
      <c r="T663" s="416"/>
      <c r="U663" s="416"/>
      <c r="V663" s="416"/>
      <c r="W663" s="416"/>
      <c r="X663" s="416"/>
      <c r="Y663" s="416"/>
      <c r="Z663" s="416"/>
      <c r="AA663" s="416"/>
      <c r="AB663" s="416"/>
      <c r="AC663" s="416"/>
      <c r="AD663" s="416"/>
      <c r="AE663" s="416"/>
      <c r="AF663" s="416"/>
      <c r="AG663" s="416"/>
      <c r="AH663" s="416"/>
      <c r="AI663" s="416"/>
      <c r="AJ663" s="416"/>
      <c r="AK663" s="416"/>
      <c r="AL663" s="416"/>
      <c r="AM663" s="416"/>
      <c r="AN663" s="416"/>
      <c r="AO663" s="416"/>
      <c r="AP663" s="416"/>
      <c r="AQ663" s="416"/>
      <c r="AR663" s="416"/>
      <c r="AS663" s="416"/>
      <c r="AT663" s="416"/>
      <c r="AU663" s="416"/>
      <c r="AV663" s="416"/>
      <c r="AW663" s="416"/>
      <c r="AX663" s="416"/>
      <c r="AY663" s="416"/>
      <c r="AZ663" s="416"/>
      <c r="BA663" s="416"/>
      <c r="BB663" s="416"/>
      <c r="BC663" s="416"/>
      <c r="BD663" s="416"/>
      <c r="BE663" s="416"/>
      <c r="BF663" s="416"/>
      <c r="BG663" s="416"/>
      <c r="BH663" s="416"/>
      <c r="BI663" s="416"/>
      <c r="BJ663" s="416"/>
      <c r="BK663" s="416"/>
      <c r="BL663" s="416"/>
      <c r="BM663" s="416"/>
      <c r="BN663" s="416"/>
      <c r="BO663" s="416"/>
      <c r="BP663" s="417"/>
      <c r="BQ663" s="417"/>
      <c r="BR663" s="417"/>
      <c r="BS663" s="417"/>
      <c r="BT663" s="417"/>
      <c r="BU663" s="417"/>
      <c r="BV663" s="417"/>
      <c r="BW663" s="417"/>
      <c r="BX663" s="417"/>
      <c r="BY663" s="417"/>
      <c r="BZ663" s="417"/>
      <c r="CA663" s="417"/>
      <c r="CB663" s="417"/>
      <c r="CC663" s="417"/>
      <c r="CD663" s="417"/>
      <c r="CE663" s="417"/>
      <c r="CF663" s="417"/>
      <c r="CG663" s="417"/>
      <c r="CH663" s="417"/>
      <c r="CI663" s="417"/>
      <c r="CJ663" s="417"/>
      <c r="CK663" s="417"/>
      <c r="CL663" s="417"/>
      <c r="CM663" s="417"/>
      <c r="CN663" s="417"/>
      <c r="CO663" s="417"/>
      <c r="CP663" s="417"/>
      <c r="CQ663" s="417"/>
      <c r="CR663" s="417"/>
      <c r="CS663" s="417"/>
      <c r="CT663" s="417"/>
      <c r="CU663" s="417"/>
      <c r="CV663" s="417"/>
      <c r="CW663" s="417"/>
      <c r="CX663" s="417"/>
      <c r="CY663" s="417"/>
      <c r="CZ663" s="417"/>
      <c r="DA663" s="417"/>
      <c r="DB663" s="417"/>
      <c r="DC663" s="417"/>
      <c r="DD663" s="417"/>
      <c r="DE663" s="417"/>
      <c r="DF663" s="417"/>
      <c r="DG663" s="417"/>
    </row>
    <row r="664" spans="1:111" s="268" customFormat="1" ht="31.5">
      <c r="A664" s="92" t="s">
        <v>1193</v>
      </c>
      <c r="B664" s="92" t="s">
        <v>13</v>
      </c>
      <c r="C664" s="83" t="s">
        <v>1474</v>
      </c>
      <c r="D664" s="84" t="s">
        <v>311</v>
      </c>
      <c r="E664" s="92" t="s">
        <v>104</v>
      </c>
      <c r="F664" s="218">
        <v>1</v>
      </c>
      <c r="G664" s="95">
        <f>$J$4</f>
        <v>0.24940000000000001</v>
      </c>
      <c r="H664" s="114">
        <v>0</v>
      </c>
      <c r="I664" s="220">
        <f>H664*(1+G664)</f>
        <v>0</v>
      </c>
      <c r="J664" s="114">
        <f t="shared" ref="J664" si="284">F664*I664</f>
        <v>0</v>
      </c>
      <c r="K664" s="416"/>
      <c r="L664" s="416"/>
      <c r="M664" s="416"/>
      <c r="N664" s="416"/>
      <c r="O664" s="416"/>
      <c r="P664" s="416"/>
      <c r="Q664" s="416"/>
      <c r="R664" s="416"/>
      <c r="S664" s="416"/>
      <c r="T664" s="416"/>
      <c r="U664" s="416"/>
      <c r="V664" s="416"/>
      <c r="W664" s="416"/>
      <c r="X664" s="416"/>
      <c r="Y664" s="416"/>
      <c r="Z664" s="416"/>
      <c r="AA664" s="416"/>
      <c r="AB664" s="416"/>
      <c r="AC664" s="416"/>
      <c r="AD664" s="416"/>
      <c r="AE664" s="416"/>
      <c r="AF664" s="416"/>
      <c r="AG664" s="416"/>
      <c r="AH664" s="416"/>
      <c r="AI664" s="416"/>
      <c r="AJ664" s="416"/>
      <c r="AK664" s="416"/>
      <c r="AL664" s="416"/>
      <c r="AM664" s="416"/>
      <c r="AN664" s="416"/>
      <c r="AO664" s="416"/>
      <c r="AP664" s="416"/>
      <c r="AQ664" s="416"/>
      <c r="AR664" s="416"/>
      <c r="AS664" s="416"/>
      <c r="AT664" s="416"/>
      <c r="AU664" s="416"/>
      <c r="AV664" s="416"/>
      <c r="AW664" s="416"/>
      <c r="AX664" s="416"/>
      <c r="AY664" s="416"/>
      <c r="AZ664" s="416"/>
      <c r="BA664" s="416"/>
      <c r="BB664" s="416"/>
      <c r="BC664" s="416"/>
      <c r="BD664" s="416"/>
      <c r="BE664" s="416"/>
      <c r="BF664" s="416"/>
      <c r="BG664" s="416"/>
      <c r="BH664" s="416"/>
      <c r="BI664" s="416"/>
      <c r="BJ664" s="416"/>
      <c r="BK664" s="416"/>
      <c r="BL664" s="416"/>
      <c r="BM664" s="416"/>
      <c r="BN664" s="416"/>
      <c r="BO664" s="416"/>
      <c r="BP664" s="417"/>
      <c r="BQ664" s="417"/>
      <c r="BR664" s="417"/>
      <c r="BS664" s="417"/>
      <c r="BT664" s="417"/>
      <c r="BU664" s="417"/>
      <c r="BV664" s="417"/>
      <c r="BW664" s="417"/>
      <c r="BX664" s="417"/>
      <c r="BY664" s="417"/>
      <c r="BZ664" s="417"/>
      <c r="CA664" s="417"/>
      <c r="CB664" s="417"/>
      <c r="CC664" s="417"/>
      <c r="CD664" s="417"/>
      <c r="CE664" s="417"/>
      <c r="CF664" s="417"/>
      <c r="CG664" s="417"/>
      <c r="CH664" s="417"/>
      <c r="CI664" s="417"/>
      <c r="CJ664" s="417"/>
      <c r="CK664" s="417"/>
      <c r="CL664" s="417"/>
      <c r="CM664" s="417"/>
      <c r="CN664" s="417"/>
      <c r="CO664" s="417"/>
      <c r="CP664" s="417"/>
      <c r="CQ664" s="417"/>
      <c r="CR664" s="417"/>
      <c r="CS664" s="417"/>
      <c r="CT664" s="417"/>
      <c r="CU664" s="417"/>
      <c r="CV664" s="417"/>
      <c r="CW664" s="417"/>
      <c r="CX664" s="417"/>
      <c r="CY664" s="417"/>
      <c r="CZ664" s="417"/>
      <c r="DA664" s="417"/>
      <c r="DB664" s="417"/>
      <c r="DC664" s="417"/>
      <c r="DD664" s="417"/>
      <c r="DE664" s="417"/>
      <c r="DF664" s="417"/>
      <c r="DG664" s="417"/>
    </row>
    <row r="665" spans="1:111" s="268" customFormat="1" ht="31.5">
      <c r="A665" s="92">
        <v>91926</v>
      </c>
      <c r="B665" s="92" t="s">
        <v>13</v>
      </c>
      <c r="C665" s="83" t="s">
        <v>1475</v>
      </c>
      <c r="D665" s="84" t="s">
        <v>1194</v>
      </c>
      <c r="E665" s="92" t="s">
        <v>107</v>
      </c>
      <c r="F665" s="218">
        <v>2822.8</v>
      </c>
      <c r="G665" s="95">
        <f t="shared" ref="G665:G667" si="285">$J$4</f>
        <v>0.24940000000000001</v>
      </c>
      <c r="H665" s="114">
        <v>0</v>
      </c>
      <c r="I665" s="220">
        <f t="shared" ref="I665:I667" si="286">H665*(1+G665)</f>
        <v>0</v>
      </c>
      <c r="J665" s="114">
        <f t="shared" ref="J665:J667" si="287">F665*I665</f>
        <v>0</v>
      </c>
      <c r="K665" s="416"/>
      <c r="L665" s="416"/>
      <c r="M665" s="416"/>
      <c r="N665" s="416"/>
      <c r="O665" s="416"/>
      <c r="P665" s="416"/>
      <c r="Q665" s="416"/>
      <c r="R665" s="416"/>
      <c r="S665" s="416"/>
      <c r="T665" s="416"/>
      <c r="U665" s="416"/>
      <c r="V665" s="416"/>
      <c r="W665" s="416"/>
      <c r="X665" s="416"/>
      <c r="Y665" s="416"/>
      <c r="Z665" s="416"/>
      <c r="AA665" s="416"/>
      <c r="AB665" s="416"/>
      <c r="AC665" s="416"/>
      <c r="AD665" s="416"/>
      <c r="AE665" s="416"/>
      <c r="AF665" s="416"/>
      <c r="AG665" s="416"/>
      <c r="AH665" s="416"/>
      <c r="AI665" s="416"/>
      <c r="AJ665" s="416"/>
      <c r="AK665" s="416"/>
      <c r="AL665" s="416"/>
      <c r="AM665" s="416"/>
      <c r="AN665" s="416"/>
      <c r="AO665" s="416"/>
      <c r="AP665" s="416"/>
      <c r="AQ665" s="416"/>
      <c r="AR665" s="416"/>
      <c r="AS665" s="416"/>
      <c r="AT665" s="416"/>
      <c r="AU665" s="416"/>
      <c r="AV665" s="416"/>
      <c r="AW665" s="416"/>
      <c r="AX665" s="416"/>
      <c r="AY665" s="416"/>
      <c r="AZ665" s="416"/>
      <c r="BA665" s="416"/>
      <c r="BB665" s="416"/>
      <c r="BC665" s="416"/>
      <c r="BD665" s="416"/>
      <c r="BE665" s="416"/>
      <c r="BF665" s="416"/>
      <c r="BG665" s="416"/>
      <c r="BH665" s="416"/>
      <c r="BI665" s="416"/>
      <c r="BJ665" s="416"/>
      <c r="BK665" s="416"/>
      <c r="BL665" s="416"/>
      <c r="BM665" s="416"/>
      <c r="BN665" s="416"/>
      <c r="BO665" s="416"/>
      <c r="BP665" s="417"/>
      <c r="BQ665" s="417"/>
      <c r="BR665" s="417"/>
      <c r="BS665" s="417"/>
      <c r="BT665" s="417"/>
      <c r="BU665" s="417"/>
      <c r="BV665" s="417"/>
      <c r="BW665" s="417"/>
      <c r="BX665" s="417"/>
      <c r="BY665" s="417"/>
      <c r="BZ665" s="417"/>
      <c r="CA665" s="417"/>
      <c r="CB665" s="417"/>
      <c r="CC665" s="417"/>
      <c r="CD665" s="417"/>
      <c r="CE665" s="417"/>
      <c r="CF665" s="417"/>
      <c r="CG665" s="417"/>
      <c r="CH665" s="417"/>
      <c r="CI665" s="417"/>
      <c r="CJ665" s="417"/>
      <c r="CK665" s="417"/>
      <c r="CL665" s="417"/>
      <c r="CM665" s="417"/>
      <c r="CN665" s="417"/>
      <c r="CO665" s="417"/>
      <c r="CP665" s="417"/>
      <c r="CQ665" s="417"/>
      <c r="CR665" s="417"/>
      <c r="CS665" s="417"/>
      <c r="CT665" s="417"/>
      <c r="CU665" s="417"/>
      <c r="CV665" s="417"/>
      <c r="CW665" s="417"/>
      <c r="CX665" s="417"/>
      <c r="CY665" s="417"/>
      <c r="CZ665" s="417"/>
      <c r="DA665" s="417"/>
      <c r="DB665" s="417"/>
      <c r="DC665" s="417"/>
      <c r="DD665" s="417"/>
      <c r="DE665" s="417"/>
      <c r="DF665" s="417"/>
      <c r="DG665" s="417"/>
    </row>
    <row r="666" spans="1:111" s="268" customFormat="1" ht="31.5">
      <c r="A666" s="92">
        <v>91930</v>
      </c>
      <c r="B666" s="92" t="s">
        <v>13</v>
      </c>
      <c r="C666" s="83" t="s">
        <v>1476</v>
      </c>
      <c r="D666" s="84" t="s">
        <v>1196</v>
      </c>
      <c r="E666" s="92" t="s">
        <v>107</v>
      </c>
      <c r="F666" s="218">
        <v>329.06</v>
      </c>
      <c r="G666" s="95">
        <f t="shared" si="285"/>
        <v>0.24940000000000001</v>
      </c>
      <c r="H666" s="114">
        <v>0</v>
      </c>
      <c r="I666" s="220">
        <f t="shared" si="286"/>
        <v>0</v>
      </c>
      <c r="J666" s="114">
        <f t="shared" si="287"/>
        <v>0</v>
      </c>
      <c r="K666" s="416"/>
      <c r="L666" s="416"/>
      <c r="M666" s="416"/>
      <c r="N666" s="416"/>
      <c r="O666" s="416"/>
      <c r="P666" s="416"/>
      <c r="Q666" s="416"/>
      <c r="R666" s="416"/>
      <c r="S666" s="416"/>
      <c r="T666" s="416"/>
      <c r="U666" s="416"/>
      <c r="V666" s="416"/>
      <c r="W666" s="416"/>
      <c r="X666" s="416"/>
      <c r="Y666" s="416"/>
      <c r="Z666" s="416"/>
      <c r="AA666" s="416"/>
      <c r="AB666" s="416"/>
      <c r="AC666" s="416"/>
      <c r="AD666" s="416"/>
      <c r="AE666" s="416"/>
      <c r="AF666" s="416"/>
      <c r="AG666" s="416"/>
      <c r="AH666" s="416"/>
      <c r="AI666" s="416"/>
      <c r="AJ666" s="416"/>
      <c r="AK666" s="416"/>
      <c r="AL666" s="416"/>
      <c r="AM666" s="416"/>
      <c r="AN666" s="416"/>
      <c r="AO666" s="416"/>
      <c r="AP666" s="416"/>
      <c r="AQ666" s="416"/>
      <c r="AR666" s="416"/>
      <c r="AS666" s="416"/>
      <c r="AT666" s="416"/>
      <c r="AU666" s="416"/>
      <c r="AV666" s="416"/>
      <c r="AW666" s="416"/>
      <c r="AX666" s="416"/>
      <c r="AY666" s="416"/>
      <c r="AZ666" s="416"/>
      <c r="BA666" s="416"/>
      <c r="BB666" s="416"/>
      <c r="BC666" s="416"/>
      <c r="BD666" s="416"/>
      <c r="BE666" s="416"/>
      <c r="BF666" s="416"/>
      <c r="BG666" s="416"/>
      <c r="BH666" s="416"/>
      <c r="BI666" s="416"/>
      <c r="BJ666" s="416"/>
      <c r="BK666" s="416"/>
      <c r="BL666" s="416"/>
      <c r="BM666" s="416"/>
      <c r="BN666" s="416"/>
      <c r="BO666" s="416"/>
      <c r="BP666" s="417"/>
      <c r="BQ666" s="417"/>
      <c r="BR666" s="417"/>
      <c r="BS666" s="417"/>
      <c r="BT666" s="417"/>
      <c r="BU666" s="417"/>
      <c r="BV666" s="417"/>
      <c r="BW666" s="417"/>
      <c r="BX666" s="417"/>
      <c r="BY666" s="417"/>
      <c r="BZ666" s="417"/>
      <c r="CA666" s="417"/>
      <c r="CB666" s="417"/>
      <c r="CC666" s="417"/>
      <c r="CD666" s="417"/>
      <c r="CE666" s="417"/>
      <c r="CF666" s="417"/>
      <c r="CG666" s="417"/>
      <c r="CH666" s="417"/>
      <c r="CI666" s="417"/>
      <c r="CJ666" s="417"/>
      <c r="CK666" s="417"/>
      <c r="CL666" s="417"/>
      <c r="CM666" s="417"/>
      <c r="CN666" s="417"/>
      <c r="CO666" s="417"/>
      <c r="CP666" s="417"/>
      <c r="CQ666" s="417"/>
      <c r="CR666" s="417"/>
      <c r="CS666" s="417"/>
      <c r="CT666" s="417"/>
      <c r="CU666" s="417"/>
      <c r="CV666" s="417"/>
      <c r="CW666" s="417"/>
      <c r="CX666" s="417"/>
      <c r="CY666" s="417"/>
      <c r="CZ666" s="417"/>
      <c r="DA666" s="417"/>
      <c r="DB666" s="417"/>
      <c r="DC666" s="417"/>
      <c r="DD666" s="417"/>
      <c r="DE666" s="417"/>
      <c r="DF666" s="417"/>
      <c r="DG666" s="417"/>
    </row>
    <row r="667" spans="1:111" s="268" customFormat="1" ht="31.5">
      <c r="A667" s="92">
        <v>92986</v>
      </c>
      <c r="B667" s="92" t="s">
        <v>13</v>
      </c>
      <c r="C667" s="83" t="s">
        <v>2417</v>
      </c>
      <c r="D667" s="84" t="s">
        <v>1410</v>
      </c>
      <c r="E667" s="92" t="s">
        <v>107</v>
      </c>
      <c r="F667" s="218">
        <v>488.88</v>
      </c>
      <c r="G667" s="95">
        <f t="shared" si="285"/>
        <v>0.24940000000000001</v>
      </c>
      <c r="H667" s="114">
        <v>0</v>
      </c>
      <c r="I667" s="220">
        <f t="shared" si="286"/>
        <v>0</v>
      </c>
      <c r="J667" s="114">
        <f t="shared" si="287"/>
        <v>0</v>
      </c>
      <c r="K667" s="416"/>
      <c r="L667" s="416"/>
      <c r="M667" s="416"/>
      <c r="N667" s="416"/>
      <c r="O667" s="416"/>
      <c r="P667" s="416"/>
      <c r="Q667" s="416"/>
      <c r="R667" s="416"/>
      <c r="S667" s="416"/>
      <c r="T667" s="416"/>
      <c r="U667" s="416"/>
      <c r="V667" s="416"/>
      <c r="W667" s="416"/>
      <c r="X667" s="416"/>
      <c r="Y667" s="416"/>
      <c r="Z667" s="416"/>
      <c r="AA667" s="416"/>
      <c r="AB667" s="416"/>
      <c r="AC667" s="416"/>
      <c r="AD667" s="416"/>
      <c r="AE667" s="416"/>
      <c r="AF667" s="416"/>
      <c r="AG667" s="416"/>
      <c r="AH667" s="416"/>
      <c r="AI667" s="416"/>
      <c r="AJ667" s="416"/>
      <c r="AK667" s="416"/>
      <c r="AL667" s="416"/>
      <c r="AM667" s="416"/>
      <c r="AN667" s="416"/>
      <c r="AO667" s="416"/>
      <c r="AP667" s="416"/>
      <c r="AQ667" s="416"/>
      <c r="AR667" s="416"/>
      <c r="AS667" s="416"/>
      <c r="AT667" s="416"/>
      <c r="AU667" s="416"/>
      <c r="AV667" s="416"/>
      <c r="AW667" s="416"/>
      <c r="AX667" s="416"/>
      <c r="AY667" s="416"/>
      <c r="AZ667" s="416"/>
      <c r="BA667" s="416"/>
      <c r="BB667" s="416"/>
      <c r="BC667" s="416"/>
      <c r="BD667" s="416"/>
      <c r="BE667" s="416"/>
      <c r="BF667" s="416"/>
      <c r="BG667" s="416"/>
      <c r="BH667" s="416"/>
      <c r="BI667" s="416"/>
      <c r="BJ667" s="416"/>
      <c r="BK667" s="416"/>
      <c r="BL667" s="416"/>
      <c r="BM667" s="416"/>
      <c r="BN667" s="416"/>
      <c r="BO667" s="416"/>
      <c r="BP667" s="417"/>
      <c r="BQ667" s="417"/>
      <c r="BR667" s="417"/>
      <c r="BS667" s="417"/>
      <c r="BT667" s="417"/>
      <c r="BU667" s="417"/>
      <c r="BV667" s="417"/>
      <c r="BW667" s="417"/>
      <c r="BX667" s="417"/>
      <c r="BY667" s="417"/>
      <c r="BZ667" s="417"/>
      <c r="CA667" s="417"/>
      <c r="CB667" s="417"/>
      <c r="CC667" s="417"/>
      <c r="CD667" s="417"/>
      <c r="CE667" s="417"/>
      <c r="CF667" s="417"/>
      <c r="CG667" s="417"/>
      <c r="CH667" s="417"/>
      <c r="CI667" s="417"/>
      <c r="CJ667" s="417"/>
      <c r="CK667" s="417"/>
      <c r="CL667" s="417"/>
      <c r="CM667" s="417"/>
      <c r="CN667" s="417"/>
      <c r="CO667" s="417"/>
      <c r="CP667" s="417"/>
      <c r="CQ667" s="417"/>
      <c r="CR667" s="417"/>
      <c r="CS667" s="417"/>
      <c r="CT667" s="417"/>
      <c r="CU667" s="417"/>
      <c r="CV667" s="417"/>
      <c r="CW667" s="417"/>
      <c r="CX667" s="417"/>
      <c r="CY667" s="417"/>
      <c r="CZ667" s="417"/>
      <c r="DA667" s="417"/>
      <c r="DB667" s="417"/>
      <c r="DC667" s="417"/>
      <c r="DD667" s="417"/>
      <c r="DE667" s="417"/>
      <c r="DF667" s="417"/>
      <c r="DG667" s="417"/>
    </row>
    <row r="668" spans="1:111" s="268" customFormat="1">
      <c r="A668" s="92">
        <v>93653</v>
      </c>
      <c r="B668" s="92" t="s">
        <v>13</v>
      </c>
      <c r="C668" s="83" t="s">
        <v>2418</v>
      </c>
      <c r="D668" s="84" t="s">
        <v>1200</v>
      </c>
      <c r="E668" s="92" t="s">
        <v>104</v>
      </c>
      <c r="F668" s="218">
        <v>4</v>
      </c>
      <c r="G668" s="95">
        <f t="shared" ref="G668:G673" si="288">$J$4</f>
        <v>0.24940000000000001</v>
      </c>
      <c r="H668" s="114">
        <v>0</v>
      </c>
      <c r="I668" s="220">
        <f t="shared" ref="I668:I673" si="289">H668*(1+G668)</f>
        <v>0</v>
      </c>
      <c r="J668" s="140">
        <f t="shared" ref="J668:J673" si="290">F668*I668</f>
        <v>0</v>
      </c>
      <c r="K668" s="416"/>
      <c r="L668" s="416"/>
      <c r="M668" s="416"/>
      <c r="N668" s="416"/>
      <c r="O668" s="416"/>
      <c r="P668" s="416"/>
      <c r="Q668" s="416"/>
      <c r="R668" s="416"/>
      <c r="S668" s="416"/>
      <c r="T668" s="416"/>
      <c r="U668" s="416"/>
      <c r="V668" s="416"/>
      <c r="W668" s="416"/>
      <c r="X668" s="416"/>
      <c r="Y668" s="416"/>
      <c r="Z668" s="416"/>
      <c r="AA668" s="416"/>
      <c r="AB668" s="416"/>
      <c r="AC668" s="416"/>
      <c r="AD668" s="416"/>
      <c r="AE668" s="416"/>
      <c r="AF668" s="416"/>
      <c r="AG668" s="416"/>
      <c r="AH668" s="416"/>
      <c r="AI668" s="416"/>
      <c r="AJ668" s="416"/>
      <c r="AK668" s="416"/>
      <c r="AL668" s="416"/>
      <c r="AM668" s="416"/>
      <c r="AN668" s="416"/>
      <c r="AO668" s="416"/>
      <c r="AP668" s="416"/>
      <c r="AQ668" s="416"/>
      <c r="AR668" s="416"/>
      <c r="AS668" s="416"/>
      <c r="AT668" s="416"/>
      <c r="AU668" s="416"/>
      <c r="AV668" s="416"/>
      <c r="AW668" s="416"/>
      <c r="AX668" s="416"/>
      <c r="AY668" s="416"/>
      <c r="AZ668" s="416"/>
      <c r="BA668" s="416"/>
      <c r="BB668" s="416"/>
      <c r="BC668" s="416"/>
      <c r="BD668" s="416"/>
      <c r="BE668" s="416"/>
      <c r="BF668" s="416"/>
      <c r="BG668" s="416"/>
      <c r="BH668" s="416"/>
      <c r="BI668" s="416"/>
      <c r="BJ668" s="416"/>
      <c r="BK668" s="416"/>
      <c r="BL668" s="416"/>
      <c r="BM668" s="416"/>
      <c r="BN668" s="416"/>
      <c r="BO668" s="416"/>
      <c r="BP668" s="417"/>
      <c r="BQ668" s="417"/>
      <c r="BR668" s="417"/>
      <c r="BS668" s="417"/>
      <c r="BT668" s="417"/>
      <c r="BU668" s="417"/>
      <c r="BV668" s="417"/>
      <c r="BW668" s="417"/>
      <c r="BX668" s="417"/>
      <c r="BY668" s="417"/>
      <c r="BZ668" s="417"/>
      <c r="CA668" s="417"/>
      <c r="CB668" s="417"/>
      <c r="CC668" s="417"/>
      <c r="CD668" s="417"/>
      <c r="CE668" s="417"/>
      <c r="CF668" s="417"/>
      <c r="CG668" s="417"/>
      <c r="CH668" s="417"/>
      <c r="CI668" s="417"/>
      <c r="CJ668" s="417"/>
      <c r="CK668" s="417"/>
      <c r="CL668" s="417"/>
      <c r="CM668" s="417"/>
      <c r="CN668" s="417"/>
      <c r="CO668" s="417"/>
      <c r="CP668" s="417"/>
      <c r="CQ668" s="417"/>
      <c r="CR668" s="417"/>
      <c r="CS668" s="417"/>
      <c r="CT668" s="417"/>
      <c r="CU668" s="417"/>
      <c r="CV668" s="417"/>
      <c r="CW668" s="417"/>
      <c r="CX668" s="417"/>
      <c r="CY668" s="417"/>
      <c r="CZ668" s="417"/>
      <c r="DA668" s="417"/>
      <c r="DB668" s="417"/>
      <c r="DC668" s="417"/>
      <c r="DD668" s="417"/>
      <c r="DE668" s="417"/>
      <c r="DF668" s="417"/>
      <c r="DG668" s="417"/>
    </row>
    <row r="669" spans="1:111" s="268" customFormat="1">
      <c r="A669" s="92">
        <v>93660</v>
      </c>
      <c r="B669" s="92" t="s">
        <v>13</v>
      </c>
      <c r="C669" s="83" t="s">
        <v>2419</v>
      </c>
      <c r="D669" s="84" t="s">
        <v>1411</v>
      </c>
      <c r="E669" s="92" t="s">
        <v>104</v>
      </c>
      <c r="F669" s="218">
        <v>4</v>
      </c>
      <c r="G669" s="95">
        <f t="shared" si="288"/>
        <v>0.24940000000000001</v>
      </c>
      <c r="H669" s="114">
        <v>0</v>
      </c>
      <c r="I669" s="220">
        <f t="shared" si="289"/>
        <v>0</v>
      </c>
      <c r="J669" s="140">
        <f t="shared" si="290"/>
        <v>0</v>
      </c>
      <c r="K669" s="416"/>
      <c r="L669" s="416"/>
      <c r="M669" s="416"/>
      <c r="N669" s="416"/>
      <c r="O669" s="416"/>
      <c r="P669" s="416"/>
      <c r="Q669" s="416"/>
      <c r="R669" s="416"/>
      <c r="S669" s="416"/>
      <c r="T669" s="416"/>
      <c r="U669" s="416"/>
      <c r="V669" s="416"/>
      <c r="W669" s="416"/>
      <c r="X669" s="416"/>
      <c r="Y669" s="416"/>
      <c r="Z669" s="416"/>
      <c r="AA669" s="416"/>
      <c r="AB669" s="416"/>
      <c r="AC669" s="416"/>
      <c r="AD669" s="416"/>
      <c r="AE669" s="416"/>
      <c r="AF669" s="416"/>
      <c r="AG669" s="416"/>
      <c r="AH669" s="416"/>
      <c r="AI669" s="416"/>
      <c r="AJ669" s="416"/>
      <c r="AK669" s="416"/>
      <c r="AL669" s="416"/>
      <c r="AM669" s="416"/>
      <c r="AN669" s="416"/>
      <c r="AO669" s="416"/>
      <c r="AP669" s="416"/>
      <c r="AQ669" s="416"/>
      <c r="AR669" s="416"/>
      <c r="AS669" s="416"/>
      <c r="AT669" s="416"/>
      <c r="AU669" s="416"/>
      <c r="AV669" s="416"/>
      <c r="AW669" s="416"/>
      <c r="AX669" s="416"/>
      <c r="AY669" s="416"/>
      <c r="AZ669" s="416"/>
      <c r="BA669" s="416"/>
      <c r="BB669" s="416"/>
      <c r="BC669" s="416"/>
      <c r="BD669" s="416"/>
      <c r="BE669" s="416"/>
      <c r="BF669" s="416"/>
      <c r="BG669" s="416"/>
      <c r="BH669" s="416"/>
      <c r="BI669" s="416"/>
      <c r="BJ669" s="416"/>
      <c r="BK669" s="416"/>
      <c r="BL669" s="416"/>
      <c r="BM669" s="416"/>
      <c r="BN669" s="416"/>
      <c r="BO669" s="416"/>
      <c r="BP669" s="417"/>
      <c r="BQ669" s="417"/>
      <c r="BR669" s="417"/>
      <c r="BS669" s="417"/>
      <c r="BT669" s="417"/>
      <c r="BU669" s="417"/>
      <c r="BV669" s="417"/>
      <c r="BW669" s="417"/>
      <c r="BX669" s="417"/>
      <c r="BY669" s="417"/>
      <c r="BZ669" s="417"/>
      <c r="CA669" s="417"/>
      <c r="CB669" s="417"/>
      <c r="CC669" s="417"/>
      <c r="CD669" s="417"/>
      <c r="CE669" s="417"/>
      <c r="CF669" s="417"/>
      <c r="CG669" s="417"/>
      <c r="CH669" s="417"/>
      <c r="CI669" s="417"/>
      <c r="CJ669" s="417"/>
      <c r="CK669" s="417"/>
      <c r="CL669" s="417"/>
      <c r="CM669" s="417"/>
      <c r="CN669" s="417"/>
      <c r="CO669" s="417"/>
      <c r="CP669" s="417"/>
      <c r="CQ669" s="417"/>
      <c r="CR669" s="417"/>
      <c r="CS669" s="417"/>
      <c r="CT669" s="417"/>
      <c r="CU669" s="417"/>
      <c r="CV669" s="417"/>
      <c r="CW669" s="417"/>
      <c r="CX669" s="417"/>
      <c r="CY669" s="417"/>
      <c r="CZ669" s="417"/>
      <c r="DA669" s="417"/>
      <c r="DB669" s="417"/>
      <c r="DC669" s="417"/>
      <c r="DD669" s="417"/>
      <c r="DE669" s="417"/>
      <c r="DF669" s="417"/>
      <c r="DG669" s="417"/>
    </row>
    <row r="670" spans="1:111" s="268" customFormat="1">
      <c r="A670" s="92">
        <v>93664</v>
      </c>
      <c r="B670" s="92" t="s">
        <v>13</v>
      </c>
      <c r="C670" s="83" t="s">
        <v>2420</v>
      </c>
      <c r="D670" s="84" t="s">
        <v>1204</v>
      </c>
      <c r="E670" s="92" t="s">
        <v>104</v>
      </c>
      <c r="F670" s="218">
        <v>8</v>
      </c>
      <c r="G670" s="95">
        <f t="shared" si="288"/>
        <v>0.24940000000000001</v>
      </c>
      <c r="H670" s="114">
        <v>0</v>
      </c>
      <c r="I670" s="220">
        <f t="shared" si="289"/>
        <v>0</v>
      </c>
      <c r="J670" s="140">
        <f t="shared" si="290"/>
        <v>0</v>
      </c>
      <c r="K670" s="416"/>
      <c r="L670" s="416"/>
      <c r="M670" s="416"/>
      <c r="N670" s="416"/>
      <c r="O670" s="416"/>
      <c r="P670" s="416"/>
      <c r="Q670" s="416"/>
      <c r="R670" s="416"/>
      <c r="S670" s="416"/>
      <c r="T670" s="416"/>
      <c r="U670" s="416"/>
      <c r="V670" s="416"/>
      <c r="W670" s="416"/>
      <c r="X670" s="416"/>
      <c r="Y670" s="416"/>
      <c r="Z670" s="416"/>
      <c r="AA670" s="416"/>
      <c r="AB670" s="416"/>
      <c r="AC670" s="416"/>
      <c r="AD670" s="416"/>
      <c r="AE670" s="416"/>
      <c r="AF670" s="416"/>
      <c r="AG670" s="416"/>
      <c r="AH670" s="416"/>
      <c r="AI670" s="416"/>
      <c r="AJ670" s="416"/>
      <c r="AK670" s="416"/>
      <c r="AL670" s="416"/>
      <c r="AM670" s="416"/>
      <c r="AN670" s="416"/>
      <c r="AO670" s="416"/>
      <c r="AP670" s="416"/>
      <c r="AQ670" s="416"/>
      <c r="AR670" s="416"/>
      <c r="AS670" s="416"/>
      <c r="AT670" s="416"/>
      <c r="AU670" s="416"/>
      <c r="AV670" s="416"/>
      <c r="AW670" s="416"/>
      <c r="AX670" s="416"/>
      <c r="AY670" s="416"/>
      <c r="AZ670" s="416"/>
      <c r="BA670" s="416"/>
      <c r="BB670" s="416"/>
      <c r="BC670" s="416"/>
      <c r="BD670" s="416"/>
      <c r="BE670" s="416"/>
      <c r="BF670" s="416"/>
      <c r="BG670" s="416"/>
      <c r="BH670" s="416"/>
      <c r="BI670" s="416"/>
      <c r="BJ670" s="416"/>
      <c r="BK670" s="416"/>
      <c r="BL670" s="416"/>
      <c r="BM670" s="416"/>
      <c r="BN670" s="416"/>
      <c r="BO670" s="416"/>
      <c r="BP670" s="417"/>
      <c r="BQ670" s="417"/>
      <c r="BR670" s="417"/>
      <c r="BS670" s="417"/>
      <c r="BT670" s="417"/>
      <c r="BU670" s="417"/>
      <c r="BV670" s="417"/>
      <c r="BW670" s="417"/>
      <c r="BX670" s="417"/>
      <c r="BY670" s="417"/>
      <c r="BZ670" s="417"/>
      <c r="CA670" s="417"/>
      <c r="CB670" s="417"/>
      <c r="CC670" s="417"/>
      <c r="CD670" s="417"/>
      <c r="CE670" s="417"/>
      <c r="CF670" s="417"/>
      <c r="CG670" s="417"/>
      <c r="CH670" s="417"/>
      <c r="CI670" s="417"/>
      <c r="CJ670" s="417"/>
      <c r="CK670" s="417"/>
      <c r="CL670" s="417"/>
      <c r="CM670" s="417"/>
      <c r="CN670" s="417"/>
      <c r="CO670" s="417"/>
      <c r="CP670" s="417"/>
      <c r="CQ670" s="417"/>
      <c r="CR670" s="417"/>
      <c r="CS670" s="417"/>
      <c r="CT670" s="417"/>
      <c r="CU670" s="417"/>
      <c r="CV670" s="417"/>
      <c r="CW670" s="417"/>
      <c r="CX670" s="417"/>
      <c r="CY670" s="417"/>
      <c r="CZ670" s="417"/>
      <c r="DA670" s="417"/>
      <c r="DB670" s="417"/>
      <c r="DC670" s="417"/>
      <c r="DD670" s="417"/>
      <c r="DE670" s="417"/>
      <c r="DF670" s="417"/>
      <c r="DG670" s="417"/>
    </row>
    <row r="671" spans="1:111" s="268" customFormat="1">
      <c r="A671" s="222" t="s">
        <v>96</v>
      </c>
      <c r="B671" s="92" t="s">
        <v>103</v>
      </c>
      <c r="C671" s="83" t="s">
        <v>2421</v>
      </c>
      <c r="D671" s="121" t="s">
        <v>1207</v>
      </c>
      <c r="E671" s="92" t="s">
        <v>104</v>
      </c>
      <c r="F671" s="218">
        <v>1</v>
      </c>
      <c r="G671" s="95">
        <f t="shared" si="288"/>
        <v>0.24940000000000001</v>
      </c>
      <c r="H671" s="114">
        <v>0</v>
      </c>
      <c r="I671" s="132">
        <f t="shared" si="289"/>
        <v>0</v>
      </c>
      <c r="J671" s="18">
        <f t="shared" si="290"/>
        <v>0</v>
      </c>
      <c r="K671" s="416"/>
      <c r="L671" s="416"/>
      <c r="M671" s="416"/>
      <c r="N671" s="416"/>
      <c r="O671" s="416"/>
      <c r="P671" s="416"/>
      <c r="Q671" s="416"/>
      <c r="R671" s="416"/>
      <c r="S671" s="416"/>
      <c r="T671" s="416"/>
      <c r="U671" s="416"/>
      <c r="V671" s="416"/>
      <c r="W671" s="416"/>
      <c r="X671" s="416"/>
      <c r="Y671" s="416"/>
      <c r="Z671" s="416"/>
      <c r="AA671" s="416"/>
      <c r="AB671" s="416"/>
      <c r="AC671" s="416"/>
      <c r="AD671" s="416"/>
      <c r="AE671" s="416"/>
      <c r="AF671" s="416"/>
      <c r="AG671" s="416"/>
      <c r="AH671" s="416"/>
      <c r="AI671" s="416"/>
      <c r="AJ671" s="416"/>
      <c r="AK671" s="416"/>
      <c r="AL671" s="416"/>
      <c r="AM671" s="416"/>
      <c r="AN671" s="416"/>
      <c r="AO671" s="416"/>
      <c r="AP671" s="416"/>
      <c r="AQ671" s="416"/>
      <c r="AR671" s="416"/>
      <c r="AS671" s="416"/>
      <c r="AT671" s="416"/>
      <c r="AU671" s="416"/>
      <c r="AV671" s="416"/>
      <c r="AW671" s="416"/>
      <c r="AX671" s="416"/>
      <c r="AY671" s="416"/>
      <c r="AZ671" s="416"/>
      <c r="BA671" s="416"/>
      <c r="BB671" s="416"/>
      <c r="BC671" s="416"/>
      <c r="BD671" s="416"/>
      <c r="BE671" s="416"/>
      <c r="BF671" s="416"/>
      <c r="BG671" s="416"/>
      <c r="BH671" s="416"/>
      <c r="BI671" s="416"/>
      <c r="BJ671" s="416"/>
      <c r="BK671" s="416"/>
      <c r="BL671" s="416"/>
      <c r="BM671" s="416"/>
      <c r="BN671" s="416"/>
      <c r="BO671" s="416"/>
      <c r="BP671" s="417"/>
      <c r="BQ671" s="417"/>
      <c r="BR671" s="417"/>
      <c r="BS671" s="417"/>
      <c r="BT671" s="417"/>
      <c r="BU671" s="417"/>
      <c r="BV671" s="417"/>
      <c r="BW671" s="417"/>
      <c r="BX671" s="417"/>
      <c r="BY671" s="417"/>
      <c r="BZ671" s="417"/>
      <c r="CA671" s="417"/>
      <c r="CB671" s="417"/>
      <c r="CC671" s="417"/>
      <c r="CD671" s="417"/>
      <c r="CE671" s="417"/>
      <c r="CF671" s="417"/>
      <c r="CG671" s="417"/>
      <c r="CH671" s="417"/>
      <c r="CI671" s="417"/>
      <c r="CJ671" s="417"/>
      <c r="CK671" s="417"/>
      <c r="CL671" s="417"/>
      <c r="CM671" s="417"/>
      <c r="CN671" s="417"/>
      <c r="CO671" s="417"/>
      <c r="CP671" s="417"/>
      <c r="CQ671" s="417"/>
      <c r="CR671" s="417"/>
      <c r="CS671" s="417"/>
      <c r="CT671" s="417"/>
      <c r="CU671" s="417"/>
      <c r="CV671" s="417"/>
      <c r="CW671" s="417"/>
      <c r="CX671" s="417"/>
      <c r="CY671" s="417"/>
      <c r="CZ671" s="417"/>
      <c r="DA671" s="417"/>
      <c r="DB671" s="417"/>
      <c r="DC671" s="417"/>
      <c r="DD671" s="417"/>
      <c r="DE671" s="417"/>
      <c r="DF671" s="417"/>
      <c r="DG671" s="417"/>
    </row>
    <row r="672" spans="1:111" s="268" customFormat="1">
      <c r="A672" s="222" t="s">
        <v>96</v>
      </c>
      <c r="B672" s="92" t="s">
        <v>103</v>
      </c>
      <c r="C672" s="83" t="s">
        <v>2422</v>
      </c>
      <c r="D672" s="121" t="s">
        <v>1412</v>
      </c>
      <c r="E672" s="92" t="s">
        <v>104</v>
      </c>
      <c r="F672" s="218">
        <v>1</v>
      </c>
      <c r="G672" s="95">
        <f t="shared" si="288"/>
        <v>0.24940000000000001</v>
      </c>
      <c r="H672" s="114">
        <v>0</v>
      </c>
      <c r="I672" s="132">
        <f t="shared" si="289"/>
        <v>0</v>
      </c>
      <c r="J672" s="18">
        <f t="shared" si="290"/>
        <v>0</v>
      </c>
      <c r="K672" s="416"/>
      <c r="L672" s="416"/>
      <c r="M672" s="416"/>
      <c r="N672" s="416"/>
      <c r="O672" s="416"/>
      <c r="P672" s="416"/>
      <c r="Q672" s="416"/>
      <c r="R672" s="416"/>
      <c r="S672" s="416"/>
      <c r="T672" s="416"/>
      <c r="U672" s="416"/>
      <c r="V672" s="416"/>
      <c r="W672" s="416"/>
      <c r="X672" s="416"/>
      <c r="Y672" s="416"/>
      <c r="Z672" s="416"/>
      <c r="AA672" s="416"/>
      <c r="AB672" s="416"/>
      <c r="AC672" s="416"/>
      <c r="AD672" s="416"/>
      <c r="AE672" s="416"/>
      <c r="AF672" s="416"/>
      <c r="AG672" s="416"/>
      <c r="AH672" s="416"/>
      <c r="AI672" s="416"/>
      <c r="AJ672" s="416"/>
      <c r="AK672" s="416"/>
      <c r="AL672" s="416"/>
      <c r="AM672" s="416"/>
      <c r="AN672" s="416"/>
      <c r="AO672" s="416"/>
      <c r="AP672" s="416"/>
      <c r="AQ672" s="416"/>
      <c r="AR672" s="416"/>
      <c r="AS672" s="416"/>
      <c r="AT672" s="416"/>
      <c r="AU672" s="416"/>
      <c r="AV672" s="416"/>
      <c r="AW672" s="416"/>
      <c r="AX672" s="416"/>
      <c r="AY672" s="416"/>
      <c r="AZ672" s="416"/>
      <c r="BA672" s="416"/>
      <c r="BB672" s="416"/>
      <c r="BC672" s="416"/>
      <c r="BD672" s="416"/>
      <c r="BE672" s="416"/>
      <c r="BF672" s="416"/>
      <c r="BG672" s="416"/>
      <c r="BH672" s="416"/>
      <c r="BI672" s="416"/>
      <c r="BJ672" s="416"/>
      <c r="BK672" s="416"/>
      <c r="BL672" s="416"/>
      <c r="BM672" s="416"/>
      <c r="BN672" s="416"/>
      <c r="BO672" s="416"/>
      <c r="BP672" s="417"/>
      <c r="BQ672" s="417"/>
      <c r="BR672" s="417"/>
      <c r="BS672" s="417"/>
      <c r="BT672" s="417"/>
      <c r="BU672" s="417"/>
      <c r="BV672" s="417"/>
      <c r="BW672" s="417"/>
      <c r="BX672" s="417"/>
      <c r="BY672" s="417"/>
      <c r="BZ672" s="417"/>
      <c r="CA672" s="417"/>
      <c r="CB672" s="417"/>
      <c r="CC672" s="417"/>
      <c r="CD672" s="417"/>
      <c r="CE672" s="417"/>
      <c r="CF672" s="417"/>
      <c r="CG672" s="417"/>
      <c r="CH672" s="417"/>
      <c r="CI672" s="417"/>
      <c r="CJ672" s="417"/>
      <c r="CK672" s="417"/>
      <c r="CL672" s="417"/>
      <c r="CM672" s="417"/>
      <c r="CN672" s="417"/>
      <c r="CO672" s="417"/>
      <c r="CP672" s="417"/>
      <c r="CQ672" s="417"/>
      <c r="CR672" s="417"/>
      <c r="CS672" s="417"/>
      <c r="CT672" s="417"/>
      <c r="CU672" s="417"/>
      <c r="CV672" s="417"/>
      <c r="CW672" s="417"/>
      <c r="CX672" s="417"/>
      <c r="CY672" s="417"/>
      <c r="CZ672" s="417"/>
      <c r="DA672" s="417"/>
      <c r="DB672" s="417"/>
      <c r="DC672" s="417"/>
      <c r="DD672" s="417"/>
      <c r="DE672" s="417"/>
      <c r="DF672" s="417"/>
      <c r="DG672" s="417"/>
    </row>
    <row r="673" spans="1:111" s="268" customFormat="1">
      <c r="A673" s="92" t="s">
        <v>2212</v>
      </c>
      <c r="B673" s="92" t="s">
        <v>103</v>
      </c>
      <c r="C673" s="83" t="s">
        <v>2423</v>
      </c>
      <c r="D673" s="121" t="s">
        <v>1209</v>
      </c>
      <c r="E673" s="92" t="s">
        <v>104</v>
      </c>
      <c r="F673" s="218">
        <v>8</v>
      </c>
      <c r="G673" s="95">
        <f t="shared" si="288"/>
        <v>0.24940000000000001</v>
      </c>
      <c r="H673" s="114">
        <v>0</v>
      </c>
      <c r="I673" s="132">
        <f t="shared" si="289"/>
        <v>0</v>
      </c>
      <c r="J673" s="18">
        <f t="shared" si="290"/>
        <v>0</v>
      </c>
      <c r="K673" s="416"/>
      <c r="L673" s="416"/>
      <c r="M673" s="416"/>
      <c r="N673" s="416"/>
      <c r="O673" s="416"/>
      <c r="P673" s="416"/>
      <c r="Q673" s="416"/>
      <c r="R673" s="416"/>
      <c r="S673" s="416"/>
      <c r="T673" s="416"/>
      <c r="U673" s="416"/>
      <c r="V673" s="416"/>
      <c r="W673" s="416"/>
      <c r="X673" s="416"/>
      <c r="Y673" s="416"/>
      <c r="Z673" s="416"/>
      <c r="AA673" s="416"/>
      <c r="AB673" s="416"/>
      <c r="AC673" s="416"/>
      <c r="AD673" s="416"/>
      <c r="AE673" s="416"/>
      <c r="AF673" s="416"/>
      <c r="AG673" s="416"/>
      <c r="AH673" s="416"/>
      <c r="AI673" s="416"/>
      <c r="AJ673" s="416"/>
      <c r="AK673" s="416"/>
      <c r="AL673" s="416"/>
      <c r="AM673" s="416"/>
      <c r="AN673" s="416"/>
      <c r="AO673" s="416"/>
      <c r="AP673" s="416"/>
      <c r="AQ673" s="416"/>
      <c r="AR673" s="416"/>
      <c r="AS673" s="416"/>
      <c r="AT673" s="416"/>
      <c r="AU673" s="416"/>
      <c r="AV673" s="416"/>
      <c r="AW673" s="416"/>
      <c r="AX673" s="416"/>
      <c r="AY673" s="416"/>
      <c r="AZ673" s="416"/>
      <c r="BA673" s="416"/>
      <c r="BB673" s="416"/>
      <c r="BC673" s="416"/>
      <c r="BD673" s="416"/>
      <c r="BE673" s="416"/>
      <c r="BF673" s="416"/>
      <c r="BG673" s="416"/>
      <c r="BH673" s="416"/>
      <c r="BI673" s="416"/>
      <c r="BJ673" s="416"/>
      <c r="BK673" s="416"/>
      <c r="BL673" s="416"/>
      <c r="BM673" s="416"/>
      <c r="BN673" s="416"/>
      <c r="BO673" s="416"/>
      <c r="BP673" s="417"/>
      <c r="BQ673" s="417"/>
      <c r="BR673" s="417"/>
      <c r="BS673" s="417"/>
      <c r="BT673" s="417"/>
      <c r="BU673" s="417"/>
      <c r="BV673" s="417"/>
      <c r="BW673" s="417"/>
      <c r="BX673" s="417"/>
      <c r="BY673" s="417"/>
      <c r="BZ673" s="417"/>
      <c r="CA673" s="417"/>
      <c r="CB673" s="417"/>
      <c r="CC673" s="417"/>
      <c r="CD673" s="417"/>
      <c r="CE673" s="417"/>
      <c r="CF673" s="417"/>
      <c r="CG673" s="417"/>
      <c r="CH673" s="417"/>
      <c r="CI673" s="417"/>
      <c r="CJ673" s="417"/>
      <c r="CK673" s="417"/>
      <c r="CL673" s="417"/>
      <c r="CM673" s="417"/>
      <c r="CN673" s="417"/>
      <c r="CO673" s="417"/>
      <c r="CP673" s="417"/>
      <c r="CQ673" s="417"/>
      <c r="CR673" s="417"/>
      <c r="CS673" s="417"/>
      <c r="CT673" s="417"/>
      <c r="CU673" s="417"/>
      <c r="CV673" s="417"/>
      <c r="CW673" s="417"/>
      <c r="CX673" s="417"/>
      <c r="CY673" s="417"/>
      <c r="CZ673" s="417"/>
      <c r="DA673" s="417"/>
      <c r="DB673" s="417"/>
      <c r="DC673" s="417"/>
      <c r="DD673" s="417"/>
      <c r="DE673" s="417"/>
      <c r="DF673" s="417"/>
      <c r="DG673" s="417"/>
    </row>
    <row r="674" spans="1:111" s="268" customFormat="1" ht="31.5">
      <c r="A674" s="92">
        <v>91836</v>
      </c>
      <c r="B674" s="92" t="s">
        <v>13</v>
      </c>
      <c r="C674" s="83" t="s">
        <v>2424</v>
      </c>
      <c r="D674" s="121" t="s">
        <v>208</v>
      </c>
      <c r="E674" s="92" t="s">
        <v>25</v>
      </c>
      <c r="F674" s="218">
        <v>40.700000000000003</v>
      </c>
      <c r="G674" s="95">
        <f>$J$4</f>
        <v>0.24940000000000001</v>
      </c>
      <c r="H674" s="114">
        <v>0</v>
      </c>
      <c r="I674" s="220">
        <f t="shared" ref="I674:I681" si="291">H674*(1+G674)</f>
        <v>0</v>
      </c>
      <c r="J674" s="114">
        <f t="shared" ref="J674:J681" si="292">F674*I674</f>
        <v>0</v>
      </c>
      <c r="K674" s="416"/>
      <c r="L674" s="416"/>
      <c r="M674" s="416"/>
      <c r="N674" s="416"/>
      <c r="O674" s="416"/>
      <c r="P674" s="416"/>
      <c r="Q674" s="416"/>
      <c r="R674" s="416"/>
      <c r="S674" s="416"/>
      <c r="T674" s="416"/>
      <c r="U674" s="416"/>
      <c r="V674" s="416"/>
      <c r="W674" s="416"/>
      <c r="X674" s="416"/>
      <c r="Y674" s="416"/>
      <c r="Z674" s="416"/>
      <c r="AA674" s="416"/>
      <c r="AB674" s="416"/>
      <c r="AC674" s="416"/>
      <c r="AD674" s="416"/>
      <c r="AE674" s="416"/>
      <c r="AF674" s="416"/>
      <c r="AG674" s="416"/>
      <c r="AH674" s="416"/>
      <c r="AI674" s="416"/>
      <c r="AJ674" s="416"/>
      <c r="AK674" s="416"/>
      <c r="AL674" s="416"/>
      <c r="AM674" s="416"/>
      <c r="AN674" s="416"/>
      <c r="AO674" s="416"/>
      <c r="AP674" s="416"/>
      <c r="AQ674" s="416"/>
      <c r="AR674" s="416"/>
      <c r="AS674" s="416"/>
      <c r="AT674" s="416"/>
      <c r="AU674" s="416"/>
      <c r="AV674" s="416"/>
      <c r="AW674" s="416"/>
      <c r="AX674" s="416"/>
      <c r="AY674" s="416"/>
      <c r="AZ674" s="416"/>
      <c r="BA674" s="416"/>
      <c r="BB674" s="416"/>
      <c r="BC674" s="416"/>
      <c r="BD674" s="416"/>
      <c r="BE674" s="416"/>
      <c r="BF674" s="416"/>
      <c r="BG674" s="416"/>
      <c r="BH674" s="416"/>
      <c r="BI674" s="416"/>
      <c r="BJ674" s="416"/>
      <c r="BK674" s="416"/>
      <c r="BL674" s="416"/>
      <c r="BM674" s="416"/>
      <c r="BN674" s="416"/>
      <c r="BO674" s="416"/>
      <c r="BP674" s="417"/>
      <c r="BQ674" s="417"/>
      <c r="BR674" s="417"/>
      <c r="BS674" s="417"/>
      <c r="BT674" s="417"/>
      <c r="BU674" s="417"/>
      <c r="BV674" s="417"/>
      <c r="BW674" s="417"/>
      <c r="BX674" s="417"/>
      <c r="BY674" s="417"/>
      <c r="BZ674" s="417"/>
      <c r="CA674" s="417"/>
      <c r="CB674" s="417"/>
      <c r="CC674" s="417"/>
      <c r="CD674" s="417"/>
      <c r="CE674" s="417"/>
      <c r="CF674" s="417"/>
      <c r="CG674" s="417"/>
      <c r="CH674" s="417"/>
      <c r="CI674" s="417"/>
      <c r="CJ674" s="417"/>
      <c r="CK674" s="417"/>
      <c r="CL674" s="417"/>
      <c r="CM674" s="417"/>
      <c r="CN674" s="417"/>
      <c r="CO674" s="417"/>
      <c r="CP674" s="417"/>
      <c r="CQ674" s="417"/>
      <c r="CR674" s="417"/>
      <c r="CS674" s="417"/>
      <c r="CT674" s="417"/>
      <c r="CU674" s="417"/>
      <c r="CV674" s="417"/>
      <c r="CW674" s="417"/>
      <c r="CX674" s="417"/>
      <c r="CY674" s="417"/>
      <c r="CZ674" s="417"/>
      <c r="DA674" s="417"/>
      <c r="DB674" s="417"/>
      <c r="DC674" s="417"/>
      <c r="DD674" s="417"/>
      <c r="DE674" s="417"/>
      <c r="DF674" s="417"/>
      <c r="DG674" s="417"/>
    </row>
    <row r="675" spans="1:111" s="268" customFormat="1" ht="31.5">
      <c r="A675" s="92">
        <v>91834</v>
      </c>
      <c r="B675" s="92" t="s">
        <v>13</v>
      </c>
      <c r="C675" s="83" t="s">
        <v>2425</v>
      </c>
      <c r="D675" s="121" t="s">
        <v>209</v>
      </c>
      <c r="E675" s="92" t="s">
        <v>25</v>
      </c>
      <c r="F675" s="218">
        <v>106.87</v>
      </c>
      <c r="G675" s="95">
        <f t="shared" ref="G675:G681" si="293">$J$4</f>
        <v>0.24940000000000001</v>
      </c>
      <c r="H675" s="114">
        <v>0</v>
      </c>
      <c r="I675" s="220">
        <f t="shared" si="291"/>
        <v>0</v>
      </c>
      <c r="J675" s="114">
        <f t="shared" si="292"/>
        <v>0</v>
      </c>
      <c r="K675" s="416"/>
      <c r="L675" s="416"/>
      <c r="M675" s="416"/>
      <c r="N675" s="416"/>
      <c r="O675" s="416"/>
      <c r="P675" s="416"/>
      <c r="Q675" s="416"/>
      <c r="R675" s="416"/>
      <c r="S675" s="416"/>
      <c r="T675" s="416"/>
      <c r="U675" s="416"/>
      <c r="V675" s="416"/>
      <c r="W675" s="416"/>
      <c r="X675" s="416"/>
      <c r="Y675" s="416"/>
      <c r="Z675" s="416"/>
      <c r="AA675" s="416"/>
      <c r="AB675" s="416"/>
      <c r="AC675" s="416"/>
      <c r="AD675" s="416"/>
      <c r="AE675" s="416"/>
      <c r="AF675" s="416"/>
      <c r="AG675" s="416"/>
      <c r="AH675" s="416"/>
      <c r="AI675" s="416"/>
      <c r="AJ675" s="416"/>
      <c r="AK675" s="416"/>
      <c r="AL675" s="416"/>
      <c r="AM675" s="416"/>
      <c r="AN675" s="416"/>
      <c r="AO675" s="416"/>
      <c r="AP675" s="416"/>
      <c r="AQ675" s="416"/>
      <c r="AR675" s="416"/>
      <c r="AS675" s="416"/>
      <c r="AT675" s="416"/>
      <c r="AU675" s="416"/>
      <c r="AV675" s="416"/>
      <c r="AW675" s="416"/>
      <c r="AX675" s="416"/>
      <c r="AY675" s="416"/>
      <c r="AZ675" s="416"/>
      <c r="BA675" s="416"/>
      <c r="BB675" s="416"/>
      <c r="BC675" s="416"/>
      <c r="BD675" s="416"/>
      <c r="BE675" s="416"/>
      <c r="BF675" s="416"/>
      <c r="BG675" s="416"/>
      <c r="BH675" s="416"/>
      <c r="BI675" s="416"/>
      <c r="BJ675" s="416"/>
      <c r="BK675" s="416"/>
      <c r="BL675" s="416"/>
      <c r="BM675" s="416"/>
      <c r="BN675" s="416"/>
      <c r="BO675" s="416"/>
      <c r="BP675" s="417"/>
      <c r="BQ675" s="417"/>
      <c r="BR675" s="417"/>
      <c r="BS675" s="417"/>
      <c r="BT675" s="417"/>
      <c r="BU675" s="417"/>
      <c r="BV675" s="417"/>
      <c r="BW675" s="417"/>
      <c r="BX675" s="417"/>
      <c r="BY675" s="417"/>
      <c r="BZ675" s="417"/>
      <c r="CA675" s="417"/>
      <c r="CB675" s="417"/>
      <c r="CC675" s="417"/>
      <c r="CD675" s="417"/>
      <c r="CE675" s="417"/>
      <c r="CF675" s="417"/>
      <c r="CG675" s="417"/>
      <c r="CH675" s="417"/>
      <c r="CI675" s="417"/>
      <c r="CJ675" s="417"/>
      <c r="CK675" s="417"/>
      <c r="CL675" s="417"/>
      <c r="CM675" s="417"/>
      <c r="CN675" s="417"/>
      <c r="CO675" s="417"/>
      <c r="CP675" s="417"/>
      <c r="CQ675" s="417"/>
      <c r="CR675" s="417"/>
      <c r="CS675" s="417"/>
      <c r="CT675" s="417"/>
      <c r="CU675" s="417"/>
      <c r="CV675" s="417"/>
      <c r="CW675" s="417"/>
      <c r="CX675" s="417"/>
      <c r="CY675" s="417"/>
      <c r="CZ675" s="417"/>
      <c r="DA675" s="417"/>
      <c r="DB675" s="417"/>
      <c r="DC675" s="417"/>
      <c r="DD675" s="417"/>
      <c r="DE675" s="417"/>
      <c r="DF675" s="417"/>
      <c r="DG675" s="417"/>
    </row>
    <row r="676" spans="1:111" s="268" customFormat="1">
      <c r="A676" s="92" t="s">
        <v>1210</v>
      </c>
      <c r="B676" s="92" t="s">
        <v>13</v>
      </c>
      <c r="C676" s="83" t="s">
        <v>2426</v>
      </c>
      <c r="D676" s="121" t="s">
        <v>312</v>
      </c>
      <c r="E676" s="92" t="s">
        <v>25</v>
      </c>
      <c r="F676" s="218">
        <v>103.2</v>
      </c>
      <c r="G676" s="95">
        <f t="shared" si="293"/>
        <v>0.24940000000000001</v>
      </c>
      <c r="H676" s="114">
        <v>0</v>
      </c>
      <c r="I676" s="220">
        <f t="shared" si="291"/>
        <v>0</v>
      </c>
      <c r="J676" s="114">
        <f t="shared" si="292"/>
        <v>0</v>
      </c>
      <c r="K676" s="416"/>
      <c r="L676" s="416"/>
      <c r="M676" s="416"/>
      <c r="N676" s="416"/>
      <c r="O676" s="416"/>
      <c r="P676" s="416"/>
      <c r="Q676" s="416"/>
      <c r="R676" s="416"/>
      <c r="S676" s="416"/>
      <c r="T676" s="416"/>
      <c r="U676" s="416"/>
      <c r="V676" s="416"/>
      <c r="W676" s="416"/>
      <c r="X676" s="416"/>
      <c r="Y676" s="416"/>
      <c r="Z676" s="416"/>
      <c r="AA676" s="416"/>
      <c r="AB676" s="416"/>
      <c r="AC676" s="416"/>
      <c r="AD676" s="416"/>
      <c r="AE676" s="416"/>
      <c r="AF676" s="416"/>
      <c r="AG676" s="416"/>
      <c r="AH676" s="416"/>
      <c r="AI676" s="416"/>
      <c r="AJ676" s="416"/>
      <c r="AK676" s="416"/>
      <c r="AL676" s="416"/>
      <c r="AM676" s="416"/>
      <c r="AN676" s="416"/>
      <c r="AO676" s="416"/>
      <c r="AP676" s="416"/>
      <c r="AQ676" s="416"/>
      <c r="AR676" s="416"/>
      <c r="AS676" s="416"/>
      <c r="AT676" s="416"/>
      <c r="AU676" s="416"/>
      <c r="AV676" s="416"/>
      <c r="AW676" s="416"/>
      <c r="AX676" s="416"/>
      <c r="AY676" s="416"/>
      <c r="AZ676" s="416"/>
      <c r="BA676" s="416"/>
      <c r="BB676" s="416"/>
      <c r="BC676" s="416"/>
      <c r="BD676" s="416"/>
      <c r="BE676" s="416"/>
      <c r="BF676" s="416"/>
      <c r="BG676" s="416"/>
      <c r="BH676" s="416"/>
      <c r="BI676" s="416"/>
      <c r="BJ676" s="416"/>
      <c r="BK676" s="416"/>
      <c r="BL676" s="416"/>
      <c r="BM676" s="416"/>
      <c r="BN676" s="416"/>
      <c r="BO676" s="416"/>
      <c r="BP676" s="417"/>
      <c r="BQ676" s="417"/>
      <c r="BR676" s="417"/>
      <c r="BS676" s="417"/>
      <c r="BT676" s="417"/>
      <c r="BU676" s="417"/>
      <c r="BV676" s="417"/>
      <c r="BW676" s="417"/>
      <c r="BX676" s="417"/>
      <c r="BY676" s="417"/>
      <c r="BZ676" s="417"/>
      <c r="CA676" s="417"/>
      <c r="CB676" s="417"/>
      <c r="CC676" s="417"/>
      <c r="CD676" s="417"/>
      <c r="CE676" s="417"/>
      <c r="CF676" s="417"/>
      <c r="CG676" s="417"/>
      <c r="CH676" s="417"/>
      <c r="CI676" s="417"/>
      <c r="CJ676" s="417"/>
      <c r="CK676" s="417"/>
      <c r="CL676" s="417"/>
      <c r="CM676" s="417"/>
      <c r="CN676" s="417"/>
      <c r="CO676" s="417"/>
      <c r="CP676" s="417"/>
      <c r="CQ676" s="417"/>
      <c r="CR676" s="417"/>
      <c r="CS676" s="417"/>
      <c r="CT676" s="417"/>
      <c r="CU676" s="417"/>
      <c r="CV676" s="417"/>
      <c r="CW676" s="417"/>
      <c r="CX676" s="417"/>
      <c r="CY676" s="417"/>
      <c r="CZ676" s="417"/>
      <c r="DA676" s="417"/>
      <c r="DB676" s="417"/>
      <c r="DC676" s="417"/>
      <c r="DD676" s="417"/>
      <c r="DE676" s="417"/>
      <c r="DF676" s="417"/>
      <c r="DG676" s="417"/>
    </row>
    <row r="677" spans="1:111" s="268" customFormat="1">
      <c r="A677" s="92">
        <v>95782</v>
      </c>
      <c r="B677" s="92" t="s">
        <v>13</v>
      </c>
      <c r="C677" s="83" t="s">
        <v>2427</v>
      </c>
      <c r="D677" s="121" t="s">
        <v>1211</v>
      </c>
      <c r="E677" s="92" t="s">
        <v>15</v>
      </c>
      <c r="F677" s="218">
        <v>28</v>
      </c>
      <c r="G677" s="95">
        <f t="shared" si="293"/>
        <v>0.24940000000000001</v>
      </c>
      <c r="H677" s="114">
        <v>0</v>
      </c>
      <c r="I677" s="132">
        <f t="shared" si="291"/>
        <v>0</v>
      </c>
      <c r="J677" s="94">
        <f t="shared" si="292"/>
        <v>0</v>
      </c>
      <c r="K677" s="416"/>
      <c r="L677" s="416"/>
      <c r="M677" s="416"/>
      <c r="N677" s="416"/>
      <c r="O677" s="416"/>
      <c r="P677" s="416"/>
      <c r="Q677" s="416"/>
      <c r="R677" s="416"/>
      <c r="S677" s="416"/>
      <c r="T677" s="416"/>
      <c r="U677" s="416"/>
      <c r="V677" s="416"/>
      <c r="W677" s="416"/>
      <c r="X677" s="416"/>
      <c r="Y677" s="416"/>
      <c r="Z677" s="416"/>
      <c r="AA677" s="416"/>
      <c r="AB677" s="416"/>
      <c r="AC677" s="416"/>
      <c r="AD677" s="416"/>
      <c r="AE677" s="416"/>
      <c r="AF677" s="416"/>
      <c r="AG677" s="416"/>
      <c r="AH677" s="416"/>
      <c r="AI677" s="416"/>
      <c r="AJ677" s="416"/>
      <c r="AK677" s="416"/>
      <c r="AL677" s="416"/>
      <c r="AM677" s="416"/>
      <c r="AN677" s="416"/>
      <c r="AO677" s="416"/>
      <c r="AP677" s="416"/>
      <c r="AQ677" s="416"/>
      <c r="AR677" s="416"/>
      <c r="AS677" s="416"/>
      <c r="AT677" s="416"/>
      <c r="AU677" s="416"/>
      <c r="AV677" s="416"/>
      <c r="AW677" s="416"/>
      <c r="AX677" s="416"/>
      <c r="AY677" s="416"/>
      <c r="AZ677" s="416"/>
      <c r="BA677" s="416"/>
      <c r="BB677" s="416"/>
      <c r="BC677" s="416"/>
      <c r="BD677" s="416"/>
      <c r="BE677" s="416"/>
      <c r="BF677" s="416"/>
      <c r="BG677" s="416"/>
      <c r="BH677" s="416"/>
      <c r="BI677" s="416"/>
      <c r="BJ677" s="416"/>
      <c r="BK677" s="416"/>
      <c r="BL677" s="416"/>
      <c r="BM677" s="416"/>
      <c r="BN677" s="416"/>
      <c r="BO677" s="416"/>
      <c r="BP677" s="417"/>
      <c r="BQ677" s="417"/>
      <c r="BR677" s="417"/>
      <c r="BS677" s="417"/>
      <c r="BT677" s="417"/>
      <c r="BU677" s="417"/>
      <c r="BV677" s="417"/>
      <c r="BW677" s="417"/>
      <c r="BX677" s="417"/>
      <c r="BY677" s="417"/>
      <c r="BZ677" s="417"/>
      <c r="CA677" s="417"/>
      <c r="CB677" s="417"/>
      <c r="CC677" s="417"/>
      <c r="CD677" s="417"/>
      <c r="CE677" s="417"/>
      <c r="CF677" s="417"/>
      <c r="CG677" s="417"/>
      <c r="CH677" s="417"/>
      <c r="CI677" s="417"/>
      <c r="CJ677" s="417"/>
      <c r="CK677" s="417"/>
      <c r="CL677" s="417"/>
      <c r="CM677" s="417"/>
      <c r="CN677" s="417"/>
      <c r="CO677" s="417"/>
      <c r="CP677" s="417"/>
      <c r="CQ677" s="417"/>
      <c r="CR677" s="417"/>
      <c r="CS677" s="417"/>
      <c r="CT677" s="417"/>
      <c r="CU677" s="417"/>
      <c r="CV677" s="417"/>
      <c r="CW677" s="417"/>
      <c r="CX677" s="417"/>
      <c r="CY677" s="417"/>
      <c r="CZ677" s="417"/>
      <c r="DA677" s="417"/>
      <c r="DB677" s="417"/>
      <c r="DC677" s="417"/>
      <c r="DD677" s="417"/>
      <c r="DE677" s="417"/>
      <c r="DF677" s="417"/>
      <c r="DG677" s="417"/>
    </row>
    <row r="678" spans="1:111" s="268" customFormat="1" ht="31.5">
      <c r="A678" s="92">
        <v>95746</v>
      </c>
      <c r="B678" s="92" t="s">
        <v>13</v>
      </c>
      <c r="C678" s="83" t="s">
        <v>2428</v>
      </c>
      <c r="D678" s="121" t="s">
        <v>1212</v>
      </c>
      <c r="E678" s="92" t="s">
        <v>25</v>
      </c>
      <c r="F678" s="218">
        <v>420.15</v>
      </c>
      <c r="G678" s="95">
        <f t="shared" si="293"/>
        <v>0.24940000000000001</v>
      </c>
      <c r="H678" s="114">
        <v>0</v>
      </c>
      <c r="I678" s="132">
        <f t="shared" si="291"/>
        <v>0</v>
      </c>
      <c r="J678" s="94">
        <f t="shared" si="292"/>
        <v>0</v>
      </c>
      <c r="K678" s="416"/>
      <c r="L678" s="416"/>
      <c r="M678" s="416"/>
      <c r="N678" s="416"/>
      <c r="O678" s="416"/>
      <c r="P678" s="416"/>
      <c r="Q678" s="416"/>
      <c r="R678" s="416"/>
      <c r="S678" s="416"/>
      <c r="T678" s="416"/>
      <c r="U678" s="416"/>
      <c r="V678" s="416"/>
      <c r="W678" s="416"/>
      <c r="X678" s="416"/>
      <c r="Y678" s="416"/>
      <c r="Z678" s="416"/>
      <c r="AA678" s="416"/>
      <c r="AB678" s="416"/>
      <c r="AC678" s="416"/>
      <c r="AD678" s="416"/>
      <c r="AE678" s="416"/>
      <c r="AF678" s="416"/>
      <c r="AG678" s="416"/>
      <c r="AH678" s="416"/>
      <c r="AI678" s="416"/>
      <c r="AJ678" s="416"/>
      <c r="AK678" s="416"/>
      <c r="AL678" s="416"/>
      <c r="AM678" s="416"/>
      <c r="AN678" s="416"/>
      <c r="AO678" s="416"/>
      <c r="AP678" s="416"/>
      <c r="AQ678" s="416"/>
      <c r="AR678" s="416"/>
      <c r="AS678" s="416"/>
      <c r="AT678" s="416"/>
      <c r="AU678" s="416"/>
      <c r="AV678" s="416"/>
      <c r="AW678" s="416"/>
      <c r="AX678" s="416"/>
      <c r="AY678" s="416"/>
      <c r="AZ678" s="416"/>
      <c r="BA678" s="416"/>
      <c r="BB678" s="416"/>
      <c r="BC678" s="416"/>
      <c r="BD678" s="416"/>
      <c r="BE678" s="416"/>
      <c r="BF678" s="416"/>
      <c r="BG678" s="416"/>
      <c r="BH678" s="416"/>
      <c r="BI678" s="416"/>
      <c r="BJ678" s="416"/>
      <c r="BK678" s="416"/>
      <c r="BL678" s="416"/>
      <c r="BM678" s="416"/>
      <c r="BN678" s="416"/>
      <c r="BO678" s="416"/>
      <c r="BP678" s="417"/>
      <c r="BQ678" s="417"/>
      <c r="BR678" s="417"/>
      <c r="BS678" s="417"/>
      <c r="BT678" s="417"/>
      <c r="BU678" s="417"/>
      <c r="BV678" s="417"/>
      <c r="BW678" s="417"/>
      <c r="BX678" s="417"/>
      <c r="BY678" s="417"/>
      <c r="BZ678" s="417"/>
      <c r="CA678" s="417"/>
      <c r="CB678" s="417"/>
      <c r="CC678" s="417"/>
      <c r="CD678" s="417"/>
      <c r="CE678" s="417"/>
      <c r="CF678" s="417"/>
      <c r="CG678" s="417"/>
      <c r="CH678" s="417"/>
      <c r="CI678" s="417"/>
      <c r="CJ678" s="417"/>
      <c r="CK678" s="417"/>
      <c r="CL678" s="417"/>
      <c r="CM678" s="417"/>
      <c r="CN678" s="417"/>
      <c r="CO678" s="417"/>
      <c r="CP678" s="417"/>
      <c r="CQ678" s="417"/>
      <c r="CR678" s="417"/>
      <c r="CS678" s="417"/>
      <c r="CT678" s="417"/>
      <c r="CU678" s="417"/>
      <c r="CV678" s="417"/>
      <c r="CW678" s="417"/>
      <c r="CX678" s="417"/>
      <c r="CY678" s="417"/>
      <c r="CZ678" s="417"/>
      <c r="DA678" s="417"/>
      <c r="DB678" s="417"/>
      <c r="DC678" s="417"/>
      <c r="DD678" s="417"/>
      <c r="DE678" s="417"/>
      <c r="DF678" s="417"/>
      <c r="DG678" s="417"/>
    </row>
    <row r="679" spans="1:111" s="268" customFormat="1">
      <c r="A679" s="92">
        <v>91940</v>
      </c>
      <c r="B679" s="92" t="s">
        <v>13</v>
      </c>
      <c r="C679" s="83" t="s">
        <v>2429</v>
      </c>
      <c r="D679" s="121" t="s">
        <v>313</v>
      </c>
      <c r="E679" s="92" t="s">
        <v>15</v>
      </c>
      <c r="F679" s="218">
        <v>51</v>
      </c>
      <c r="G679" s="95">
        <f t="shared" si="293"/>
        <v>0.24940000000000001</v>
      </c>
      <c r="H679" s="114">
        <v>0</v>
      </c>
      <c r="I679" s="220">
        <f t="shared" si="291"/>
        <v>0</v>
      </c>
      <c r="J679" s="114">
        <f t="shared" si="292"/>
        <v>0</v>
      </c>
      <c r="K679" s="416"/>
      <c r="L679" s="416"/>
      <c r="M679" s="416"/>
      <c r="N679" s="416"/>
      <c r="O679" s="416"/>
      <c r="P679" s="416"/>
      <c r="Q679" s="416"/>
      <c r="R679" s="416"/>
      <c r="S679" s="416"/>
      <c r="T679" s="416"/>
      <c r="U679" s="416"/>
      <c r="V679" s="416"/>
      <c r="W679" s="416"/>
      <c r="X679" s="416"/>
      <c r="Y679" s="416"/>
      <c r="Z679" s="416"/>
      <c r="AA679" s="416"/>
      <c r="AB679" s="416"/>
      <c r="AC679" s="416"/>
      <c r="AD679" s="416"/>
      <c r="AE679" s="416"/>
      <c r="AF679" s="416"/>
      <c r="AG679" s="416"/>
      <c r="AH679" s="416"/>
      <c r="AI679" s="416"/>
      <c r="AJ679" s="416"/>
      <c r="AK679" s="416"/>
      <c r="AL679" s="416"/>
      <c r="AM679" s="416"/>
      <c r="AN679" s="416"/>
      <c r="AO679" s="416"/>
      <c r="AP679" s="416"/>
      <c r="AQ679" s="416"/>
      <c r="AR679" s="416"/>
      <c r="AS679" s="416"/>
      <c r="AT679" s="416"/>
      <c r="AU679" s="416"/>
      <c r="AV679" s="416"/>
      <c r="AW679" s="416"/>
      <c r="AX679" s="416"/>
      <c r="AY679" s="416"/>
      <c r="AZ679" s="416"/>
      <c r="BA679" s="416"/>
      <c r="BB679" s="416"/>
      <c r="BC679" s="416"/>
      <c r="BD679" s="416"/>
      <c r="BE679" s="416"/>
      <c r="BF679" s="416"/>
      <c r="BG679" s="416"/>
      <c r="BH679" s="416"/>
      <c r="BI679" s="416"/>
      <c r="BJ679" s="416"/>
      <c r="BK679" s="416"/>
      <c r="BL679" s="416"/>
      <c r="BM679" s="416"/>
      <c r="BN679" s="416"/>
      <c r="BO679" s="416"/>
      <c r="BP679" s="417"/>
      <c r="BQ679" s="417"/>
      <c r="BR679" s="417"/>
      <c r="BS679" s="417"/>
      <c r="BT679" s="417"/>
      <c r="BU679" s="417"/>
      <c r="BV679" s="417"/>
      <c r="BW679" s="417"/>
      <c r="BX679" s="417"/>
      <c r="BY679" s="417"/>
      <c r="BZ679" s="417"/>
      <c r="CA679" s="417"/>
      <c r="CB679" s="417"/>
      <c r="CC679" s="417"/>
      <c r="CD679" s="417"/>
      <c r="CE679" s="417"/>
      <c r="CF679" s="417"/>
      <c r="CG679" s="417"/>
      <c r="CH679" s="417"/>
      <c r="CI679" s="417"/>
      <c r="CJ679" s="417"/>
      <c r="CK679" s="417"/>
      <c r="CL679" s="417"/>
      <c r="CM679" s="417"/>
      <c r="CN679" s="417"/>
      <c r="CO679" s="417"/>
      <c r="CP679" s="417"/>
      <c r="CQ679" s="417"/>
      <c r="CR679" s="417"/>
      <c r="CS679" s="417"/>
      <c r="CT679" s="417"/>
      <c r="CU679" s="417"/>
      <c r="CV679" s="417"/>
      <c r="CW679" s="417"/>
      <c r="CX679" s="417"/>
      <c r="CY679" s="417"/>
      <c r="CZ679" s="417"/>
      <c r="DA679" s="417"/>
      <c r="DB679" s="417"/>
      <c r="DC679" s="417"/>
      <c r="DD679" s="417"/>
      <c r="DE679" s="417"/>
      <c r="DF679" s="417"/>
      <c r="DG679" s="417"/>
    </row>
    <row r="680" spans="1:111" s="268" customFormat="1">
      <c r="A680" s="92">
        <v>91937</v>
      </c>
      <c r="B680" s="92" t="s">
        <v>13</v>
      </c>
      <c r="C680" s="83" t="s">
        <v>2430</v>
      </c>
      <c r="D680" s="121" t="s">
        <v>210</v>
      </c>
      <c r="E680" s="92" t="s">
        <v>15</v>
      </c>
      <c r="F680" s="218">
        <v>13</v>
      </c>
      <c r="G680" s="95">
        <f t="shared" si="293"/>
        <v>0.24940000000000001</v>
      </c>
      <c r="H680" s="114">
        <v>0</v>
      </c>
      <c r="I680" s="220">
        <f t="shared" si="291"/>
        <v>0</v>
      </c>
      <c r="J680" s="114">
        <f t="shared" si="292"/>
        <v>0</v>
      </c>
      <c r="K680" s="416"/>
      <c r="L680" s="416"/>
      <c r="M680" s="416"/>
      <c r="N680" s="416"/>
      <c r="O680" s="416"/>
      <c r="P680" s="416"/>
      <c r="Q680" s="416"/>
      <c r="R680" s="416"/>
      <c r="S680" s="416"/>
      <c r="T680" s="416"/>
      <c r="U680" s="416"/>
      <c r="V680" s="416"/>
      <c r="W680" s="416"/>
      <c r="X680" s="416"/>
      <c r="Y680" s="416"/>
      <c r="Z680" s="416"/>
      <c r="AA680" s="416"/>
      <c r="AB680" s="416"/>
      <c r="AC680" s="416"/>
      <c r="AD680" s="416"/>
      <c r="AE680" s="416"/>
      <c r="AF680" s="416"/>
      <c r="AG680" s="416"/>
      <c r="AH680" s="416"/>
      <c r="AI680" s="416"/>
      <c r="AJ680" s="416"/>
      <c r="AK680" s="416"/>
      <c r="AL680" s="416"/>
      <c r="AM680" s="416"/>
      <c r="AN680" s="416"/>
      <c r="AO680" s="416"/>
      <c r="AP680" s="416"/>
      <c r="AQ680" s="416"/>
      <c r="AR680" s="416"/>
      <c r="AS680" s="416"/>
      <c r="AT680" s="416"/>
      <c r="AU680" s="416"/>
      <c r="AV680" s="416"/>
      <c r="AW680" s="416"/>
      <c r="AX680" s="416"/>
      <c r="AY680" s="416"/>
      <c r="AZ680" s="416"/>
      <c r="BA680" s="416"/>
      <c r="BB680" s="416"/>
      <c r="BC680" s="416"/>
      <c r="BD680" s="416"/>
      <c r="BE680" s="416"/>
      <c r="BF680" s="416"/>
      <c r="BG680" s="416"/>
      <c r="BH680" s="416"/>
      <c r="BI680" s="416"/>
      <c r="BJ680" s="416"/>
      <c r="BK680" s="416"/>
      <c r="BL680" s="416"/>
      <c r="BM680" s="416"/>
      <c r="BN680" s="416"/>
      <c r="BO680" s="416"/>
      <c r="BP680" s="417"/>
      <c r="BQ680" s="417"/>
      <c r="BR680" s="417"/>
      <c r="BS680" s="417"/>
      <c r="BT680" s="417"/>
      <c r="BU680" s="417"/>
      <c r="BV680" s="417"/>
      <c r="BW680" s="417"/>
      <c r="BX680" s="417"/>
      <c r="BY680" s="417"/>
      <c r="BZ680" s="417"/>
      <c r="CA680" s="417"/>
      <c r="CB680" s="417"/>
      <c r="CC680" s="417"/>
      <c r="CD680" s="417"/>
      <c r="CE680" s="417"/>
      <c r="CF680" s="417"/>
      <c r="CG680" s="417"/>
      <c r="CH680" s="417"/>
      <c r="CI680" s="417"/>
      <c r="CJ680" s="417"/>
      <c r="CK680" s="417"/>
      <c r="CL680" s="417"/>
      <c r="CM680" s="417"/>
      <c r="CN680" s="417"/>
      <c r="CO680" s="417"/>
      <c r="CP680" s="417"/>
      <c r="CQ680" s="417"/>
      <c r="CR680" s="417"/>
      <c r="CS680" s="417"/>
      <c r="CT680" s="417"/>
      <c r="CU680" s="417"/>
      <c r="CV680" s="417"/>
      <c r="CW680" s="417"/>
      <c r="CX680" s="417"/>
      <c r="CY680" s="417"/>
      <c r="CZ680" s="417"/>
      <c r="DA680" s="417"/>
      <c r="DB680" s="417"/>
      <c r="DC680" s="417"/>
      <c r="DD680" s="417"/>
      <c r="DE680" s="417"/>
      <c r="DF680" s="417"/>
      <c r="DG680" s="417"/>
    </row>
    <row r="681" spans="1:111" s="268" customFormat="1">
      <c r="A681" s="92">
        <v>72261</v>
      </c>
      <c r="B681" s="92" t="s">
        <v>13</v>
      </c>
      <c r="C681" s="83" t="s">
        <v>2431</v>
      </c>
      <c r="D681" s="121" t="s">
        <v>1413</v>
      </c>
      <c r="E681" s="92" t="s">
        <v>15</v>
      </c>
      <c r="F681" s="218">
        <v>10</v>
      </c>
      <c r="G681" s="95">
        <f t="shared" si="293"/>
        <v>0.24940000000000001</v>
      </c>
      <c r="H681" s="114">
        <v>0</v>
      </c>
      <c r="I681" s="132">
        <f t="shared" si="291"/>
        <v>0</v>
      </c>
      <c r="J681" s="18">
        <f t="shared" si="292"/>
        <v>0</v>
      </c>
      <c r="K681" s="416"/>
      <c r="L681" s="416"/>
      <c r="M681" s="416"/>
      <c r="N681" s="416"/>
      <c r="O681" s="416"/>
      <c r="P681" s="416"/>
      <c r="Q681" s="416"/>
      <c r="R681" s="416"/>
      <c r="S681" s="416"/>
      <c r="T681" s="416"/>
      <c r="U681" s="416"/>
      <c r="V681" s="416"/>
      <c r="W681" s="416"/>
      <c r="X681" s="416"/>
      <c r="Y681" s="416"/>
      <c r="Z681" s="416"/>
      <c r="AA681" s="416"/>
      <c r="AB681" s="416"/>
      <c r="AC681" s="416"/>
      <c r="AD681" s="416"/>
      <c r="AE681" s="416"/>
      <c r="AF681" s="416"/>
      <c r="AG681" s="416"/>
      <c r="AH681" s="416"/>
      <c r="AI681" s="416"/>
      <c r="AJ681" s="416"/>
      <c r="AK681" s="416"/>
      <c r="AL681" s="416"/>
      <c r="AM681" s="416"/>
      <c r="AN681" s="416"/>
      <c r="AO681" s="416"/>
      <c r="AP681" s="416"/>
      <c r="AQ681" s="416"/>
      <c r="AR681" s="416"/>
      <c r="AS681" s="416"/>
      <c r="AT681" s="416"/>
      <c r="AU681" s="416"/>
      <c r="AV681" s="416"/>
      <c r="AW681" s="416"/>
      <c r="AX681" s="416"/>
      <c r="AY681" s="416"/>
      <c r="AZ681" s="416"/>
      <c r="BA681" s="416"/>
      <c r="BB681" s="416"/>
      <c r="BC681" s="416"/>
      <c r="BD681" s="416"/>
      <c r="BE681" s="416"/>
      <c r="BF681" s="416"/>
      <c r="BG681" s="416"/>
      <c r="BH681" s="416"/>
      <c r="BI681" s="416"/>
      <c r="BJ681" s="416"/>
      <c r="BK681" s="416"/>
      <c r="BL681" s="416"/>
      <c r="BM681" s="416"/>
      <c r="BN681" s="416"/>
      <c r="BO681" s="416"/>
      <c r="BP681" s="417"/>
      <c r="BQ681" s="417"/>
      <c r="BR681" s="417"/>
      <c r="BS681" s="417"/>
      <c r="BT681" s="417"/>
      <c r="BU681" s="417"/>
      <c r="BV681" s="417"/>
      <c r="BW681" s="417"/>
      <c r="BX681" s="417"/>
      <c r="BY681" s="417"/>
      <c r="BZ681" s="417"/>
      <c r="CA681" s="417"/>
      <c r="CB681" s="417"/>
      <c r="CC681" s="417"/>
      <c r="CD681" s="417"/>
      <c r="CE681" s="417"/>
      <c r="CF681" s="417"/>
      <c r="CG681" s="417"/>
      <c r="CH681" s="417"/>
      <c r="CI681" s="417"/>
      <c r="CJ681" s="417"/>
      <c r="CK681" s="417"/>
      <c r="CL681" s="417"/>
      <c r="CM681" s="417"/>
      <c r="CN681" s="417"/>
      <c r="CO681" s="417"/>
      <c r="CP681" s="417"/>
      <c r="CQ681" s="417"/>
      <c r="CR681" s="417"/>
      <c r="CS681" s="417"/>
      <c r="CT681" s="417"/>
      <c r="CU681" s="417"/>
      <c r="CV681" s="417"/>
      <c r="CW681" s="417"/>
      <c r="CX681" s="417"/>
      <c r="CY681" s="417"/>
      <c r="CZ681" s="417"/>
      <c r="DA681" s="417"/>
      <c r="DB681" s="417"/>
      <c r="DC681" s="417"/>
      <c r="DD681" s="417"/>
      <c r="DE681" s="417"/>
      <c r="DF681" s="417"/>
      <c r="DG681" s="417"/>
    </row>
    <row r="682" spans="1:111" s="268" customFormat="1">
      <c r="A682" s="92">
        <v>97592</v>
      </c>
      <c r="B682" s="92" t="s">
        <v>13</v>
      </c>
      <c r="C682" s="83" t="s">
        <v>2432</v>
      </c>
      <c r="D682" s="121" t="s">
        <v>211</v>
      </c>
      <c r="E682" s="92" t="s">
        <v>104</v>
      </c>
      <c r="F682" s="218">
        <v>2</v>
      </c>
      <c r="G682" s="95">
        <f>$J$4</f>
        <v>0.24940000000000001</v>
      </c>
      <c r="H682" s="114">
        <v>0</v>
      </c>
      <c r="I682" s="132">
        <f t="shared" ref="I682:I684" si="294">H682*(1+G682)</f>
        <v>0</v>
      </c>
      <c r="J682" s="18">
        <f t="shared" ref="J682:J684" si="295">F682*I682</f>
        <v>0</v>
      </c>
      <c r="K682" s="416"/>
      <c r="L682" s="416"/>
      <c r="M682" s="416"/>
      <c r="N682" s="416"/>
      <c r="O682" s="416"/>
      <c r="P682" s="416"/>
      <c r="Q682" s="416"/>
      <c r="R682" s="416"/>
      <c r="S682" s="416"/>
      <c r="T682" s="416"/>
      <c r="U682" s="416"/>
      <c r="V682" s="416"/>
      <c r="W682" s="416"/>
      <c r="X682" s="416"/>
      <c r="Y682" s="416"/>
      <c r="Z682" s="416"/>
      <c r="AA682" s="416"/>
      <c r="AB682" s="416"/>
      <c r="AC682" s="416"/>
      <c r="AD682" s="416"/>
      <c r="AE682" s="416"/>
      <c r="AF682" s="416"/>
      <c r="AG682" s="416"/>
      <c r="AH682" s="416"/>
      <c r="AI682" s="416"/>
      <c r="AJ682" s="416"/>
      <c r="AK682" s="416"/>
      <c r="AL682" s="416"/>
      <c r="AM682" s="416"/>
      <c r="AN682" s="416"/>
      <c r="AO682" s="416"/>
      <c r="AP682" s="416"/>
      <c r="AQ682" s="416"/>
      <c r="AR682" s="416"/>
      <c r="AS682" s="416"/>
      <c r="AT682" s="416"/>
      <c r="AU682" s="416"/>
      <c r="AV682" s="416"/>
      <c r="AW682" s="416"/>
      <c r="AX682" s="416"/>
      <c r="AY682" s="416"/>
      <c r="AZ682" s="416"/>
      <c r="BA682" s="416"/>
      <c r="BB682" s="416"/>
      <c r="BC682" s="416"/>
      <c r="BD682" s="416"/>
      <c r="BE682" s="416"/>
      <c r="BF682" s="416"/>
      <c r="BG682" s="416"/>
      <c r="BH682" s="416"/>
      <c r="BI682" s="416"/>
      <c r="BJ682" s="416"/>
      <c r="BK682" s="416"/>
      <c r="BL682" s="416"/>
      <c r="BM682" s="416"/>
      <c r="BN682" s="416"/>
      <c r="BO682" s="416"/>
      <c r="BP682" s="417"/>
      <c r="BQ682" s="417"/>
      <c r="BR682" s="417"/>
      <c r="BS682" s="417"/>
      <c r="BT682" s="417"/>
      <c r="BU682" s="417"/>
      <c r="BV682" s="417"/>
      <c r="BW682" s="417"/>
      <c r="BX682" s="417"/>
      <c r="BY682" s="417"/>
      <c r="BZ682" s="417"/>
      <c r="CA682" s="417"/>
      <c r="CB682" s="417"/>
      <c r="CC682" s="417"/>
      <c r="CD682" s="417"/>
      <c r="CE682" s="417"/>
      <c r="CF682" s="417"/>
      <c r="CG682" s="417"/>
      <c r="CH682" s="417"/>
      <c r="CI682" s="417"/>
      <c r="CJ682" s="417"/>
      <c r="CK682" s="417"/>
      <c r="CL682" s="417"/>
      <c r="CM682" s="417"/>
      <c r="CN682" s="417"/>
      <c r="CO682" s="417"/>
      <c r="CP682" s="417"/>
      <c r="CQ682" s="417"/>
      <c r="CR682" s="417"/>
      <c r="CS682" s="417"/>
      <c r="CT682" s="417"/>
      <c r="CU682" s="417"/>
      <c r="CV682" s="417"/>
      <c r="CW682" s="417"/>
      <c r="CX682" s="417"/>
      <c r="CY682" s="417"/>
      <c r="CZ682" s="417"/>
      <c r="DA682" s="417"/>
      <c r="DB682" s="417"/>
      <c r="DC682" s="417"/>
      <c r="DD682" s="417"/>
      <c r="DE682" s="417"/>
      <c r="DF682" s="417"/>
      <c r="DG682" s="417"/>
    </row>
    <row r="683" spans="1:111" s="268" customFormat="1">
      <c r="A683" s="92">
        <v>97592</v>
      </c>
      <c r="B683" s="92" t="s">
        <v>13</v>
      </c>
      <c r="C683" s="83" t="s">
        <v>2433</v>
      </c>
      <c r="D683" s="121" t="s">
        <v>316</v>
      </c>
      <c r="E683" s="92" t="s">
        <v>104</v>
      </c>
      <c r="F683" s="218">
        <v>11</v>
      </c>
      <c r="G683" s="95">
        <f>$J$4</f>
        <v>0.24940000000000001</v>
      </c>
      <c r="H683" s="114">
        <v>0</v>
      </c>
      <c r="I683" s="132">
        <f t="shared" si="294"/>
        <v>0</v>
      </c>
      <c r="J683" s="18">
        <f t="shared" si="295"/>
        <v>0</v>
      </c>
      <c r="K683" s="416"/>
      <c r="L683" s="416"/>
      <c r="M683" s="416"/>
      <c r="N683" s="416"/>
      <c r="O683" s="416"/>
      <c r="P683" s="416"/>
      <c r="Q683" s="416"/>
      <c r="R683" s="416"/>
      <c r="S683" s="416"/>
      <c r="T683" s="416"/>
      <c r="U683" s="416"/>
      <c r="V683" s="416"/>
      <c r="W683" s="416"/>
      <c r="X683" s="416"/>
      <c r="Y683" s="416"/>
      <c r="Z683" s="416"/>
      <c r="AA683" s="416"/>
      <c r="AB683" s="416"/>
      <c r="AC683" s="416"/>
      <c r="AD683" s="416"/>
      <c r="AE683" s="416"/>
      <c r="AF683" s="416"/>
      <c r="AG683" s="416"/>
      <c r="AH683" s="416"/>
      <c r="AI683" s="416"/>
      <c r="AJ683" s="416"/>
      <c r="AK683" s="416"/>
      <c r="AL683" s="416"/>
      <c r="AM683" s="416"/>
      <c r="AN683" s="416"/>
      <c r="AO683" s="416"/>
      <c r="AP683" s="416"/>
      <c r="AQ683" s="416"/>
      <c r="AR683" s="416"/>
      <c r="AS683" s="416"/>
      <c r="AT683" s="416"/>
      <c r="AU683" s="416"/>
      <c r="AV683" s="416"/>
      <c r="AW683" s="416"/>
      <c r="AX683" s="416"/>
      <c r="AY683" s="416"/>
      <c r="AZ683" s="416"/>
      <c r="BA683" s="416"/>
      <c r="BB683" s="416"/>
      <c r="BC683" s="416"/>
      <c r="BD683" s="416"/>
      <c r="BE683" s="416"/>
      <c r="BF683" s="416"/>
      <c r="BG683" s="416"/>
      <c r="BH683" s="416"/>
      <c r="BI683" s="416"/>
      <c r="BJ683" s="416"/>
      <c r="BK683" s="416"/>
      <c r="BL683" s="416"/>
      <c r="BM683" s="416"/>
      <c r="BN683" s="416"/>
      <c r="BO683" s="416"/>
      <c r="BP683" s="417"/>
      <c r="BQ683" s="417"/>
      <c r="BR683" s="417"/>
      <c r="BS683" s="417"/>
      <c r="BT683" s="417"/>
      <c r="BU683" s="417"/>
      <c r="BV683" s="417"/>
      <c r="BW683" s="417"/>
      <c r="BX683" s="417"/>
      <c r="BY683" s="417"/>
      <c r="BZ683" s="417"/>
      <c r="CA683" s="417"/>
      <c r="CB683" s="417"/>
      <c r="CC683" s="417"/>
      <c r="CD683" s="417"/>
      <c r="CE683" s="417"/>
      <c r="CF683" s="417"/>
      <c r="CG683" s="417"/>
      <c r="CH683" s="417"/>
      <c r="CI683" s="417"/>
      <c r="CJ683" s="417"/>
      <c r="CK683" s="417"/>
      <c r="CL683" s="417"/>
      <c r="CM683" s="417"/>
      <c r="CN683" s="417"/>
      <c r="CO683" s="417"/>
      <c r="CP683" s="417"/>
      <c r="CQ683" s="417"/>
      <c r="CR683" s="417"/>
      <c r="CS683" s="417"/>
      <c r="CT683" s="417"/>
      <c r="CU683" s="417"/>
      <c r="CV683" s="417"/>
      <c r="CW683" s="417"/>
      <c r="CX683" s="417"/>
      <c r="CY683" s="417"/>
      <c r="CZ683" s="417"/>
      <c r="DA683" s="417"/>
      <c r="DB683" s="417"/>
      <c r="DC683" s="417"/>
      <c r="DD683" s="417"/>
      <c r="DE683" s="417"/>
      <c r="DF683" s="417"/>
      <c r="DG683" s="417"/>
    </row>
    <row r="684" spans="1:111" s="268" customFormat="1">
      <c r="A684" s="222" t="s">
        <v>96</v>
      </c>
      <c r="B684" s="92" t="s">
        <v>103</v>
      </c>
      <c r="C684" s="83" t="s">
        <v>2434</v>
      </c>
      <c r="D684" s="121" t="s">
        <v>1220</v>
      </c>
      <c r="E684" s="92" t="s">
        <v>104</v>
      </c>
      <c r="F684" s="218">
        <v>28</v>
      </c>
      <c r="G684" s="95">
        <f>$J$4</f>
        <v>0.24940000000000001</v>
      </c>
      <c r="H684" s="114">
        <v>0</v>
      </c>
      <c r="I684" s="132">
        <f t="shared" si="294"/>
        <v>0</v>
      </c>
      <c r="J684" s="18">
        <f t="shared" si="295"/>
        <v>0</v>
      </c>
      <c r="K684" s="416"/>
      <c r="L684" s="416"/>
      <c r="M684" s="416"/>
      <c r="N684" s="416"/>
      <c r="O684" s="416"/>
      <c r="P684" s="416"/>
      <c r="Q684" s="416"/>
      <c r="R684" s="416"/>
      <c r="S684" s="416"/>
      <c r="T684" s="416"/>
      <c r="U684" s="416"/>
      <c r="V684" s="416"/>
      <c r="W684" s="416"/>
      <c r="X684" s="416"/>
      <c r="Y684" s="416"/>
      <c r="Z684" s="416"/>
      <c r="AA684" s="416"/>
      <c r="AB684" s="416"/>
      <c r="AC684" s="416"/>
      <c r="AD684" s="416"/>
      <c r="AE684" s="416"/>
      <c r="AF684" s="416"/>
      <c r="AG684" s="416"/>
      <c r="AH684" s="416"/>
      <c r="AI684" s="416"/>
      <c r="AJ684" s="416"/>
      <c r="AK684" s="416"/>
      <c r="AL684" s="416"/>
      <c r="AM684" s="416"/>
      <c r="AN684" s="416"/>
      <c r="AO684" s="416"/>
      <c r="AP684" s="416"/>
      <c r="AQ684" s="416"/>
      <c r="AR684" s="416"/>
      <c r="AS684" s="416"/>
      <c r="AT684" s="416"/>
      <c r="AU684" s="416"/>
      <c r="AV684" s="416"/>
      <c r="AW684" s="416"/>
      <c r="AX684" s="416"/>
      <c r="AY684" s="416"/>
      <c r="AZ684" s="416"/>
      <c r="BA684" s="416"/>
      <c r="BB684" s="416"/>
      <c r="BC684" s="416"/>
      <c r="BD684" s="416"/>
      <c r="BE684" s="416"/>
      <c r="BF684" s="416"/>
      <c r="BG684" s="416"/>
      <c r="BH684" s="416"/>
      <c r="BI684" s="416"/>
      <c r="BJ684" s="416"/>
      <c r="BK684" s="416"/>
      <c r="BL684" s="416"/>
      <c r="BM684" s="416"/>
      <c r="BN684" s="416"/>
      <c r="BO684" s="416"/>
      <c r="BP684" s="417"/>
      <c r="BQ684" s="417"/>
      <c r="BR684" s="417"/>
      <c r="BS684" s="417"/>
      <c r="BT684" s="417"/>
      <c r="BU684" s="417"/>
      <c r="BV684" s="417"/>
      <c r="BW684" s="417"/>
      <c r="BX684" s="417"/>
      <c r="BY684" s="417"/>
      <c r="BZ684" s="417"/>
      <c r="CA684" s="417"/>
      <c r="CB684" s="417"/>
      <c r="CC684" s="417"/>
      <c r="CD684" s="417"/>
      <c r="CE684" s="417"/>
      <c r="CF684" s="417"/>
      <c r="CG684" s="417"/>
      <c r="CH684" s="417"/>
      <c r="CI684" s="417"/>
      <c r="CJ684" s="417"/>
      <c r="CK684" s="417"/>
      <c r="CL684" s="417"/>
      <c r="CM684" s="417"/>
      <c r="CN684" s="417"/>
      <c r="CO684" s="417"/>
      <c r="CP684" s="417"/>
      <c r="CQ684" s="417"/>
      <c r="CR684" s="417"/>
      <c r="CS684" s="417"/>
      <c r="CT684" s="417"/>
      <c r="CU684" s="417"/>
      <c r="CV684" s="417"/>
      <c r="CW684" s="417"/>
      <c r="CX684" s="417"/>
      <c r="CY684" s="417"/>
      <c r="CZ684" s="417"/>
      <c r="DA684" s="417"/>
      <c r="DB684" s="417"/>
      <c r="DC684" s="417"/>
      <c r="DD684" s="417"/>
      <c r="DE684" s="417"/>
      <c r="DF684" s="417"/>
      <c r="DG684" s="417"/>
    </row>
    <row r="685" spans="1:111" s="268" customFormat="1" ht="35.25" customHeight="1">
      <c r="A685" s="92">
        <v>91953</v>
      </c>
      <c r="B685" s="92" t="s">
        <v>13</v>
      </c>
      <c r="C685" s="83" t="s">
        <v>2435</v>
      </c>
      <c r="D685" s="121" t="s">
        <v>188</v>
      </c>
      <c r="E685" s="92" t="s">
        <v>104</v>
      </c>
      <c r="F685" s="218">
        <v>5</v>
      </c>
      <c r="G685" s="95">
        <f t="shared" ref="G685:G689" si="296">$J$4</f>
        <v>0.24940000000000001</v>
      </c>
      <c r="H685" s="114">
        <v>0</v>
      </c>
      <c r="I685" s="220">
        <f t="shared" ref="I685:I689" si="297">H685*(1+G685)</f>
        <v>0</v>
      </c>
      <c r="J685" s="114">
        <f t="shared" ref="J685:J689" si="298">F685*I685</f>
        <v>0</v>
      </c>
      <c r="K685" s="416"/>
      <c r="L685" s="416"/>
      <c r="M685" s="416"/>
      <c r="N685" s="416"/>
      <c r="O685" s="416"/>
      <c r="P685" s="416"/>
      <c r="Q685" s="416"/>
      <c r="R685" s="416"/>
      <c r="S685" s="416"/>
      <c r="T685" s="416"/>
      <c r="U685" s="416"/>
      <c r="V685" s="416"/>
      <c r="W685" s="416"/>
      <c r="X685" s="416"/>
      <c r="Y685" s="416"/>
      <c r="Z685" s="416"/>
      <c r="AA685" s="416"/>
      <c r="AB685" s="416"/>
      <c r="AC685" s="416"/>
      <c r="AD685" s="416"/>
      <c r="AE685" s="416"/>
      <c r="AF685" s="416"/>
      <c r="AG685" s="416"/>
      <c r="AH685" s="416"/>
      <c r="AI685" s="416"/>
      <c r="AJ685" s="416"/>
      <c r="AK685" s="416"/>
      <c r="AL685" s="416"/>
      <c r="AM685" s="416"/>
      <c r="AN685" s="416"/>
      <c r="AO685" s="416"/>
      <c r="AP685" s="416"/>
      <c r="AQ685" s="416"/>
      <c r="AR685" s="416"/>
      <c r="AS685" s="416"/>
      <c r="AT685" s="416"/>
      <c r="AU685" s="416"/>
      <c r="AV685" s="416"/>
      <c r="AW685" s="416"/>
      <c r="AX685" s="416"/>
      <c r="AY685" s="416"/>
      <c r="AZ685" s="416"/>
      <c r="BA685" s="416"/>
      <c r="BB685" s="416"/>
      <c r="BC685" s="416"/>
      <c r="BD685" s="416"/>
      <c r="BE685" s="416"/>
      <c r="BF685" s="416"/>
      <c r="BG685" s="416"/>
      <c r="BH685" s="416"/>
      <c r="BI685" s="416"/>
      <c r="BJ685" s="416"/>
      <c r="BK685" s="416"/>
      <c r="BL685" s="416"/>
      <c r="BM685" s="416"/>
      <c r="BN685" s="416"/>
      <c r="BO685" s="416"/>
      <c r="BP685" s="417"/>
      <c r="BQ685" s="417"/>
      <c r="BR685" s="417"/>
      <c r="BS685" s="417"/>
      <c r="BT685" s="417"/>
      <c r="BU685" s="417"/>
      <c r="BV685" s="417"/>
      <c r="BW685" s="417"/>
      <c r="BX685" s="417"/>
      <c r="BY685" s="417"/>
      <c r="BZ685" s="417"/>
      <c r="CA685" s="417"/>
      <c r="CB685" s="417"/>
      <c r="CC685" s="417"/>
      <c r="CD685" s="417"/>
      <c r="CE685" s="417"/>
      <c r="CF685" s="417"/>
      <c r="CG685" s="417"/>
      <c r="CH685" s="417"/>
      <c r="CI685" s="417"/>
      <c r="CJ685" s="417"/>
      <c r="CK685" s="417"/>
      <c r="CL685" s="417"/>
      <c r="CM685" s="417"/>
      <c r="CN685" s="417"/>
      <c r="CO685" s="417"/>
      <c r="CP685" s="417"/>
      <c r="CQ685" s="417"/>
      <c r="CR685" s="417"/>
      <c r="CS685" s="417"/>
      <c r="CT685" s="417"/>
      <c r="CU685" s="417"/>
      <c r="CV685" s="417"/>
      <c r="CW685" s="417"/>
      <c r="CX685" s="417"/>
      <c r="CY685" s="417"/>
      <c r="CZ685" s="417"/>
      <c r="DA685" s="417"/>
      <c r="DB685" s="417"/>
      <c r="DC685" s="417"/>
      <c r="DD685" s="417"/>
      <c r="DE685" s="417"/>
      <c r="DF685" s="417"/>
      <c r="DG685" s="417"/>
    </row>
    <row r="686" spans="1:111" s="268" customFormat="1" ht="31.5">
      <c r="A686" s="92">
        <v>91959</v>
      </c>
      <c r="B686" s="92" t="s">
        <v>13</v>
      </c>
      <c r="C686" s="83" t="s">
        <v>2436</v>
      </c>
      <c r="D686" s="121" t="s">
        <v>189</v>
      </c>
      <c r="E686" s="92" t="s">
        <v>104</v>
      </c>
      <c r="F686" s="218">
        <v>4</v>
      </c>
      <c r="G686" s="95">
        <f t="shared" si="296"/>
        <v>0.24940000000000001</v>
      </c>
      <c r="H686" s="114">
        <v>0</v>
      </c>
      <c r="I686" s="220">
        <f t="shared" si="297"/>
        <v>0</v>
      </c>
      <c r="J686" s="114">
        <f t="shared" si="298"/>
        <v>0</v>
      </c>
      <c r="K686" s="416"/>
      <c r="L686" s="416"/>
      <c r="M686" s="416"/>
      <c r="N686" s="416"/>
      <c r="O686" s="416"/>
      <c r="P686" s="416"/>
      <c r="Q686" s="416"/>
      <c r="R686" s="416"/>
      <c r="S686" s="416"/>
      <c r="T686" s="416"/>
      <c r="U686" s="416"/>
      <c r="V686" s="416"/>
      <c r="W686" s="416"/>
      <c r="X686" s="416"/>
      <c r="Y686" s="416"/>
      <c r="Z686" s="416"/>
      <c r="AA686" s="416"/>
      <c r="AB686" s="416"/>
      <c r="AC686" s="416"/>
      <c r="AD686" s="416"/>
      <c r="AE686" s="416"/>
      <c r="AF686" s="416"/>
      <c r="AG686" s="416"/>
      <c r="AH686" s="416"/>
      <c r="AI686" s="416"/>
      <c r="AJ686" s="416"/>
      <c r="AK686" s="416"/>
      <c r="AL686" s="416"/>
      <c r="AM686" s="416"/>
      <c r="AN686" s="416"/>
      <c r="AO686" s="416"/>
      <c r="AP686" s="416"/>
      <c r="AQ686" s="416"/>
      <c r="AR686" s="416"/>
      <c r="AS686" s="416"/>
      <c r="AT686" s="416"/>
      <c r="AU686" s="416"/>
      <c r="AV686" s="416"/>
      <c r="AW686" s="416"/>
      <c r="AX686" s="416"/>
      <c r="AY686" s="416"/>
      <c r="AZ686" s="416"/>
      <c r="BA686" s="416"/>
      <c r="BB686" s="416"/>
      <c r="BC686" s="416"/>
      <c r="BD686" s="416"/>
      <c r="BE686" s="416"/>
      <c r="BF686" s="416"/>
      <c r="BG686" s="416"/>
      <c r="BH686" s="416"/>
      <c r="BI686" s="416"/>
      <c r="BJ686" s="416"/>
      <c r="BK686" s="416"/>
      <c r="BL686" s="416"/>
      <c r="BM686" s="416"/>
      <c r="BN686" s="416"/>
      <c r="BO686" s="416"/>
      <c r="BP686" s="417"/>
      <c r="BQ686" s="417"/>
      <c r="BR686" s="417"/>
      <c r="BS686" s="417"/>
      <c r="BT686" s="417"/>
      <c r="BU686" s="417"/>
      <c r="BV686" s="417"/>
      <c r="BW686" s="417"/>
      <c r="BX686" s="417"/>
      <c r="BY686" s="417"/>
      <c r="BZ686" s="417"/>
      <c r="CA686" s="417"/>
      <c r="CB686" s="417"/>
      <c r="CC686" s="417"/>
      <c r="CD686" s="417"/>
      <c r="CE686" s="417"/>
      <c r="CF686" s="417"/>
      <c r="CG686" s="417"/>
      <c r="CH686" s="417"/>
      <c r="CI686" s="417"/>
      <c r="CJ686" s="417"/>
      <c r="CK686" s="417"/>
      <c r="CL686" s="417"/>
      <c r="CM686" s="417"/>
      <c r="CN686" s="417"/>
      <c r="CO686" s="417"/>
      <c r="CP686" s="417"/>
      <c r="CQ686" s="417"/>
      <c r="CR686" s="417"/>
      <c r="CS686" s="417"/>
      <c r="CT686" s="417"/>
      <c r="CU686" s="417"/>
      <c r="CV686" s="417"/>
      <c r="CW686" s="417"/>
      <c r="CX686" s="417"/>
      <c r="CY686" s="417"/>
      <c r="CZ686" s="417"/>
      <c r="DA686" s="417"/>
      <c r="DB686" s="417"/>
      <c r="DC686" s="417"/>
      <c r="DD686" s="417"/>
      <c r="DE686" s="417"/>
      <c r="DF686" s="417"/>
      <c r="DG686" s="417"/>
    </row>
    <row r="687" spans="1:111" s="268" customFormat="1" ht="31.5">
      <c r="A687" s="92">
        <v>91967</v>
      </c>
      <c r="B687" s="92" t="s">
        <v>13</v>
      </c>
      <c r="C687" s="83" t="s">
        <v>2437</v>
      </c>
      <c r="D687" s="121" t="s">
        <v>212</v>
      </c>
      <c r="E687" s="92" t="s">
        <v>104</v>
      </c>
      <c r="F687" s="218">
        <v>2</v>
      </c>
      <c r="G687" s="95">
        <f t="shared" si="296"/>
        <v>0.24940000000000001</v>
      </c>
      <c r="H687" s="114">
        <v>0</v>
      </c>
      <c r="I687" s="220">
        <f t="shared" si="297"/>
        <v>0</v>
      </c>
      <c r="J687" s="114">
        <f t="shared" si="298"/>
        <v>0</v>
      </c>
      <c r="K687" s="416"/>
      <c r="L687" s="416"/>
      <c r="M687" s="416"/>
      <c r="N687" s="416"/>
      <c r="O687" s="416"/>
      <c r="P687" s="416"/>
      <c r="Q687" s="416"/>
      <c r="R687" s="416"/>
      <c r="S687" s="416"/>
      <c r="T687" s="416"/>
      <c r="U687" s="416"/>
      <c r="V687" s="416"/>
      <c r="W687" s="416"/>
      <c r="X687" s="416"/>
      <c r="Y687" s="416"/>
      <c r="Z687" s="416"/>
      <c r="AA687" s="416"/>
      <c r="AB687" s="416"/>
      <c r="AC687" s="416"/>
      <c r="AD687" s="416"/>
      <c r="AE687" s="416"/>
      <c r="AF687" s="416"/>
      <c r="AG687" s="416"/>
      <c r="AH687" s="416"/>
      <c r="AI687" s="416"/>
      <c r="AJ687" s="416"/>
      <c r="AK687" s="416"/>
      <c r="AL687" s="416"/>
      <c r="AM687" s="416"/>
      <c r="AN687" s="416"/>
      <c r="AO687" s="416"/>
      <c r="AP687" s="416"/>
      <c r="AQ687" s="416"/>
      <c r="AR687" s="416"/>
      <c r="AS687" s="416"/>
      <c r="AT687" s="416"/>
      <c r="AU687" s="416"/>
      <c r="AV687" s="416"/>
      <c r="AW687" s="416"/>
      <c r="AX687" s="416"/>
      <c r="AY687" s="416"/>
      <c r="AZ687" s="416"/>
      <c r="BA687" s="416"/>
      <c r="BB687" s="416"/>
      <c r="BC687" s="416"/>
      <c r="BD687" s="416"/>
      <c r="BE687" s="416"/>
      <c r="BF687" s="416"/>
      <c r="BG687" s="416"/>
      <c r="BH687" s="416"/>
      <c r="BI687" s="416"/>
      <c r="BJ687" s="416"/>
      <c r="BK687" s="416"/>
      <c r="BL687" s="416"/>
      <c r="BM687" s="416"/>
      <c r="BN687" s="416"/>
      <c r="BO687" s="416"/>
      <c r="BP687" s="417"/>
      <c r="BQ687" s="417"/>
      <c r="BR687" s="417"/>
      <c r="BS687" s="417"/>
      <c r="BT687" s="417"/>
      <c r="BU687" s="417"/>
      <c r="BV687" s="417"/>
      <c r="BW687" s="417"/>
      <c r="BX687" s="417"/>
      <c r="BY687" s="417"/>
      <c r="BZ687" s="417"/>
      <c r="CA687" s="417"/>
      <c r="CB687" s="417"/>
      <c r="CC687" s="417"/>
      <c r="CD687" s="417"/>
      <c r="CE687" s="417"/>
      <c r="CF687" s="417"/>
      <c r="CG687" s="417"/>
      <c r="CH687" s="417"/>
      <c r="CI687" s="417"/>
      <c r="CJ687" s="417"/>
      <c r="CK687" s="417"/>
      <c r="CL687" s="417"/>
      <c r="CM687" s="417"/>
      <c r="CN687" s="417"/>
      <c r="CO687" s="417"/>
      <c r="CP687" s="417"/>
      <c r="CQ687" s="417"/>
      <c r="CR687" s="417"/>
      <c r="CS687" s="417"/>
      <c r="CT687" s="417"/>
      <c r="CU687" s="417"/>
      <c r="CV687" s="417"/>
      <c r="CW687" s="417"/>
      <c r="CX687" s="417"/>
      <c r="CY687" s="417"/>
      <c r="CZ687" s="417"/>
      <c r="DA687" s="417"/>
      <c r="DB687" s="417"/>
      <c r="DC687" s="417"/>
      <c r="DD687" s="417"/>
      <c r="DE687" s="417"/>
      <c r="DF687" s="417"/>
      <c r="DG687" s="417"/>
    </row>
    <row r="688" spans="1:111" s="268" customFormat="1" ht="31.5">
      <c r="A688" s="92">
        <v>91996</v>
      </c>
      <c r="B688" s="92" t="s">
        <v>13</v>
      </c>
      <c r="C688" s="83" t="s">
        <v>2438</v>
      </c>
      <c r="D688" s="102" t="s">
        <v>191</v>
      </c>
      <c r="E688" s="92" t="s">
        <v>104</v>
      </c>
      <c r="F688" s="218">
        <v>32</v>
      </c>
      <c r="G688" s="95">
        <f t="shared" si="296"/>
        <v>0.24940000000000001</v>
      </c>
      <c r="H688" s="114">
        <v>0</v>
      </c>
      <c r="I688" s="220">
        <f t="shared" si="297"/>
        <v>0</v>
      </c>
      <c r="J688" s="114">
        <f t="shared" si="298"/>
        <v>0</v>
      </c>
      <c r="K688" s="416"/>
      <c r="L688" s="416"/>
      <c r="M688" s="416"/>
      <c r="N688" s="416"/>
      <c r="O688" s="416"/>
      <c r="P688" s="416"/>
      <c r="Q688" s="416"/>
      <c r="R688" s="416"/>
      <c r="S688" s="416"/>
      <c r="T688" s="416"/>
      <c r="U688" s="416"/>
      <c r="V688" s="416"/>
      <c r="W688" s="416"/>
      <c r="X688" s="416"/>
      <c r="Y688" s="416"/>
      <c r="Z688" s="416"/>
      <c r="AA688" s="416"/>
      <c r="AB688" s="416"/>
      <c r="AC688" s="416"/>
      <c r="AD688" s="416"/>
      <c r="AE688" s="416"/>
      <c r="AF688" s="416"/>
      <c r="AG688" s="416"/>
      <c r="AH688" s="416"/>
      <c r="AI688" s="416"/>
      <c r="AJ688" s="416"/>
      <c r="AK688" s="416"/>
      <c r="AL688" s="416"/>
      <c r="AM688" s="416"/>
      <c r="AN688" s="416"/>
      <c r="AO688" s="416"/>
      <c r="AP688" s="416"/>
      <c r="AQ688" s="416"/>
      <c r="AR688" s="416"/>
      <c r="AS688" s="416"/>
      <c r="AT688" s="416"/>
      <c r="AU688" s="416"/>
      <c r="AV688" s="416"/>
      <c r="AW688" s="416"/>
      <c r="AX688" s="416"/>
      <c r="AY688" s="416"/>
      <c r="AZ688" s="416"/>
      <c r="BA688" s="416"/>
      <c r="BB688" s="416"/>
      <c r="BC688" s="416"/>
      <c r="BD688" s="416"/>
      <c r="BE688" s="416"/>
      <c r="BF688" s="416"/>
      <c r="BG688" s="416"/>
      <c r="BH688" s="416"/>
      <c r="BI688" s="416"/>
      <c r="BJ688" s="416"/>
      <c r="BK688" s="416"/>
      <c r="BL688" s="416"/>
      <c r="BM688" s="416"/>
      <c r="BN688" s="416"/>
      <c r="BO688" s="416"/>
      <c r="BP688" s="417"/>
      <c r="BQ688" s="417"/>
      <c r="BR688" s="417"/>
      <c r="BS688" s="417"/>
      <c r="BT688" s="417"/>
      <c r="BU688" s="417"/>
      <c r="BV688" s="417"/>
      <c r="BW688" s="417"/>
      <c r="BX688" s="417"/>
      <c r="BY688" s="417"/>
      <c r="BZ688" s="417"/>
      <c r="CA688" s="417"/>
      <c r="CB688" s="417"/>
      <c r="CC688" s="417"/>
      <c r="CD688" s="417"/>
      <c r="CE688" s="417"/>
      <c r="CF688" s="417"/>
      <c r="CG688" s="417"/>
      <c r="CH688" s="417"/>
      <c r="CI688" s="417"/>
      <c r="CJ688" s="417"/>
      <c r="CK688" s="417"/>
      <c r="CL688" s="417"/>
      <c r="CM688" s="417"/>
      <c r="CN688" s="417"/>
      <c r="CO688" s="417"/>
      <c r="CP688" s="417"/>
      <c r="CQ688" s="417"/>
      <c r="CR688" s="417"/>
      <c r="CS688" s="417"/>
      <c r="CT688" s="417"/>
      <c r="CU688" s="417"/>
      <c r="CV688" s="417"/>
      <c r="CW688" s="417"/>
      <c r="CX688" s="417"/>
      <c r="CY688" s="417"/>
      <c r="CZ688" s="417"/>
      <c r="DA688" s="417"/>
      <c r="DB688" s="417"/>
      <c r="DC688" s="417"/>
      <c r="DD688" s="417"/>
      <c r="DE688" s="417"/>
      <c r="DF688" s="417"/>
      <c r="DG688" s="417"/>
    </row>
    <row r="689" spans="1:111" s="268" customFormat="1" ht="31.5">
      <c r="A689" s="92">
        <v>92005</v>
      </c>
      <c r="B689" s="92" t="s">
        <v>13</v>
      </c>
      <c r="C689" s="83" t="s">
        <v>2439</v>
      </c>
      <c r="D689" s="102" t="s">
        <v>317</v>
      </c>
      <c r="E689" s="92" t="s">
        <v>104</v>
      </c>
      <c r="F689" s="218">
        <v>8</v>
      </c>
      <c r="G689" s="95">
        <f t="shared" si="296"/>
        <v>0.24940000000000001</v>
      </c>
      <c r="H689" s="114">
        <v>0</v>
      </c>
      <c r="I689" s="220">
        <f t="shared" si="297"/>
        <v>0</v>
      </c>
      <c r="J689" s="114">
        <f t="shared" si="298"/>
        <v>0</v>
      </c>
      <c r="K689" s="416"/>
      <c r="L689" s="416"/>
      <c r="M689" s="416"/>
      <c r="N689" s="416"/>
      <c r="O689" s="416"/>
      <c r="P689" s="416"/>
      <c r="Q689" s="416"/>
      <c r="R689" s="416"/>
      <c r="S689" s="416"/>
      <c r="T689" s="416"/>
      <c r="U689" s="416"/>
      <c r="V689" s="416"/>
      <c r="W689" s="416"/>
      <c r="X689" s="416"/>
      <c r="Y689" s="416"/>
      <c r="Z689" s="416"/>
      <c r="AA689" s="416"/>
      <c r="AB689" s="416"/>
      <c r="AC689" s="416"/>
      <c r="AD689" s="416"/>
      <c r="AE689" s="416"/>
      <c r="AF689" s="416"/>
      <c r="AG689" s="416"/>
      <c r="AH689" s="416"/>
      <c r="AI689" s="416"/>
      <c r="AJ689" s="416"/>
      <c r="AK689" s="416"/>
      <c r="AL689" s="416"/>
      <c r="AM689" s="416"/>
      <c r="AN689" s="416"/>
      <c r="AO689" s="416"/>
      <c r="AP689" s="416"/>
      <c r="AQ689" s="416"/>
      <c r="AR689" s="416"/>
      <c r="AS689" s="416"/>
      <c r="AT689" s="416"/>
      <c r="AU689" s="416"/>
      <c r="AV689" s="416"/>
      <c r="AW689" s="416"/>
      <c r="AX689" s="416"/>
      <c r="AY689" s="416"/>
      <c r="AZ689" s="416"/>
      <c r="BA689" s="416"/>
      <c r="BB689" s="416"/>
      <c r="BC689" s="416"/>
      <c r="BD689" s="416"/>
      <c r="BE689" s="416"/>
      <c r="BF689" s="416"/>
      <c r="BG689" s="416"/>
      <c r="BH689" s="416"/>
      <c r="BI689" s="416"/>
      <c r="BJ689" s="416"/>
      <c r="BK689" s="416"/>
      <c r="BL689" s="416"/>
      <c r="BM689" s="416"/>
      <c r="BN689" s="416"/>
      <c r="BO689" s="416"/>
      <c r="BP689" s="417"/>
      <c r="BQ689" s="417"/>
      <c r="BR689" s="417"/>
      <c r="BS689" s="417"/>
      <c r="BT689" s="417"/>
      <c r="BU689" s="417"/>
      <c r="BV689" s="417"/>
      <c r="BW689" s="417"/>
      <c r="BX689" s="417"/>
      <c r="BY689" s="417"/>
      <c r="BZ689" s="417"/>
      <c r="CA689" s="417"/>
      <c r="CB689" s="417"/>
      <c r="CC689" s="417"/>
      <c r="CD689" s="417"/>
      <c r="CE689" s="417"/>
      <c r="CF689" s="417"/>
      <c r="CG689" s="417"/>
      <c r="CH689" s="417"/>
      <c r="CI689" s="417"/>
      <c r="CJ689" s="417"/>
      <c r="CK689" s="417"/>
      <c r="CL689" s="417"/>
      <c r="CM689" s="417"/>
      <c r="CN689" s="417"/>
      <c r="CO689" s="417"/>
      <c r="CP689" s="417"/>
      <c r="CQ689" s="417"/>
      <c r="CR689" s="417"/>
      <c r="CS689" s="417"/>
      <c r="CT689" s="417"/>
      <c r="CU689" s="417"/>
      <c r="CV689" s="417"/>
      <c r="CW689" s="417"/>
      <c r="CX689" s="417"/>
      <c r="CY689" s="417"/>
      <c r="CZ689" s="417"/>
      <c r="DA689" s="417"/>
      <c r="DB689" s="417"/>
      <c r="DC689" s="417"/>
      <c r="DD689" s="417"/>
      <c r="DE689" s="417"/>
      <c r="DF689" s="417"/>
      <c r="DG689" s="417"/>
    </row>
    <row r="690" spans="1:111" s="268" customFormat="1">
      <c r="A690" s="92"/>
      <c r="B690" s="92"/>
      <c r="C690" s="92"/>
      <c r="D690" s="102"/>
      <c r="E690" s="92"/>
      <c r="F690" s="94"/>
      <c r="G690" s="95"/>
      <c r="H690" s="560" t="s">
        <v>17</v>
      </c>
      <c r="I690" s="561"/>
      <c r="J690" s="137">
        <f>SUM(J662:J689)</f>
        <v>0</v>
      </c>
      <c r="K690" s="416"/>
      <c r="L690" s="416"/>
      <c r="M690" s="416"/>
      <c r="N690" s="416"/>
      <c r="O690" s="416"/>
      <c r="P690" s="416"/>
      <c r="Q690" s="416"/>
      <c r="R690" s="416"/>
      <c r="S690" s="416"/>
      <c r="T690" s="416"/>
      <c r="U690" s="416"/>
      <c r="V690" s="416"/>
      <c r="W690" s="416"/>
      <c r="X690" s="416"/>
      <c r="Y690" s="416"/>
      <c r="Z690" s="416"/>
      <c r="AA690" s="416"/>
      <c r="AB690" s="416"/>
      <c r="AC690" s="416"/>
      <c r="AD690" s="416"/>
      <c r="AE690" s="416"/>
      <c r="AF690" s="416"/>
      <c r="AG690" s="416"/>
      <c r="AH690" s="416"/>
      <c r="AI690" s="416"/>
      <c r="AJ690" s="416"/>
      <c r="AK690" s="416"/>
      <c r="AL690" s="416"/>
      <c r="AM690" s="416"/>
      <c r="AN690" s="416"/>
      <c r="AO690" s="416"/>
      <c r="AP690" s="416"/>
      <c r="AQ690" s="416"/>
      <c r="AR690" s="416"/>
      <c r="AS690" s="416"/>
      <c r="AT690" s="416"/>
      <c r="AU690" s="416"/>
      <c r="AV690" s="416"/>
      <c r="AW690" s="416"/>
      <c r="AX690" s="416"/>
      <c r="AY690" s="416"/>
      <c r="AZ690" s="416"/>
      <c r="BA690" s="416"/>
      <c r="BB690" s="416"/>
      <c r="BC690" s="416"/>
      <c r="BD690" s="416"/>
      <c r="BE690" s="416"/>
      <c r="BF690" s="416"/>
      <c r="BG690" s="416"/>
      <c r="BH690" s="416"/>
      <c r="BI690" s="416"/>
      <c r="BJ690" s="416"/>
      <c r="BK690" s="416"/>
      <c r="BL690" s="416"/>
      <c r="BM690" s="416"/>
      <c r="BN690" s="416"/>
      <c r="BO690" s="416"/>
      <c r="BP690" s="417"/>
      <c r="BQ690" s="417"/>
      <c r="BR690" s="417"/>
      <c r="BS690" s="417"/>
      <c r="BT690" s="417"/>
      <c r="BU690" s="417"/>
      <c r="BV690" s="417"/>
      <c r="BW690" s="417"/>
      <c r="BX690" s="417"/>
      <c r="BY690" s="417"/>
      <c r="BZ690" s="417"/>
      <c r="CA690" s="417"/>
      <c r="CB690" s="417"/>
      <c r="CC690" s="417"/>
      <c r="CD690" s="417"/>
      <c r="CE690" s="417"/>
      <c r="CF690" s="417"/>
      <c r="CG690" s="417"/>
      <c r="CH690" s="417"/>
      <c r="CI690" s="417"/>
      <c r="CJ690" s="417"/>
      <c r="CK690" s="417"/>
      <c r="CL690" s="417"/>
      <c r="CM690" s="417"/>
      <c r="CN690" s="417"/>
      <c r="CO690" s="417"/>
      <c r="CP690" s="417"/>
      <c r="CQ690" s="417"/>
      <c r="CR690" s="417"/>
      <c r="CS690" s="417"/>
      <c r="CT690" s="417"/>
      <c r="CU690" s="417"/>
      <c r="CV690" s="417"/>
      <c r="CW690" s="417"/>
      <c r="CX690" s="417"/>
      <c r="CY690" s="417"/>
      <c r="CZ690" s="417"/>
      <c r="DA690" s="417"/>
      <c r="DB690" s="417"/>
      <c r="DC690" s="417"/>
      <c r="DD690" s="417"/>
      <c r="DE690" s="417"/>
      <c r="DF690" s="417"/>
      <c r="DG690" s="417"/>
    </row>
    <row r="691" spans="1:111" s="268" customFormat="1">
      <c r="A691" s="22"/>
      <c r="B691" s="22"/>
      <c r="C691" s="11" t="s">
        <v>1477</v>
      </c>
      <c r="D691" s="12" t="s">
        <v>769</v>
      </c>
      <c r="E691" s="22"/>
      <c r="F691" s="23"/>
      <c r="G691" s="23"/>
      <c r="H691" s="23"/>
      <c r="I691" s="24"/>
      <c r="J691" s="23"/>
      <c r="K691" s="416"/>
      <c r="L691" s="416"/>
      <c r="M691" s="416"/>
      <c r="N691" s="416"/>
      <c r="O691" s="416"/>
      <c r="P691" s="416"/>
      <c r="Q691" s="416"/>
      <c r="R691" s="416"/>
      <c r="S691" s="416"/>
      <c r="T691" s="416"/>
      <c r="U691" s="416"/>
      <c r="V691" s="416"/>
      <c r="W691" s="416"/>
      <c r="X691" s="416"/>
      <c r="Y691" s="416"/>
      <c r="Z691" s="416"/>
      <c r="AA691" s="416"/>
      <c r="AB691" s="416"/>
      <c r="AC691" s="416"/>
      <c r="AD691" s="416"/>
      <c r="AE691" s="416"/>
      <c r="AF691" s="416"/>
      <c r="AG691" s="416"/>
      <c r="AH691" s="416"/>
      <c r="AI691" s="416"/>
      <c r="AJ691" s="416"/>
      <c r="AK691" s="416"/>
      <c r="AL691" s="416"/>
      <c r="AM691" s="416"/>
      <c r="AN691" s="416"/>
      <c r="AO691" s="416"/>
      <c r="AP691" s="416"/>
      <c r="AQ691" s="416"/>
      <c r="AR691" s="416"/>
      <c r="AS691" s="416"/>
      <c r="AT691" s="416"/>
      <c r="AU691" s="416"/>
      <c r="AV691" s="416"/>
      <c r="AW691" s="416"/>
      <c r="AX691" s="416"/>
      <c r="AY691" s="416"/>
      <c r="AZ691" s="416"/>
      <c r="BA691" s="416"/>
      <c r="BB691" s="416"/>
      <c r="BC691" s="416"/>
      <c r="BD691" s="416"/>
      <c r="BE691" s="416"/>
      <c r="BF691" s="416"/>
      <c r="BG691" s="416"/>
      <c r="BH691" s="416"/>
      <c r="BI691" s="416"/>
      <c r="BJ691" s="416"/>
      <c r="BK691" s="416"/>
      <c r="BL691" s="416"/>
      <c r="BM691" s="416"/>
      <c r="BN691" s="416"/>
      <c r="BO691" s="416"/>
      <c r="BP691" s="417"/>
      <c r="BQ691" s="417"/>
      <c r="BR691" s="417"/>
      <c r="BS691" s="417"/>
      <c r="BT691" s="417"/>
      <c r="BU691" s="417"/>
      <c r="BV691" s="417"/>
      <c r="BW691" s="417"/>
      <c r="BX691" s="417"/>
      <c r="BY691" s="417"/>
      <c r="BZ691" s="417"/>
      <c r="CA691" s="417"/>
      <c r="CB691" s="417"/>
      <c r="CC691" s="417"/>
      <c r="CD691" s="417"/>
      <c r="CE691" s="417"/>
      <c r="CF691" s="417"/>
      <c r="CG691" s="417"/>
      <c r="CH691" s="417"/>
      <c r="CI691" s="417"/>
      <c r="CJ691" s="417"/>
      <c r="CK691" s="417"/>
      <c r="CL691" s="417"/>
      <c r="CM691" s="417"/>
      <c r="CN691" s="417"/>
      <c r="CO691" s="417"/>
      <c r="CP691" s="417"/>
      <c r="CQ691" s="417"/>
      <c r="CR691" s="417"/>
      <c r="CS691" s="417"/>
      <c r="CT691" s="417"/>
      <c r="CU691" s="417"/>
      <c r="CV691" s="417"/>
      <c r="CW691" s="417"/>
      <c r="CX691" s="417"/>
      <c r="CY691" s="417"/>
      <c r="CZ691" s="417"/>
      <c r="DA691" s="417"/>
      <c r="DB691" s="417"/>
      <c r="DC691" s="417"/>
      <c r="DD691" s="417"/>
      <c r="DE691" s="417"/>
      <c r="DF691" s="417"/>
      <c r="DG691" s="417"/>
    </row>
    <row r="692" spans="1:111" s="268" customFormat="1" ht="31.5">
      <c r="A692" s="156">
        <v>10851</v>
      </c>
      <c r="B692" s="92" t="s">
        <v>13</v>
      </c>
      <c r="C692" s="83" t="s">
        <v>1478</v>
      </c>
      <c r="D692" s="121" t="s">
        <v>771</v>
      </c>
      <c r="E692" s="112" t="s">
        <v>15</v>
      </c>
      <c r="F692" s="218">
        <v>4</v>
      </c>
      <c r="G692" s="95">
        <f>$J$5</f>
        <v>0.1278</v>
      </c>
      <c r="H692" s="114">
        <v>0</v>
      </c>
      <c r="I692" s="132">
        <f t="shared" ref="I692:I694" si="299">H692*(1+G692)</f>
        <v>0</v>
      </c>
      <c r="J692" s="94">
        <f t="shared" ref="J692:J694" si="300">F692*I692</f>
        <v>0</v>
      </c>
      <c r="K692" s="416"/>
      <c r="L692" s="416"/>
      <c r="M692" s="416"/>
      <c r="N692" s="416"/>
      <c r="O692" s="416"/>
      <c r="P692" s="416"/>
      <c r="Q692" s="416"/>
      <c r="R692" s="416"/>
      <c r="S692" s="416"/>
      <c r="T692" s="416"/>
      <c r="U692" s="416"/>
      <c r="V692" s="416"/>
      <c r="W692" s="416"/>
      <c r="X692" s="416"/>
      <c r="Y692" s="416"/>
      <c r="Z692" s="416"/>
      <c r="AA692" s="416"/>
      <c r="AB692" s="416"/>
      <c r="AC692" s="416"/>
      <c r="AD692" s="416"/>
      <c r="AE692" s="416"/>
      <c r="AF692" s="416"/>
      <c r="AG692" s="416"/>
      <c r="AH692" s="416"/>
      <c r="AI692" s="416"/>
      <c r="AJ692" s="416"/>
      <c r="AK692" s="416"/>
      <c r="AL692" s="416"/>
      <c r="AM692" s="416"/>
      <c r="AN692" s="416"/>
      <c r="AO692" s="416"/>
      <c r="AP692" s="416"/>
      <c r="AQ692" s="416"/>
      <c r="AR692" s="416"/>
      <c r="AS692" s="416"/>
      <c r="AT692" s="416"/>
      <c r="AU692" s="416"/>
      <c r="AV692" s="416"/>
      <c r="AW692" s="416"/>
      <c r="AX692" s="416"/>
      <c r="AY692" s="416"/>
      <c r="AZ692" s="416"/>
      <c r="BA692" s="416"/>
      <c r="BB692" s="416"/>
      <c r="BC692" s="416"/>
      <c r="BD692" s="416"/>
      <c r="BE692" s="416"/>
      <c r="BF692" s="416"/>
      <c r="BG692" s="416"/>
      <c r="BH692" s="416"/>
      <c r="BI692" s="416"/>
      <c r="BJ692" s="416"/>
      <c r="BK692" s="416"/>
      <c r="BL692" s="416"/>
      <c r="BM692" s="416"/>
      <c r="BN692" s="416"/>
      <c r="BO692" s="416"/>
      <c r="BP692" s="417"/>
      <c r="BQ692" s="417"/>
      <c r="BR692" s="417"/>
      <c r="BS692" s="417"/>
      <c r="BT692" s="417"/>
      <c r="BU692" s="417"/>
      <c r="BV692" s="417"/>
      <c r="BW692" s="417"/>
      <c r="BX692" s="417"/>
      <c r="BY692" s="417"/>
      <c r="BZ692" s="417"/>
      <c r="CA692" s="417"/>
      <c r="CB692" s="417"/>
      <c r="CC692" s="417"/>
      <c r="CD692" s="417"/>
      <c r="CE692" s="417"/>
      <c r="CF692" s="417"/>
      <c r="CG692" s="417"/>
      <c r="CH692" s="417"/>
      <c r="CI692" s="417"/>
      <c r="CJ692" s="417"/>
      <c r="CK692" s="417"/>
      <c r="CL692" s="417"/>
      <c r="CM692" s="417"/>
      <c r="CN692" s="417"/>
      <c r="CO692" s="417"/>
      <c r="CP692" s="417"/>
      <c r="CQ692" s="417"/>
      <c r="CR692" s="417"/>
      <c r="CS692" s="417"/>
      <c r="CT692" s="417"/>
      <c r="CU692" s="417"/>
      <c r="CV692" s="417"/>
      <c r="CW692" s="417"/>
      <c r="CX692" s="417"/>
      <c r="CY692" s="417"/>
      <c r="CZ692" s="417"/>
      <c r="DA692" s="417"/>
      <c r="DB692" s="417"/>
      <c r="DC692" s="417"/>
      <c r="DD692" s="417"/>
      <c r="DE692" s="417"/>
      <c r="DF692" s="417"/>
      <c r="DG692" s="417"/>
    </row>
    <row r="693" spans="1:111" s="268" customFormat="1">
      <c r="A693" s="156" t="s">
        <v>365</v>
      </c>
      <c r="B693" s="92" t="s">
        <v>103</v>
      </c>
      <c r="C693" s="83" t="s">
        <v>1479</v>
      </c>
      <c r="D693" s="121" t="s">
        <v>2250</v>
      </c>
      <c r="E693" s="112" t="s">
        <v>15</v>
      </c>
      <c r="F693" s="218">
        <v>4</v>
      </c>
      <c r="G693" s="95">
        <f t="shared" ref="G693" si="301">$J$4</f>
        <v>0.24940000000000001</v>
      </c>
      <c r="H693" s="114">
        <v>0</v>
      </c>
      <c r="I693" s="132">
        <f t="shared" si="299"/>
        <v>0</v>
      </c>
      <c r="J693" s="94">
        <f t="shared" si="300"/>
        <v>0</v>
      </c>
      <c r="K693" s="416"/>
      <c r="L693" s="416"/>
      <c r="M693" s="416"/>
      <c r="N693" s="416"/>
      <c r="O693" s="416"/>
      <c r="P693" s="416"/>
      <c r="Q693" s="416"/>
      <c r="R693" s="416"/>
      <c r="S693" s="416"/>
      <c r="T693" s="416"/>
      <c r="U693" s="416"/>
      <c r="V693" s="416"/>
      <c r="W693" s="416"/>
      <c r="X693" s="416"/>
      <c r="Y693" s="416"/>
      <c r="Z693" s="416"/>
      <c r="AA693" s="416"/>
      <c r="AB693" s="416"/>
      <c r="AC693" s="416"/>
      <c r="AD693" s="416"/>
      <c r="AE693" s="416"/>
      <c r="AF693" s="416"/>
      <c r="AG693" s="416"/>
      <c r="AH693" s="416"/>
      <c r="AI693" s="416"/>
      <c r="AJ693" s="416"/>
      <c r="AK693" s="416"/>
      <c r="AL693" s="416"/>
      <c r="AM693" s="416"/>
      <c r="AN693" s="416"/>
      <c r="AO693" s="416"/>
      <c r="AP693" s="416"/>
      <c r="AQ693" s="416"/>
      <c r="AR693" s="416"/>
      <c r="AS693" s="416"/>
      <c r="AT693" s="416"/>
      <c r="AU693" s="416"/>
      <c r="AV693" s="416"/>
      <c r="AW693" s="416"/>
      <c r="AX693" s="416"/>
      <c r="AY693" s="416"/>
      <c r="AZ693" s="416"/>
      <c r="BA693" s="416"/>
      <c r="BB693" s="416"/>
      <c r="BC693" s="416"/>
      <c r="BD693" s="416"/>
      <c r="BE693" s="416"/>
      <c r="BF693" s="416"/>
      <c r="BG693" s="416"/>
      <c r="BH693" s="416"/>
      <c r="BI693" s="416"/>
      <c r="BJ693" s="416"/>
      <c r="BK693" s="416"/>
      <c r="BL693" s="416"/>
      <c r="BM693" s="416"/>
      <c r="BN693" s="416"/>
      <c r="BO693" s="416"/>
      <c r="BP693" s="417"/>
      <c r="BQ693" s="417"/>
      <c r="BR693" s="417"/>
      <c r="BS693" s="417"/>
      <c r="BT693" s="417"/>
      <c r="BU693" s="417"/>
      <c r="BV693" s="417"/>
      <c r="BW693" s="417"/>
      <c r="BX693" s="417"/>
      <c r="BY693" s="417"/>
      <c r="BZ693" s="417"/>
      <c r="CA693" s="417"/>
      <c r="CB693" s="417"/>
      <c r="CC693" s="417"/>
      <c r="CD693" s="417"/>
      <c r="CE693" s="417"/>
      <c r="CF693" s="417"/>
      <c r="CG693" s="417"/>
      <c r="CH693" s="417"/>
      <c r="CI693" s="417"/>
      <c r="CJ693" s="417"/>
      <c r="CK693" s="417"/>
      <c r="CL693" s="417"/>
      <c r="CM693" s="417"/>
      <c r="CN693" s="417"/>
      <c r="CO693" s="417"/>
      <c r="CP693" s="417"/>
      <c r="CQ693" s="417"/>
      <c r="CR693" s="417"/>
      <c r="CS693" s="417"/>
      <c r="CT693" s="417"/>
      <c r="CU693" s="417"/>
      <c r="CV693" s="417"/>
      <c r="CW693" s="417"/>
      <c r="CX693" s="417"/>
      <c r="CY693" s="417"/>
      <c r="CZ693" s="417"/>
      <c r="DA693" s="417"/>
      <c r="DB693" s="417"/>
      <c r="DC693" s="417"/>
      <c r="DD693" s="417"/>
      <c r="DE693" s="417"/>
      <c r="DF693" s="417"/>
      <c r="DG693" s="417"/>
    </row>
    <row r="694" spans="1:111" s="268" customFormat="1">
      <c r="A694" s="156">
        <v>72815</v>
      </c>
      <c r="B694" s="92" t="s">
        <v>13</v>
      </c>
      <c r="C694" s="83" t="s">
        <v>1480</v>
      </c>
      <c r="D694" s="121" t="s">
        <v>1710</v>
      </c>
      <c r="E694" s="112" t="s">
        <v>109</v>
      </c>
      <c r="F694" s="218">
        <v>3.24</v>
      </c>
      <c r="G694" s="95">
        <f t="shared" ref="G694" si="302">$J$4</f>
        <v>0.24940000000000001</v>
      </c>
      <c r="H694" s="114">
        <v>0</v>
      </c>
      <c r="I694" s="132">
        <f t="shared" si="299"/>
        <v>0</v>
      </c>
      <c r="J694" s="94">
        <f t="shared" si="300"/>
        <v>0</v>
      </c>
      <c r="K694" s="416"/>
      <c r="L694" s="416"/>
      <c r="M694" s="416"/>
      <c r="N694" s="416"/>
      <c r="O694" s="416"/>
      <c r="P694" s="416"/>
      <c r="Q694" s="416"/>
      <c r="R694" s="416"/>
      <c r="S694" s="416"/>
      <c r="T694" s="416"/>
      <c r="U694" s="416"/>
      <c r="V694" s="416"/>
      <c r="W694" s="416"/>
      <c r="X694" s="416"/>
      <c r="Y694" s="416"/>
      <c r="Z694" s="416"/>
      <c r="AA694" s="416"/>
      <c r="AB694" s="416"/>
      <c r="AC694" s="416"/>
      <c r="AD694" s="416"/>
      <c r="AE694" s="416"/>
      <c r="AF694" s="416"/>
      <c r="AG694" s="416"/>
      <c r="AH694" s="416"/>
      <c r="AI694" s="416"/>
      <c r="AJ694" s="416"/>
      <c r="AK694" s="416"/>
      <c r="AL694" s="416"/>
      <c r="AM694" s="416"/>
      <c r="AN694" s="416"/>
      <c r="AO694" s="416"/>
      <c r="AP694" s="416"/>
      <c r="AQ694" s="416"/>
      <c r="AR694" s="416"/>
      <c r="AS694" s="416"/>
      <c r="AT694" s="416"/>
      <c r="AU694" s="416"/>
      <c r="AV694" s="416"/>
      <c r="AW694" s="416"/>
      <c r="AX694" s="416"/>
      <c r="AY694" s="416"/>
      <c r="AZ694" s="416"/>
      <c r="BA694" s="416"/>
      <c r="BB694" s="416"/>
      <c r="BC694" s="416"/>
      <c r="BD694" s="416"/>
      <c r="BE694" s="416"/>
      <c r="BF694" s="416"/>
      <c r="BG694" s="416"/>
      <c r="BH694" s="416"/>
      <c r="BI694" s="416"/>
      <c r="BJ694" s="416"/>
      <c r="BK694" s="416"/>
      <c r="BL694" s="416"/>
      <c r="BM694" s="416"/>
      <c r="BN694" s="416"/>
      <c r="BO694" s="416"/>
      <c r="BP694" s="417"/>
      <c r="BQ694" s="417"/>
      <c r="BR694" s="417"/>
      <c r="BS694" s="417"/>
      <c r="BT694" s="417"/>
      <c r="BU694" s="417"/>
      <c r="BV694" s="417"/>
      <c r="BW694" s="417"/>
      <c r="BX694" s="417"/>
      <c r="BY694" s="417"/>
      <c r="BZ694" s="417"/>
      <c r="CA694" s="417"/>
      <c r="CB694" s="417"/>
      <c r="CC694" s="417"/>
      <c r="CD694" s="417"/>
      <c r="CE694" s="417"/>
      <c r="CF694" s="417"/>
      <c r="CG694" s="417"/>
      <c r="CH694" s="417"/>
      <c r="CI694" s="417"/>
      <c r="CJ694" s="417"/>
      <c r="CK694" s="417"/>
      <c r="CL694" s="417"/>
      <c r="CM694" s="417"/>
      <c r="CN694" s="417"/>
      <c r="CO694" s="417"/>
      <c r="CP694" s="417"/>
      <c r="CQ694" s="417"/>
      <c r="CR694" s="417"/>
      <c r="CS694" s="417"/>
      <c r="CT694" s="417"/>
      <c r="CU694" s="417"/>
      <c r="CV694" s="417"/>
      <c r="CW694" s="417"/>
      <c r="CX694" s="417"/>
      <c r="CY694" s="417"/>
      <c r="CZ694" s="417"/>
      <c r="DA694" s="417"/>
      <c r="DB694" s="417"/>
      <c r="DC694" s="417"/>
      <c r="DD694" s="417"/>
      <c r="DE694" s="417"/>
      <c r="DF694" s="417"/>
      <c r="DG694" s="417"/>
    </row>
    <row r="695" spans="1:111" s="268" customFormat="1">
      <c r="A695" s="156"/>
      <c r="B695" s="152"/>
      <c r="C695" s="153"/>
      <c r="D695" s="154"/>
      <c r="E695" s="152"/>
      <c r="F695" s="155"/>
      <c r="G695" s="155"/>
      <c r="H695" s="566" t="s">
        <v>17</v>
      </c>
      <c r="I695" s="567"/>
      <c r="J695" s="35">
        <f>SUM(J692:J694)</f>
        <v>0</v>
      </c>
      <c r="K695" s="416"/>
      <c r="L695" s="416"/>
      <c r="M695" s="416"/>
      <c r="N695" s="416"/>
      <c r="O695" s="416"/>
      <c r="P695" s="416"/>
      <c r="Q695" s="416"/>
      <c r="R695" s="416"/>
      <c r="S695" s="416"/>
      <c r="T695" s="416"/>
      <c r="U695" s="416"/>
      <c r="V695" s="416"/>
      <c r="W695" s="416"/>
      <c r="X695" s="416"/>
      <c r="Y695" s="416"/>
      <c r="Z695" s="416"/>
      <c r="AA695" s="416"/>
      <c r="AB695" s="416"/>
      <c r="AC695" s="416"/>
      <c r="AD695" s="416"/>
      <c r="AE695" s="416"/>
      <c r="AF695" s="416"/>
      <c r="AG695" s="416"/>
      <c r="AH695" s="416"/>
      <c r="AI695" s="416"/>
      <c r="AJ695" s="416"/>
      <c r="AK695" s="416"/>
      <c r="AL695" s="416"/>
      <c r="AM695" s="416"/>
      <c r="AN695" s="416"/>
      <c r="AO695" s="416"/>
      <c r="AP695" s="416"/>
      <c r="AQ695" s="416"/>
      <c r="AR695" s="416"/>
      <c r="AS695" s="416"/>
      <c r="AT695" s="416"/>
      <c r="AU695" s="416"/>
      <c r="AV695" s="416"/>
      <c r="AW695" s="416"/>
      <c r="AX695" s="416"/>
      <c r="AY695" s="416"/>
      <c r="AZ695" s="416"/>
      <c r="BA695" s="416"/>
      <c r="BB695" s="416"/>
      <c r="BC695" s="416"/>
      <c r="BD695" s="416"/>
      <c r="BE695" s="416"/>
      <c r="BF695" s="416"/>
      <c r="BG695" s="416"/>
      <c r="BH695" s="416"/>
      <c r="BI695" s="416"/>
      <c r="BJ695" s="416"/>
      <c r="BK695" s="416"/>
      <c r="BL695" s="416"/>
      <c r="BM695" s="416"/>
      <c r="BN695" s="416"/>
      <c r="BO695" s="416"/>
      <c r="BP695" s="417"/>
      <c r="BQ695" s="417"/>
      <c r="BR695" s="417"/>
      <c r="BS695" s="417"/>
      <c r="BT695" s="417"/>
      <c r="BU695" s="417"/>
      <c r="BV695" s="417"/>
      <c r="BW695" s="417"/>
      <c r="BX695" s="417"/>
      <c r="BY695" s="417"/>
      <c r="BZ695" s="417"/>
      <c r="CA695" s="417"/>
      <c r="CB695" s="417"/>
      <c r="CC695" s="417"/>
      <c r="CD695" s="417"/>
      <c r="CE695" s="417"/>
      <c r="CF695" s="417"/>
      <c r="CG695" s="417"/>
      <c r="CH695" s="417"/>
      <c r="CI695" s="417"/>
      <c r="CJ695" s="417"/>
      <c r="CK695" s="417"/>
      <c r="CL695" s="417"/>
      <c r="CM695" s="417"/>
      <c r="CN695" s="417"/>
      <c r="CO695" s="417"/>
      <c r="CP695" s="417"/>
      <c r="CQ695" s="417"/>
      <c r="CR695" s="417"/>
      <c r="CS695" s="417"/>
      <c r="CT695" s="417"/>
      <c r="CU695" s="417"/>
      <c r="CV695" s="417"/>
      <c r="CW695" s="417"/>
      <c r="CX695" s="417"/>
      <c r="CY695" s="417"/>
      <c r="CZ695" s="417"/>
      <c r="DA695" s="417"/>
      <c r="DB695" s="417"/>
      <c r="DC695" s="417"/>
      <c r="DD695" s="417"/>
      <c r="DE695" s="417"/>
      <c r="DF695" s="417"/>
      <c r="DG695" s="417"/>
    </row>
    <row r="696" spans="1:111" s="268" customFormat="1">
      <c r="A696" s="22"/>
      <c r="B696" s="22"/>
      <c r="C696" s="11" t="s">
        <v>1481</v>
      </c>
      <c r="D696" s="12" t="s">
        <v>768</v>
      </c>
      <c r="E696" s="22"/>
      <c r="F696" s="23"/>
      <c r="G696" s="23"/>
      <c r="H696" s="23"/>
      <c r="I696" s="24"/>
      <c r="J696" s="23"/>
      <c r="K696" s="416"/>
      <c r="L696" s="416"/>
      <c r="M696" s="416"/>
      <c r="N696" s="416"/>
      <c r="O696" s="416"/>
      <c r="P696" s="416"/>
      <c r="Q696" s="416"/>
      <c r="R696" s="416"/>
      <c r="S696" s="416"/>
      <c r="T696" s="416"/>
      <c r="U696" s="416"/>
      <c r="V696" s="416"/>
      <c r="W696" s="416"/>
      <c r="X696" s="416"/>
      <c r="Y696" s="416"/>
      <c r="Z696" s="416"/>
      <c r="AA696" s="416"/>
      <c r="AB696" s="416"/>
      <c r="AC696" s="416"/>
      <c r="AD696" s="416"/>
      <c r="AE696" s="416"/>
      <c r="AF696" s="416"/>
      <c r="AG696" s="416"/>
      <c r="AH696" s="416"/>
      <c r="AI696" s="416"/>
      <c r="AJ696" s="416"/>
      <c r="AK696" s="416"/>
      <c r="AL696" s="416"/>
      <c r="AM696" s="416"/>
      <c r="AN696" s="416"/>
      <c r="AO696" s="416"/>
      <c r="AP696" s="416"/>
      <c r="AQ696" s="416"/>
      <c r="AR696" s="416"/>
      <c r="AS696" s="416"/>
      <c r="AT696" s="416"/>
      <c r="AU696" s="416"/>
      <c r="AV696" s="416"/>
      <c r="AW696" s="416"/>
      <c r="AX696" s="416"/>
      <c r="AY696" s="416"/>
      <c r="AZ696" s="416"/>
      <c r="BA696" s="416"/>
      <c r="BB696" s="416"/>
      <c r="BC696" s="416"/>
      <c r="BD696" s="416"/>
      <c r="BE696" s="416"/>
      <c r="BF696" s="416"/>
      <c r="BG696" s="416"/>
      <c r="BH696" s="416"/>
      <c r="BI696" s="416"/>
      <c r="BJ696" s="416"/>
      <c r="BK696" s="416"/>
      <c r="BL696" s="416"/>
      <c r="BM696" s="416"/>
      <c r="BN696" s="416"/>
      <c r="BO696" s="416"/>
      <c r="BP696" s="417"/>
      <c r="BQ696" s="417"/>
      <c r="BR696" s="417"/>
      <c r="BS696" s="417"/>
      <c r="BT696" s="417"/>
      <c r="BU696" s="417"/>
      <c r="BV696" s="417"/>
      <c r="BW696" s="417"/>
      <c r="BX696" s="417"/>
      <c r="BY696" s="417"/>
      <c r="BZ696" s="417"/>
      <c r="CA696" s="417"/>
      <c r="CB696" s="417"/>
      <c r="CC696" s="417"/>
      <c r="CD696" s="417"/>
      <c r="CE696" s="417"/>
      <c r="CF696" s="417"/>
      <c r="CG696" s="417"/>
      <c r="CH696" s="417"/>
      <c r="CI696" s="417"/>
      <c r="CJ696" s="417"/>
      <c r="CK696" s="417"/>
      <c r="CL696" s="417"/>
      <c r="CM696" s="417"/>
      <c r="CN696" s="417"/>
      <c r="CO696" s="417"/>
      <c r="CP696" s="417"/>
      <c r="CQ696" s="417"/>
      <c r="CR696" s="417"/>
      <c r="CS696" s="417"/>
      <c r="CT696" s="417"/>
      <c r="CU696" s="417"/>
      <c r="CV696" s="417"/>
      <c r="CW696" s="417"/>
      <c r="CX696" s="417"/>
      <c r="CY696" s="417"/>
      <c r="CZ696" s="417"/>
      <c r="DA696" s="417"/>
      <c r="DB696" s="417"/>
      <c r="DC696" s="417"/>
      <c r="DD696" s="417"/>
      <c r="DE696" s="417"/>
      <c r="DF696" s="417"/>
      <c r="DG696" s="417"/>
    </row>
    <row r="697" spans="1:111" s="268" customFormat="1">
      <c r="A697" s="222" t="s">
        <v>1127</v>
      </c>
      <c r="B697" s="99" t="s">
        <v>103</v>
      </c>
      <c r="C697" s="113" t="s">
        <v>2440</v>
      </c>
      <c r="D697" s="106" t="s">
        <v>1122</v>
      </c>
      <c r="E697" s="112" t="s">
        <v>363</v>
      </c>
      <c r="F697" s="420">
        <v>1</v>
      </c>
      <c r="G697" s="117">
        <f>$J$4</f>
        <v>0.24940000000000001</v>
      </c>
      <c r="H697" s="114">
        <v>0</v>
      </c>
      <c r="I697" s="122">
        <f t="shared" ref="I697:I702" si="303">H697*(1+G697)</f>
        <v>0</v>
      </c>
      <c r="J697" s="114">
        <f t="shared" ref="J697:J702" si="304">F697*I697</f>
        <v>0</v>
      </c>
      <c r="K697" s="416"/>
      <c r="L697" s="416"/>
      <c r="M697" s="416"/>
      <c r="N697" s="416"/>
      <c r="O697" s="416"/>
      <c r="P697" s="416"/>
      <c r="Q697" s="416"/>
      <c r="R697" s="416"/>
      <c r="S697" s="416"/>
      <c r="T697" s="416"/>
      <c r="U697" s="416"/>
      <c r="V697" s="416"/>
      <c r="W697" s="416"/>
      <c r="X697" s="416"/>
      <c r="Y697" s="416"/>
      <c r="Z697" s="416"/>
      <c r="AA697" s="416"/>
      <c r="AB697" s="416"/>
      <c r="AC697" s="416"/>
      <c r="AD697" s="416"/>
      <c r="AE697" s="416"/>
      <c r="AF697" s="416"/>
      <c r="AG697" s="416"/>
      <c r="AH697" s="416"/>
      <c r="AI697" s="416"/>
      <c r="AJ697" s="416"/>
      <c r="AK697" s="416"/>
      <c r="AL697" s="416"/>
      <c r="AM697" s="416"/>
      <c r="AN697" s="416"/>
      <c r="AO697" s="416"/>
      <c r="AP697" s="416"/>
      <c r="AQ697" s="416"/>
      <c r="AR697" s="416"/>
      <c r="AS697" s="416"/>
      <c r="AT697" s="416"/>
      <c r="AU697" s="416"/>
      <c r="AV697" s="416"/>
      <c r="AW697" s="416"/>
      <c r="AX697" s="416"/>
      <c r="AY697" s="416"/>
      <c r="AZ697" s="416"/>
      <c r="BA697" s="416"/>
      <c r="BB697" s="416"/>
      <c r="BC697" s="416"/>
      <c r="BD697" s="416"/>
      <c r="BE697" s="416"/>
      <c r="BF697" s="416"/>
      <c r="BG697" s="416"/>
      <c r="BH697" s="416"/>
      <c r="BI697" s="416"/>
      <c r="BJ697" s="416"/>
      <c r="BK697" s="416"/>
      <c r="BL697" s="416"/>
      <c r="BM697" s="416"/>
      <c r="BN697" s="416"/>
      <c r="BO697" s="416"/>
      <c r="BP697" s="417"/>
      <c r="BQ697" s="417"/>
      <c r="BR697" s="417"/>
      <c r="BS697" s="417"/>
      <c r="BT697" s="417"/>
      <c r="BU697" s="417"/>
      <c r="BV697" s="417"/>
      <c r="BW697" s="417"/>
      <c r="BX697" s="417"/>
      <c r="BY697" s="417"/>
      <c r="BZ697" s="417"/>
      <c r="CA697" s="417"/>
      <c r="CB697" s="417"/>
      <c r="CC697" s="417"/>
      <c r="CD697" s="417"/>
      <c r="CE697" s="417"/>
      <c r="CF697" s="417"/>
      <c r="CG697" s="417"/>
      <c r="CH697" s="417"/>
      <c r="CI697" s="417"/>
      <c r="CJ697" s="417"/>
      <c r="CK697" s="417"/>
      <c r="CL697" s="417"/>
      <c r="CM697" s="417"/>
      <c r="CN697" s="417"/>
      <c r="CO697" s="417"/>
      <c r="CP697" s="417"/>
      <c r="CQ697" s="417"/>
      <c r="CR697" s="417"/>
      <c r="CS697" s="417"/>
      <c r="CT697" s="417"/>
      <c r="CU697" s="417"/>
      <c r="CV697" s="417"/>
      <c r="CW697" s="417"/>
      <c r="CX697" s="417"/>
      <c r="CY697" s="417"/>
      <c r="CZ697" s="417"/>
      <c r="DA697" s="417"/>
      <c r="DB697" s="417"/>
      <c r="DC697" s="417"/>
      <c r="DD697" s="417"/>
      <c r="DE697" s="417"/>
      <c r="DF697" s="417"/>
      <c r="DG697" s="417"/>
    </row>
    <row r="698" spans="1:111" s="268" customFormat="1" ht="30.75" customHeight="1">
      <c r="A698" s="156" t="s">
        <v>1176</v>
      </c>
      <c r="B698" s="92" t="s">
        <v>13</v>
      </c>
      <c r="C698" s="113" t="s">
        <v>1482</v>
      </c>
      <c r="D698" s="106" t="s">
        <v>1175</v>
      </c>
      <c r="E698" s="112" t="s">
        <v>109</v>
      </c>
      <c r="F698" s="420">
        <v>375.5</v>
      </c>
      <c r="G698" s="117">
        <f>$J$4</f>
        <v>0.24940000000000001</v>
      </c>
      <c r="H698" s="114">
        <v>0</v>
      </c>
      <c r="I698" s="122">
        <f t="shared" si="303"/>
        <v>0</v>
      </c>
      <c r="J698" s="114">
        <f t="shared" si="304"/>
        <v>0</v>
      </c>
      <c r="K698" s="416"/>
      <c r="L698" s="416"/>
      <c r="M698" s="416"/>
      <c r="N698" s="416"/>
      <c r="O698" s="416"/>
      <c r="P698" s="416"/>
      <c r="Q698" s="416"/>
      <c r="R698" s="416"/>
      <c r="S698" s="416"/>
      <c r="T698" s="416"/>
      <c r="U698" s="416"/>
      <c r="V698" s="416"/>
      <c r="W698" s="416"/>
      <c r="X698" s="416"/>
      <c r="Y698" s="416"/>
      <c r="Z698" s="416"/>
      <c r="AA698" s="416"/>
      <c r="AB698" s="416"/>
      <c r="AC698" s="416"/>
      <c r="AD698" s="416"/>
      <c r="AE698" s="416"/>
      <c r="AF698" s="416"/>
      <c r="AG698" s="416"/>
      <c r="AH698" s="416"/>
      <c r="AI698" s="416"/>
      <c r="AJ698" s="416"/>
      <c r="AK698" s="416"/>
      <c r="AL698" s="416"/>
      <c r="AM698" s="416"/>
      <c r="AN698" s="416"/>
      <c r="AO698" s="416"/>
      <c r="AP698" s="416"/>
      <c r="AQ698" s="416"/>
      <c r="AR698" s="416"/>
      <c r="AS698" s="416"/>
      <c r="AT698" s="416"/>
      <c r="AU698" s="416"/>
      <c r="AV698" s="416"/>
      <c r="AW698" s="416"/>
      <c r="AX698" s="416"/>
      <c r="AY698" s="416"/>
      <c r="AZ698" s="416"/>
      <c r="BA698" s="416"/>
      <c r="BB698" s="416"/>
      <c r="BC698" s="416"/>
      <c r="BD698" s="416"/>
      <c r="BE698" s="416"/>
      <c r="BF698" s="416"/>
      <c r="BG698" s="416"/>
      <c r="BH698" s="416"/>
      <c r="BI698" s="416"/>
      <c r="BJ698" s="416"/>
      <c r="BK698" s="416"/>
      <c r="BL698" s="416"/>
      <c r="BM698" s="416"/>
      <c r="BN698" s="416"/>
      <c r="BO698" s="416"/>
      <c r="BP698" s="417"/>
      <c r="BQ698" s="417"/>
      <c r="BR698" s="417"/>
      <c r="BS698" s="417"/>
      <c r="BT698" s="417"/>
      <c r="BU698" s="417"/>
      <c r="BV698" s="417"/>
      <c r="BW698" s="417"/>
      <c r="BX698" s="417"/>
      <c r="BY698" s="417"/>
      <c r="BZ698" s="417"/>
      <c r="CA698" s="417"/>
      <c r="CB698" s="417"/>
      <c r="CC698" s="417"/>
      <c r="CD698" s="417"/>
      <c r="CE698" s="417"/>
      <c r="CF698" s="417"/>
      <c r="CG698" s="417"/>
      <c r="CH698" s="417"/>
      <c r="CI698" s="417"/>
      <c r="CJ698" s="417"/>
      <c r="CK698" s="417"/>
      <c r="CL698" s="417"/>
      <c r="CM698" s="417"/>
      <c r="CN698" s="417"/>
      <c r="CO698" s="417"/>
      <c r="CP698" s="417"/>
      <c r="CQ698" s="417"/>
      <c r="CR698" s="417"/>
      <c r="CS698" s="417"/>
      <c r="CT698" s="417"/>
      <c r="CU698" s="417"/>
      <c r="CV698" s="417"/>
      <c r="CW698" s="417"/>
      <c r="CX698" s="417"/>
      <c r="CY698" s="417"/>
      <c r="CZ698" s="417"/>
      <c r="DA698" s="417"/>
      <c r="DB698" s="417"/>
      <c r="DC698" s="417"/>
      <c r="DD698" s="417"/>
      <c r="DE698" s="417"/>
      <c r="DF698" s="417"/>
      <c r="DG698" s="417"/>
    </row>
    <row r="699" spans="1:111" s="268" customFormat="1" ht="30" customHeight="1">
      <c r="A699" s="156">
        <v>25398</v>
      </c>
      <c r="B699" s="92" t="s">
        <v>13</v>
      </c>
      <c r="C699" s="113" t="s">
        <v>1483</v>
      </c>
      <c r="D699" s="106" t="s">
        <v>1621</v>
      </c>
      <c r="E699" s="112" t="s">
        <v>363</v>
      </c>
      <c r="F699" s="426">
        <v>1</v>
      </c>
      <c r="G699" s="117">
        <f>$J$5</f>
        <v>0.1278</v>
      </c>
      <c r="H699" s="114">
        <v>0</v>
      </c>
      <c r="I699" s="122">
        <f t="shared" si="303"/>
        <v>0</v>
      </c>
      <c r="J699" s="114">
        <f t="shared" si="304"/>
        <v>0</v>
      </c>
      <c r="K699" s="416"/>
      <c r="L699" s="416"/>
      <c r="M699" s="416"/>
      <c r="N699" s="416"/>
      <c r="O699" s="416"/>
      <c r="P699" s="416"/>
      <c r="Q699" s="416"/>
      <c r="R699" s="416"/>
      <c r="S699" s="416"/>
      <c r="T699" s="416"/>
      <c r="U699" s="416"/>
      <c r="V699" s="416"/>
      <c r="W699" s="416"/>
      <c r="X699" s="416"/>
      <c r="Y699" s="416"/>
      <c r="Z699" s="416"/>
      <c r="AA699" s="416"/>
      <c r="AB699" s="416"/>
      <c r="AC699" s="416"/>
      <c r="AD699" s="416"/>
      <c r="AE699" s="416"/>
      <c r="AF699" s="416"/>
      <c r="AG699" s="416"/>
      <c r="AH699" s="416"/>
      <c r="AI699" s="416"/>
      <c r="AJ699" s="416"/>
      <c r="AK699" s="416"/>
      <c r="AL699" s="416"/>
      <c r="AM699" s="416"/>
      <c r="AN699" s="416"/>
      <c r="AO699" s="416"/>
      <c r="AP699" s="416"/>
      <c r="AQ699" s="416"/>
      <c r="AR699" s="416"/>
      <c r="AS699" s="416"/>
      <c r="AT699" s="416"/>
      <c r="AU699" s="416"/>
      <c r="AV699" s="416"/>
      <c r="AW699" s="416"/>
      <c r="AX699" s="416"/>
      <c r="AY699" s="416"/>
      <c r="AZ699" s="416"/>
      <c r="BA699" s="416"/>
      <c r="BB699" s="416"/>
      <c r="BC699" s="416"/>
      <c r="BD699" s="416"/>
      <c r="BE699" s="416"/>
      <c r="BF699" s="416"/>
      <c r="BG699" s="416"/>
      <c r="BH699" s="416"/>
      <c r="BI699" s="416"/>
      <c r="BJ699" s="416"/>
      <c r="BK699" s="416"/>
      <c r="BL699" s="416"/>
      <c r="BM699" s="416"/>
      <c r="BN699" s="416"/>
      <c r="BO699" s="416"/>
      <c r="BP699" s="417"/>
      <c r="BQ699" s="417"/>
      <c r="BR699" s="417"/>
      <c r="BS699" s="417"/>
      <c r="BT699" s="417"/>
      <c r="BU699" s="417"/>
      <c r="BV699" s="417"/>
      <c r="BW699" s="417"/>
      <c r="BX699" s="417"/>
      <c r="BY699" s="417"/>
      <c r="BZ699" s="417"/>
      <c r="CA699" s="417"/>
      <c r="CB699" s="417"/>
      <c r="CC699" s="417"/>
      <c r="CD699" s="417"/>
      <c r="CE699" s="417"/>
      <c r="CF699" s="417"/>
      <c r="CG699" s="417"/>
      <c r="CH699" s="417"/>
      <c r="CI699" s="417"/>
      <c r="CJ699" s="417"/>
      <c r="CK699" s="417"/>
      <c r="CL699" s="417"/>
      <c r="CM699" s="417"/>
      <c r="CN699" s="417"/>
      <c r="CO699" s="417"/>
      <c r="CP699" s="417"/>
      <c r="CQ699" s="417"/>
      <c r="CR699" s="417"/>
      <c r="CS699" s="417"/>
      <c r="CT699" s="417"/>
      <c r="CU699" s="417"/>
      <c r="CV699" s="417"/>
      <c r="CW699" s="417"/>
      <c r="CX699" s="417"/>
      <c r="CY699" s="417"/>
      <c r="CZ699" s="417"/>
      <c r="DA699" s="417"/>
      <c r="DB699" s="417"/>
      <c r="DC699" s="417"/>
      <c r="DD699" s="417"/>
      <c r="DE699" s="417"/>
      <c r="DF699" s="417"/>
      <c r="DG699" s="417"/>
    </row>
    <row r="700" spans="1:111" s="268" customFormat="1" ht="29.25" customHeight="1">
      <c r="A700" s="156">
        <v>25399</v>
      </c>
      <c r="B700" s="92" t="s">
        <v>13</v>
      </c>
      <c r="C700" s="113" t="s">
        <v>1484</v>
      </c>
      <c r="D700" s="106" t="s">
        <v>1623</v>
      </c>
      <c r="E700" s="112" t="s">
        <v>363</v>
      </c>
      <c r="F700" s="426">
        <v>1</v>
      </c>
      <c r="G700" s="117">
        <f>$J$5</f>
        <v>0.1278</v>
      </c>
      <c r="H700" s="114">
        <v>0</v>
      </c>
      <c r="I700" s="122">
        <f t="shared" si="303"/>
        <v>0</v>
      </c>
      <c r="J700" s="114">
        <f t="shared" si="304"/>
        <v>0</v>
      </c>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6"/>
      <c r="AY700" s="416"/>
      <c r="AZ700" s="416"/>
      <c r="BA700" s="416"/>
      <c r="BB700" s="416"/>
      <c r="BC700" s="416"/>
      <c r="BD700" s="416"/>
      <c r="BE700" s="416"/>
      <c r="BF700" s="416"/>
      <c r="BG700" s="416"/>
      <c r="BH700" s="416"/>
      <c r="BI700" s="416"/>
      <c r="BJ700" s="416"/>
      <c r="BK700" s="416"/>
      <c r="BL700" s="416"/>
      <c r="BM700" s="416"/>
      <c r="BN700" s="416"/>
      <c r="BO700" s="416"/>
      <c r="BP700" s="417"/>
      <c r="BQ700" s="417"/>
      <c r="BR700" s="417"/>
      <c r="BS700" s="417"/>
      <c r="BT700" s="417"/>
      <c r="BU700" s="417"/>
      <c r="BV700" s="417"/>
      <c r="BW700" s="417"/>
      <c r="BX700" s="417"/>
      <c r="BY700" s="417"/>
      <c r="BZ700" s="417"/>
      <c r="CA700" s="417"/>
      <c r="CB700" s="417"/>
      <c r="CC700" s="417"/>
      <c r="CD700" s="417"/>
      <c r="CE700" s="417"/>
      <c r="CF700" s="417"/>
      <c r="CG700" s="417"/>
      <c r="CH700" s="417"/>
      <c r="CI700" s="417"/>
      <c r="CJ700" s="417"/>
      <c r="CK700" s="417"/>
      <c r="CL700" s="417"/>
      <c r="CM700" s="417"/>
      <c r="CN700" s="417"/>
      <c r="CO700" s="417"/>
      <c r="CP700" s="417"/>
      <c r="CQ700" s="417"/>
      <c r="CR700" s="417"/>
      <c r="CS700" s="417"/>
      <c r="CT700" s="417"/>
      <c r="CU700" s="417"/>
      <c r="CV700" s="417"/>
      <c r="CW700" s="417"/>
      <c r="CX700" s="417"/>
      <c r="CY700" s="417"/>
      <c r="CZ700" s="417"/>
      <c r="DA700" s="417"/>
      <c r="DB700" s="417"/>
      <c r="DC700" s="417"/>
      <c r="DD700" s="417"/>
      <c r="DE700" s="417"/>
      <c r="DF700" s="417"/>
      <c r="DG700" s="417"/>
    </row>
    <row r="701" spans="1:111" s="268" customFormat="1" ht="31.5" customHeight="1">
      <c r="A701" s="156">
        <v>25400</v>
      </c>
      <c r="B701" s="92" t="s">
        <v>13</v>
      </c>
      <c r="C701" s="113" t="s">
        <v>1485</v>
      </c>
      <c r="D701" s="106" t="s">
        <v>1624</v>
      </c>
      <c r="E701" s="112" t="s">
        <v>363</v>
      </c>
      <c r="F701" s="426">
        <v>1</v>
      </c>
      <c r="G701" s="117">
        <f>$J$5</f>
        <v>0.1278</v>
      </c>
      <c r="H701" s="114">
        <v>0</v>
      </c>
      <c r="I701" s="122">
        <f t="shared" si="303"/>
        <v>0</v>
      </c>
      <c r="J701" s="114">
        <f t="shared" si="304"/>
        <v>0</v>
      </c>
      <c r="K701" s="416"/>
      <c r="L701" s="416"/>
      <c r="M701" s="416"/>
      <c r="N701" s="416"/>
      <c r="O701" s="416"/>
      <c r="P701" s="416"/>
      <c r="Q701" s="416"/>
      <c r="R701" s="416"/>
      <c r="S701" s="416"/>
      <c r="T701" s="416"/>
      <c r="U701" s="416"/>
      <c r="V701" s="416"/>
      <c r="W701" s="416"/>
      <c r="X701" s="416"/>
      <c r="Y701" s="416"/>
      <c r="Z701" s="416"/>
      <c r="AA701" s="416"/>
      <c r="AB701" s="416"/>
      <c r="AC701" s="416"/>
      <c r="AD701" s="416"/>
      <c r="AE701" s="416"/>
      <c r="AF701" s="416"/>
      <c r="AG701" s="416"/>
      <c r="AH701" s="416"/>
      <c r="AI701" s="416"/>
      <c r="AJ701" s="416"/>
      <c r="AK701" s="416"/>
      <c r="AL701" s="416"/>
      <c r="AM701" s="416"/>
      <c r="AN701" s="416"/>
      <c r="AO701" s="416"/>
      <c r="AP701" s="416"/>
      <c r="AQ701" s="416"/>
      <c r="AR701" s="416"/>
      <c r="AS701" s="416"/>
      <c r="AT701" s="416"/>
      <c r="AU701" s="416"/>
      <c r="AV701" s="416"/>
      <c r="AW701" s="416"/>
      <c r="AX701" s="416"/>
      <c r="AY701" s="416"/>
      <c r="AZ701" s="416"/>
      <c r="BA701" s="416"/>
      <c r="BB701" s="416"/>
      <c r="BC701" s="416"/>
      <c r="BD701" s="416"/>
      <c r="BE701" s="416"/>
      <c r="BF701" s="416"/>
      <c r="BG701" s="416"/>
      <c r="BH701" s="416"/>
      <c r="BI701" s="416"/>
      <c r="BJ701" s="416"/>
      <c r="BK701" s="416"/>
      <c r="BL701" s="416"/>
      <c r="BM701" s="416"/>
      <c r="BN701" s="416"/>
      <c r="BO701" s="416"/>
      <c r="BP701" s="417"/>
      <c r="BQ701" s="417"/>
      <c r="BR701" s="417"/>
      <c r="BS701" s="417"/>
      <c r="BT701" s="417"/>
      <c r="BU701" s="417"/>
      <c r="BV701" s="417"/>
      <c r="BW701" s="417"/>
      <c r="BX701" s="417"/>
      <c r="BY701" s="417"/>
      <c r="BZ701" s="417"/>
      <c r="CA701" s="417"/>
      <c r="CB701" s="417"/>
      <c r="CC701" s="417"/>
      <c r="CD701" s="417"/>
      <c r="CE701" s="417"/>
      <c r="CF701" s="417"/>
      <c r="CG701" s="417"/>
      <c r="CH701" s="417"/>
      <c r="CI701" s="417"/>
      <c r="CJ701" s="417"/>
      <c r="CK701" s="417"/>
      <c r="CL701" s="417"/>
      <c r="CM701" s="417"/>
      <c r="CN701" s="417"/>
      <c r="CO701" s="417"/>
      <c r="CP701" s="417"/>
      <c r="CQ701" s="417"/>
      <c r="CR701" s="417"/>
      <c r="CS701" s="417"/>
      <c r="CT701" s="417"/>
      <c r="CU701" s="417"/>
      <c r="CV701" s="417"/>
      <c r="CW701" s="417"/>
      <c r="CX701" s="417"/>
      <c r="CY701" s="417"/>
      <c r="CZ701" s="417"/>
      <c r="DA701" s="417"/>
      <c r="DB701" s="417"/>
      <c r="DC701" s="417"/>
      <c r="DD701" s="417"/>
      <c r="DE701" s="417"/>
      <c r="DF701" s="417"/>
      <c r="DG701" s="417"/>
    </row>
    <row r="702" spans="1:111" s="268" customFormat="1" ht="29.25" customHeight="1">
      <c r="A702" s="222" t="s">
        <v>3144</v>
      </c>
      <c r="B702" s="99" t="s">
        <v>103</v>
      </c>
      <c r="C702" s="113" t="s">
        <v>1486</v>
      </c>
      <c r="D702" s="106" t="s">
        <v>1625</v>
      </c>
      <c r="E702" s="112" t="s">
        <v>363</v>
      </c>
      <c r="F702" s="426">
        <v>2</v>
      </c>
      <c r="G702" s="117">
        <f>$J$4</f>
        <v>0.24940000000000001</v>
      </c>
      <c r="H702" s="114">
        <v>0</v>
      </c>
      <c r="I702" s="122">
        <f t="shared" si="303"/>
        <v>0</v>
      </c>
      <c r="J702" s="114">
        <f t="shared" si="304"/>
        <v>0</v>
      </c>
      <c r="K702" s="416"/>
      <c r="L702" s="416"/>
      <c r="M702" s="416"/>
      <c r="N702" s="416"/>
      <c r="O702" s="416"/>
      <c r="P702" s="416"/>
      <c r="Q702" s="416"/>
      <c r="R702" s="416"/>
      <c r="S702" s="416"/>
      <c r="T702" s="416"/>
      <c r="U702" s="416"/>
      <c r="V702" s="416"/>
      <c r="W702" s="416"/>
      <c r="X702" s="416"/>
      <c r="Y702" s="416"/>
      <c r="Z702" s="416"/>
      <c r="AA702" s="416"/>
      <c r="AB702" s="416"/>
      <c r="AC702" s="416"/>
      <c r="AD702" s="416"/>
      <c r="AE702" s="416"/>
      <c r="AF702" s="416"/>
      <c r="AG702" s="416"/>
      <c r="AH702" s="416"/>
      <c r="AI702" s="416"/>
      <c r="AJ702" s="416"/>
      <c r="AK702" s="416"/>
      <c r="AL702" s="416"/>
      <c r="AM702" s="416"/>
      <c r="AN702" s="416"/>
      <c r="AO702" s="416"/>
      <c r="AP702" s="416"/>
      <c r="AQ702" s="416"/>
      <c r="AR702" s="416"/>
      <c r="AS702" s="416"/>
      <c r="AT702" s="416"/>
      <c r="AU702" s="416"/>
      <c r="AV702" s="416"/>
      <c r="AW702" s="416"/>
      <c r="AX702" s="416"/>
      <c r="AY702" s="416"/>
      <c r="AZ702" s="416"/>
      <c r="BA702" s="416"/>
      <c r="BB702" s="416"/>
      <c r="BC702" s="416"/>
      <c r="BD702" s="416"/>
      <c r="BE702" s="416"/>
      <c r="BF702" s="416"/>
      <c r="BG702" s="416"/>
      <c r="BH702" s="416"/>
      <c r="BI702" s="416"/>
      <c r="BJ702" s="416"/>
      <c r="BK702" s="416"/>
      <c r="BL702" s="416"/>
      <c r="BM702" s="416"/>
      <c r="BN702" s="416"/>
      <c r="BO702" s="416"/>
      <c r="BP702" s="417"/>
      <c r="BQ702" s="417"/>
      <c r="BR702" s="417"/>
      <c r="BS702" s="417"/>
      <c r="BT702" s="417"/>
      <c r="BU702" s="417"/>
      <c r="BV702" s="417"/>
      <c r="BW702" s="417"/>
      <c r="BX702" s="417"/>
      <c r="BY702" s="417"/>
      <c r="BZ702" s="417"/>
      <c r="CA702" s="417"/>
      <c r="CB702" s="417"/>
      <c r="CC702" s="417"/>
      <c r="CD702" s="417"/>
      <c r="CE702" s="417"/>
      <c r="CF702" s="417"/>
      <c r="CG702" s="417"/>
      <c r="CH702" s="417"/>
      <c r="CI702" s="417"/>
      <c r="CJ702" s="417"/>
      <c r="CK702" s="417"/>
      <c r="CL702" s="417"/>
      <c r="CM702" s="417"/>
      <c r="CN702" s="417"/>
      <c r="CO702" s="417"/>
      <c r="CP702" s="417"/>
      <c r="CQ702" s="417"/>
      <c r="CR702" s="417"/>
      <c r="CS702" s="417"/>
      <c r="CT702" s="417"/>
      <c r="CU702" s="417"/>
      <c r="CV702" s="417"/>
      <c r="CW702" s="417"/>
      <c r="CX702" s="417"/>
      <c r="CY702" s="417"/>
      <c r="CZ702" s="417"/>
      <c r="DA702" s="417"/>
      <c r="DB702" s="417"/>
      <c r="DC702" s="417"/>
      <c r="DD702" s="417"/>
      <c r="DE702" s="417"/>
      <c r="DF702" s="417"/>
      <c r="DG702" s="417"/>
    </row>
    <row r="703" spans="1:111" s="268" customFormat="1">
      <c r="A703" s="88"/>
      <c r="B703" s="88"/>
      <c r="C703" s="30"/>
      <c r="D703" s="27"/>
      <c r="E703" s="88"/>
      <c r="F703" s="26"/>
      <c r="G703" s="26"/>
      <c r="H703" s="566" t="s">
        <v>17</v>
      </c>
      <c r="I703" s="567"/>
      <c r="J703" s="35">
        <f>SUM(J697:J702)</f>
        <v>0</v>
      </c>
      <c r="K703" s="416"/>
      <c r="L703" s="416"/>
      <c r="M703" s="416"/>
      <c r="N703" s="416"/>
      <c r="O703" s="416"/>
      <c r="P703" s="416"/>
      <c r="Q703" s="416"/>
      <c r="R703" s="416"/>
      <c r="S703" s="416"/>
      <c r="T703" s="416"/>
      <c r="U703" s="416"/>
      <c r="V703" s="416"/>
      <c r="W703" s="416"/>
      <c r="X703" s="416"/>
      <c r="Y703" s="416"/>
      <c r="Z703" s="416"/>
      <c r="AA703" s="416"/>
      <c r="AB703" s="416"/>
      <c r="AC703" s="416"/>
      <c r="AD703" s="416"/>
      <c r="AE703" s="416"/>
      <c r="AF703" s="416"/>
      <c r="AG703" s="416"/>
      <c r="AH703" s="416"/>
      <c r="AI703" s="416"/>
      <c r="AJ703" s="416"/>
      <c r="AK703" s="416"/>
      <c r="AL703" s="416"/>
      <c r="AM703" s="416"/>
      <c r="AN703" s="416"/>
      <c r="AO703" s="416"/>
      <c r="AP703" s="416"/>
      <c r="AQ703" s="416"/>
      <c r="AR703" s="416"/>
      <c r="AS703" s="416"/>
      <c r="AT703" s="416"/>
      <c r="AU703" s="416"/>
      <c r="AV703" s="416"/>
      <c r="AW703" s="416"/>
      <c r="AX703" s="416"/>
      <c r="AY703" s="416"/>
      <c r="AZ703" s="416"/>
      <c r="BA703" s="416"/>
      <c r="BB703" s="416"/>
      <c r="BC703" s="416"/>
      <c r="BD703" s="416"/>
      <c r="BE703" s="416"/>
      <c r="BF703" s="416"/>
      <c r="BG703" s="416"/>
      <c r="BH703" s="416"/>
      <c r="BI703" s="416"/>
      <c r="BJ703" s="416"/>
      <c r="BK703" s="416"/>
      <c r="BL703" s="416"/>
      <c r="BM703" s="416"/>
      <c r="BN703" s="416"/>
      <c r="BO703" s="416"/>
      <c r="BP703" s="417"/>
      <c r="BQ703" s="417"/>
      <c r="BR703" s="417"/>
      <c r="BS703" s="417"/>
      <c r="BT703" s="417"/>
      <c r="BU703" s="417"/>
      <c r="BV703" s="417"/>
      <c r="BW703" s="417"/>
      <c r="BX703" s="417"/>
      <c r="BY703" s="417"/>
      <c r="BZ703" s="417"/>
      <c r="CA703" s="417"/>
      <c r="CB703" s="417"/>
      <c r="CC703" s="417"/>
      <c r="CD703" s="417"/>
      <c r="CE703" s="417"/>
      <c r="CF703" s="417"/>
      <c r="CG703" s="417"/>
      <c r="CH703" s="417"/>
      <c r="CI703" s="417"/>
      <c r="CJ703" s="417"/>
      <c r="CK703" s="417"/>
      <c r="CL703" s="417"/>
      <c r="CM703" s="417"/>
      <c r="CN703" s="417"/>
      <c r="CO703" s="417"/>
      <c r="CP703" s="417"/>
      <c r="CQ703" s="417"/>
      <c r="CR703" s="417"/>
      <c r="CS703" s="417"/>
      <c r="CT703" s="417"/>
      <c r="CU703" s="417"/>
      <c r="CV703" s="417"/>
      <c r="CW703" s="417"/>
      <c r="CX703" s="417"/>
      <c r="CY703" s="417"/>
      <c r="CZ703" s="417"/>
      <c r="DA703" s="417"/>
      <c r="DB703" s="417"/>
      <c r="DC703" s="417"/>
      <c r="DD703" s="417"/>
      <c r="DE703" s="417"/>
      <c r="DF703" s="417"/>
      <c r="DG703" s="417"/>
    </row>
    <row r="704" spans="1:111" s="268" customFormat="1">
      <c r="A704" s="22"/>
      <c r="B704" s="22"/>
      <c r="C704" s="11" t="s">
        <v>1487</v>
      </c>
      <c r="D704" s="12" t="s">
        <v>796</v>
      </c>
      <c r="E704" s="22"/>
      <c r="F704" s="23"/>
      <c r="G704" s="23"/>
      <c r="H704" s="23"/>
      <c r="I704" s="24"/>
      <c r="J704" s="23"/>
      <c r="K704" s="416"/>
      <c r="L704" s="416"/>
      <c r="M704" s="416"/>
      <c r="N704" s="416"/>
      <c r="O704" s="416"/>
      <c r="P704" s="416"/>
      <c r="Q704" s="416"/>
      <c r="R704" s="416"/>
      <c r="S704" s="416"/>
      <c r="T704" s="416"/>
      <c r="U704" s="416"/>
      <c r="V704" s="416"/>
      <c r="W704" s="416"/>
      <c r="X704" s="416"/>
      <c r="Y704" s="416"/>
      <c r="Z704" s="416"/>
      <c r="AA704" s="416"/>
      <c r="AB704" s="416"/>
      <c r="AC704" s="416"/>
      <c r="AD704" s="416"/>
      <c r="AE704" s="416"/>
      <c r="AF704" s="416"/>
      <c r="AG704" s="416"/>
      <c r="AH704" s="416"/>
      <c r="AI704" s="416"/>
      <c r="AJ704" s="416"/>
      <c r="AK704" s="416"/>
      <c r="AL704" s="416"/>
      <c r="AM704" s="416"/>
      <c r="AN704" s="416"/>
      <c r="AO704" s="416"/>
      <c r="AP704" s="416"/>
      <c r="AQ704" s="416"/>
      <c r="AR704" s="416"/>
      <c r="AS704" s="416"/>
      <c r="AT704" s="416"/>
      <c r="AU704" s="416"/>
      <c r="AV704" s="416"/>
      <c r="AW704" s="416"/>
      <c r="AX704" s="416"/>
      <c r="AY704" s="416"/>
      <c r="AZ704" s="416"/>
      <c r="BA704" s="416"/>
      <c r="BB704" s="416"/>
      <c r="BC704" s="416"/>
      <c r="BD704" s="416"/>
      <c r="BE704" s="416"/>
      <c r="BF704" s="416"/>
      <c r="BG704" s="416"/>
      <c r="BH704" s="416"/>
      <c r="BI704" s="416"/>
      <c r="BJ704" s="416"/>
      <c r="BK704" s="416"/>
      <c r="BL704" s="416"/>
      <c r="BM704" s="416"/>
      <c r="BN704" s="416"/>
      <c r="BO704" s="416"/>
      <c r="BP704" s="417"/>
      <c r="BQ704" s="417"/>
      <c r="BR704" s="417"/>
      <c r="BS704" s="417"/>
      <c r="BT704" s="417"/>
      <c r="BU704" s="417"/>
      <c r="BV704" s="417"/>
      <c r="BW704" s="417"/>
      <c r="BX704" s="417"/>
      <c r="BY704" s="417"/>
      <c r="BZ704" s="417"/>
      <c r="CA704" s="417"/>
      <c r="CB704" s="417"/>
      <c r="CC704" s="417"/>
      <c r="CD704" s="417"/>
      <c r="CE704" s="417"/>
      <c r="CF704" s="417"/>
      <c r="CG704" s="417"/>
      <c r="CH704" s="417"/>
      <c r="CI704" s="417"/>
      <c r="CJ704" s="417"/>
      <c r="CK704" s="417"/>
      <c r="CL704" s="417"/>
      <c r="CM704" s="417"/>
      <c r="CN704" s="417"/>
      <c r="CO704" s="417"/>
      <c r="CP704" s="417"/>
      <c r="CQ704" s="417"/>
      <c r="CR704" s="417"/>
      <c r="CS704" s="417"/>
      <c r="CT704" s="417"/>
      <c r="CU704" s="417"/>
      <c r="CV704" s="417"/>
      <c r="CW704" s="417"/>
      <c r="CX704" s="417"/>
      <c r="CY704" s="417"/>
      <c r="CZ704" s="417"/>
      <c r="DA704" s="417"/>
      <c r="DB704" s="417"/>
      <c r="DC704" s="417"/>
      <c r="DD704" s="417"/>
      <c r="DE704" s="417"/>
      <c r="DF704" s="417"/>
      <c r="DG704" s="417"/>
    </row>
    <row r="705" spans="1:111" s="268" customFormat="1">
      <c r="A705" s="222" t="s">
        <v>798</v>
      </c>
      <c r="B705" s="99" t="s">
        <v>103</v>
      </c>
      <c r="C705" s="113" t="s">
        <v>1488</v>
      </c>
      <c r="D705" s="106" t="s">
        <v>799</v>
      </c>
      <c r="E705" s="112" t="s">
        <v>109</v>
      </c>
      <c r="F705" s="426">
        <f>'Quadro de Áreas'!H15</f>
        <v>1614.25</v>
      </c>
      <c r="G705" s="117">
        <f>$J$4</f>
        <v>0.24940000000000001</v>
      </c>
      <c r="H705" s="114">
        <v>0</v>
      </c>
      <c r="I705" s="122">
        <f>H705*(1+G705)</f>
        <v>0</v>
      </c>
      <c r="J705" s="114">
        <f>F705*I705</f>
        <v>0</v>
      </c>
      <c r="K705" s="416"/>
      <c r="L705" s="416"/>
      <c r="M705" s="416"/>
      <c r="N705" s="416"/>
      <c r="O705" s="416"/>
      <c r="P705" s="416"/>
      <c r="Q705" s="416"/>
      <c r="R705" s="416"/>
      <c r="S705" s="416"/>
      <c r="T705" s="416"/>
      <c r="U705" s="416"/>
      <c r="V705" s="416"/>
      <c r="W705" s="416"/>
      <c r="X705" s="416"/>
      <c r="Y705" s="416"/>
      <c r="Z705" s="416"/>
      <c r="AA705" s="416"/>
      <c r="AB705" s="416"/>
      <c r="AC705" s="416"/>
      <c r="AD705" s="416"/>
      <c r="AE705" s="416"/>
      <c r="AF705" s="416"/>
      <c r="AG705" s="416"/>
      <c r="AH705" s="416"/>
      <c r="AI705" s="416"/>
      <c r="AJ705" s="416"/>
      <c r="AK705" s="416"/>
      <c r="AL705" s="416"/>
      <c r="AM705" s="416"/>
      <c r="AN705" s="416"/>
      <c r="AO705" s="416"/>
      <c r="AP705" s="416"/>
      <c r="AQ705" s="416"/>
      <c r="AR705" s="416"/>
      <c r="AS705" s="416"/>
      <c r="AT705" s="416"/>
      <c r="AU705" s="416"/>
      <c r="AV705" s="416"/>
      <c r="AW705" s="416"/>
      <c r="AX705" s="416"/>
      <c r="AY705" s="416"/>
      <c r="AZ705" s="416"/>
      <c r="BA705" s="416"/>
      <c r="BB705" s="416"/>
      <c r="BC705" s="416"/>
      <c r="BD705" s="416"/>
      <c r="BE705" s="416"/>
      <c r="BF705" s="416"/>
      <c r="BG705" s="416"/>
      <c r="BH705" s="416"/>
      <c r="BI705" s="416"/>
      <c r="BJ705" s="416"/>
      <c r="BK705" s="416"/>
      <c r="BL705" s="416"/>
      <c r="BM705" s="416"/>
      <c r="BN705" s="416"/>
      <c r="BO705" s="416"/>
      <c r="BP705" s="417"/>
      <c r="BQ705" s="417"/>
      <c r="BR705" s="417"/>
      <c r="BS705" s="417"/>
      <c r="BT705" s="417"/>
      <c r="BU705" s="417"/>
      <c r="BV705" s="417"/>
      <c r="BW705" s="417"/>
      <c r="BX705" s="417"/>
      <c r="BY705" s="417"/>
      <c r="BZ705" s="417"/>
      <c r="CA705" s="417"/>
      <c r="CB705" s="417"/>
      <c r="CC705" s="417"/>
      <c r="CD705" s="417"/>
      <c r="CE705" s="417"/>
      <c r="CF705" s="417"/>
      <c r="CG705" s="417"/>
      <c r="CH705" s="417"/>
      <c r="CI705" s="417"/>
      <c r="CJ705" s="417"/>
      <c r="CK705" s="417"/>
      <c r="CL705" s="417"/>
      <c r="CM705" s="417"/>
      <c r="CN705" s="417"/>
      <c r="CO705" s="417"/>
      <c r="CP705" s="417"/>
      <c r="CQ705" s="417"/>
      <c r="CR705" s="417"/>
      <c r="CS705" s="417"/>
      <c r="CT705" s="417"/>
      <c r="CU705" s="417"/>
      <c r="CV705" s="417"/>
      <c r="CW705" s="417"/>
      <c r="CX705" s="417"/>
      <c r="CY705" s="417"/>
      <c r="CZ705" s="417"/>
      <c r="DA705" s="417"/>
      <c r="DB705" s="417"/>
      <c r="DC705" s="417"/>
      <c r="DD705" s="417"/>
      <c r="DE705" s="417"/>
      <c r="DF705" s="417"/>
      <c r="DG705" s="417"/>
    </row>
    <row r="706" spans="1:111" s="268" customFormat="1">
      <c r="A706" s="222" t="s">
        <v>805</v>
      </c>
      <c r="B706" s="99" t="s">
        <v>103</v>
      </c>
      <c r="C706" s="113" t="s">
        <v>2441</v>
      </c>
      <c r="D706" s="106" t="s">
        <v>803</v>
      </c>
      <c r="E706" s="112" t="s">
        <v>109</v>
      </c>
      <c r="F706" s="426">
        <f>'Mem. Calculo Quadra'!D160</f>
        <v>22.88</v>
      </c>
      <c r="G706" s="117">
        <f>$J$4</f>
        <v>0.24940000000000001</v>
      </c>
      <c r="H706" s="114">
        <v>0</v>
      </c>
      <c r="I706" s="122">
        <f>H706*(1+G706)</f>
        <v>0</v>
      </c>
      <c r="J706" s="114">
        <f>F706*I706</f>
        <v>0</v>
      </c>
      <c r="K706" s="416"/>
      <c r="L706" s="416"/>
      <c r="M706" s="416"/>
      <c r="N706" s="416"/>
      <c r="O706" s="416"/>
      <c r="P706" s="416"/>
      <c r="Q706" s="416"/>
      <c r="R706" s="416"/>
      <c r="S706" s="416"/>
      <c r="T706" s="416"/>
      <c r="U706" s="416"/>
      <c r="V706" s="416"/>
      <c r="W706" s="416"/>
      <c r="X706" s="416"/>
      <c r="Y706" s="416"/>
      <c r="Z706" s="416"/>
      <c r="AA706" s="416"/>
      <c r="AB706" s="416"/>
      <c r="AC706" s="416"/>
      <c r="AD706" s="416"/>
      <c r="AE706" s="416"/>
      <c r="AF706" s="416"/>
      <c r="AG706" s="416"/>
      <c r="AH706" s="416"/>
      <c r="AI706" s="416"/>
      <c r="AJ706" s="416"/>
      <c r="AK706" s="416"/>
      <c r="AL706" s="416"/>
      <c r="AM706" s="416"/>
      <c r="AN706" s="416"/>
      <c r="AO706" s="416"/>
      <c r="AP706" s="416"/>
      <c r="AQ706" s="416"/>
      <c r="AR706" s="416"/>
      <c r="AS706" s="416"/>
      <c r="AT706" s="416"/>
      <c r="AU706" s="416"/>
      <c r="AV706" s="416"/>
      <c r="AW706" s="416"/>
      <c r="AX706" s="416"/>
      <c r="AY706" s="416"/>
      <c r="AZ706" s="416"/>
      <c r="BA706" s="416"/>
      <c r="BB706" s="416"/>
      <c r="BC706" s="416"/>
      <c r="BD706" s="416"/>
      <c r="BE706" s="416"/>
      <c r="BF706" s="416"/>
      <c r="BG706" s="416"/>
      <c r="BH706" s="416"/>
      <c r="BI706" s="416"/>
      <c r="BJ706" s="416"/>
      <c r="BK706" s="416"/>
      <c r="BL706" s="416"/>
      <c r="BM706" s="416"/>
      <c r="BN706" s="416"/>
      <c r="BO706" s="416"/>
      <c r="BP706" s="417"/>
      <c r="BQ706" s="417"/>
      <c r="BR706" s="417"/>
      <c r="BS706" s="417"/>
      <c r="BT706" s="417"/>
      <c r="BU706" s="417"/>
      <c r="BV706" s="417"/>
      <c r="BW706" s="417"/>
      <c r="BX706" s="417"/>
      <c r="BY706" s="417"/>
      <c r="BZ706" s="417"/>
      <c r="CA706" s="417"/>
      <c r="CB706" s="417"/>
      <c r="CC706" s="417"/>
      <c r="CD706" s="417"/>
      <c r="CE706" s="417"/>
      <c r="CF706" s="417"/>
      <c r="CG706" s="417"/>
      <c r="CH706" s="417"/>
      <c r="CI706" s="417"/>
      <c r="CJ706" s="417"/>
      <c r="CK706" s="417"/>
      <c r="CL706" s="417"/>
      <c r="CM706" s="417"/>
      <c r="CN706" s="417"/>
      <c r="CO706" s="417"/>
      <c r="CP706" s="417"/>
      <c r="CQ706" s="417"/>
      <c r="CR706" s="417"/>
      <c r="CS706" s="417"/>
      <c r="CT706" s="417"/>
      <c r="CU706" s="417"/>
      <c r="CV706" s="417"/>
      <c r="CW706" s="417"/>
      <c r="CX706" s="417"/>
      <c r="CY706" s="417"/>
      <c r="CZ706" s="417"/>
      <c r="DA706" s="417"/>
      <c r="DB706" s="417"/>
      <c r="DC706" s="417"/>
      <c r="DD706" s="417"/>
      <c r="DE706" s="417"/>
      <c r="DF706" s="417"/>
      <c r="DG706" s="417"/>
    </row>
    <row r="707" spans="1:111" s="268" customFormat="1">
      <c r="A707" s="222" t="s">
        <v>806</v>
      </c>
      <c r="B707" s="99" t="s">
        <v>103</v>
      </c>
      <c r="C707" s="113" t="s">
        <v>2442</v>
      </c>
      <c r="D707" s="106" t="s">
        <v>804</v>
      </c>
      <c r="E707" s="112" t="s">
        <v>109</v>
      </c>
      <c r="F707" s="426">
        <f>'Mem. Calculo Quadra'!D164</f>
        <v>483.7</v>
      </c>
      <c r="G707" s="117">
        <f>$J$4</f>
        <v>0.24940000000000001</v>
      </c>
      <c r="H707" s="114">
        <v>0</v>
      </c>
      <c r="I707" s="122">
        <f>H707*(1+G707)</f>
        <v>0</v>
      </c>
      <c r="J707" s="114">
        <f>F707*I707</f>
        <v>0</v>
      </c>
      <c r="K707" s="416"/>
      <c r="L707" s="416"/>
      <c r="M707" s="416"/>
      <c r="N707" s="416"/>
      <c r="O707" s="416"/>
      <c r="P707" s="416"/>
      <c r="Q707" s="416"/>
      <c r="R707" s="416"/>
      <c r="S707" s="416"/>
      <c r="T707" s="416"/>
      <c r="U707" s="416"/>
      <c r="V707" s="416"/>
      <c r="W707" s="416"/>
      <c r="X707" s="416"/>
      <c r="Y707" s="416"/>
      <c r="Z707" s="416"/>
      <c r="AA707" s="416"/>
      <c r="AB707" s="416"/>
      <c r="AC707" s="416"/>
      <c r="AD707" s="416"/>
      <c r="AE707" s="416"/>
      <c r="AF707" s="416"/>
      <c r="AG707" s="416"/>
      <c r="AH707" s="416"/>
      <c r="AI707" s="416"/>
      <c r="AJ707" s="416"/>
      <c r="AK707" s="416"/>
      <c r="AL707" s="416"/>
      <c r="AM707" s="416"/>
      <c r="AN707" s="416"/>
      <c r="AO707" s="416"/>
      <c r="AP707" s="416"/>
      <c r="AQ707" s="416"/>
      <c r="AR707" s="416"/>
      <c r="AS707" s="416"/>
      <c r="AT707" s="416"/>
      <c r="AU707" s="416"/>
      <c r="AV707" s="416"/>
      <c r="AW707" s="416"/>
      <c r="AX707" s="416"/>
      <c r="AY707" s="416"/>
      <c r="AZ707" s="416"/>
      <c r="BA707" s="416"/>
      <c r="BB707" s="416"/>
      <c r="BC707" s="416"/>
      <c r="BD707" s="416"/>
      <c r="BE707" s="416"/>
      <c r="BF707" s="416"/>
      <c r="BG707" s="416"/>
      <c r="BH707" s="416"/>
      <c r="BI707" s="416"/>
      <c r="BJ707" s="416"/>
      <c r="BK707" s="416"/>
      <c r="BL707" s="416"/>
      <c r="BM707" s="416"/>
      <c r="BN707" s="416"/>
      <c r="BO707" s="416"/>
      <c r="BP707" s="417"/>
      <c r="BQ707" s="417"/>
      <c r="BR707" s="417"/>
      <c r="BS707" s="417"/>
      <c r="BT707" s="417"/>
      <c r="BU707" s="417"/>
      <c r="BV707" s="417"/>
      <c r="BW707" s="417"/>
      <c r="BX707" s="417"/>
      <c r="BY707" s="417"/>
      <c r="BZ707" s="417"/>
      <c r="CA707" s="417"/>
      <c r="CB707" s="417"/>
      <c r="CC707" s="417"/>
      <c r="CD707" s="417"/>
      <c r="CE707" s="417"/>
      <c r="CF707" s="417"/>
      <c r="CG707" s="417"/>
      <c r="CH707" s="417"/>
      <c r="CI707" s="417"/>
      <c r="CJ707" s="417"/>
      <c r="CK707" s="417"/>
      <c r="CL707" s="417"/>
      <c r="CM707" s="417"/>
      <c r="CN707" s="417"/>
      <c r="CO707" s="417"/>
      <c r="CP707" s="417"/>
      <c r="CQ707" s="417"/>
      <c r="CR707" s="417"/>
      <c r="CS707" s="417"/>
      <c r="CT707" s="417"/>
      <c r="CU707" s="417"/>
      <c r="CV707" s="417"/>
      <c r="CW707" s="417"/>
      <c r="CX707" s="417"/>
      <c r="CY707" s="417"/>
      <c r="CZ707" s="417"/>
      <c r="DA707" s="417"/>
      <c r="DB707" s="417"/>
      <c r="DC707" s="417"/>
      <c r="DD707" s="417"/>
      <c r="DE707" s="417"/>
      <c r="DF707" s="417"/>
      <c r="DG707" s="417"/>
    </row>
    <row r="708" spans="1:111" s="268" customFormat="1">
      <c r="A708" s="88"/>
      <c r="B708" s="88"/>
      <c r="C708" s="30"/>
      <c r="D708" s="27"/>
      <c r="E708" s="88"/>
      <c r="F708" s="26"/>
      <c r="G708" s="26"/>
      <c r="H708" s="566" t="s">
        <v>17</v>
      </c>
      <c r="I708" s="567"/>
      <c r="J708" s="35">
        <f>SUM(J705:J707)</f>
        <v>0</v>
      </c>
      <c r="K708" s="416"/>
      <c r="L708" s="416"/>
      <c r="M708" s="416"/>
      <c r="N708" s="416"/>
      <c r="O708" s="416"/>
      <c r="P708" s="416"/>
      <c r="Q708" s="416"/>
      <c r="R708" s="416"/>
      <c r="S708" s="416"/>
      <c r="T708" s="416"/>
      <c r="U708" s="416"/>
      <c r="V708" s="416"/>
      <c r="W708" s="416"/>
      <c r="X708" s="416"/>
      <c r="Y708" s="416"/>
      <c r="Z708" s="416"/>
      <c r="AA708" s="416"/>
      <c r="AB708" s="416"/>
      <c r="AC708" s="416"/>
      <c r="AD708" s="416"/>
      <c r="AE708" s="416"/>
      <c r="AF708" s="416"/>
      <c r="AG708" s="416"/>
      <c r="AH708" s="416"/>
      <c r="AI708" s="416"/>
      <c r="AJ708" s="416"/>
      <c r="AK708" s="416"/>
      <c r="AL708" s="416"/>
      <c r="AM708" s="416"/>
      <c r="AN708" s="416"/>
      <c r="AO708" s="416"/>
      <c r="AP708" s="416"/>
      <c r="AQ708" s="416"/>
      <c r="AR708" s="416"/>
      <c r="AS708" s="416"/>
      <c r="AT708" s="416"/>
      <c r="AU708" s="416"/>
      <c r="AV708" s="416"/>
      <c r="AW708" s="416"/>
      <c r="AX708" s="416"/>
      <c r="AY708" s="416"/>
      <c r="AZ708" s="416"/>
      <c r="BA708" s="416"/>
      <c r="BB708" s="416"/>
      <c r="BC708" s="416"/>
      <c r="BD708" s="416"/>
      <c r="BE708" s="416"/>
      <c r="BF708" s="416"/>
      <c r="BG708" s="416"/>
      <c r="BH708" s="416"/>
      <c r="BI708" s="416"/>
      <c r="BJ708" s="416"/>
      <c r="BK708" s="416"/>
      <c r="BL708" s="416"/>
      <c r="BM708" s="416"/>
      <c r="BN708" s="416"/>
      <c r="BO708" s="416"/>
      <c r="BP708" s="417"/>
      <c r="BQ708" s="417"/>
      <c r="BR708" s="417"/>
      <c r="BS708" s="417"/>
      <c r="BT708" s="417"/>
      <c r="BU708" s="417"/>
      <c r="BV708" s="417"/>
      <c r="BW708" s="417"/>
      <c r="BX708" s="417"/>
      <c r="BY708" s="417"/>
      <c r="BZ708" s="417"/>
      <c r="CA708" s="417"/>
      <c r="CB708" s="417"/>
      <c r="CC708" s="417"/>
      <c r="CD708" s="417"/>
      <c r="CE708" s="417"/>
      <c r="CF708" s="417"/>
      <c r="CG708" s="417"/>
      <c r="CH708" s="417"/>
      <c r="CI708" s="417"/>
      <c r="CJ708" s="417"/>
      <c r="CK708" s="417"/>
      <c r="CL708" s="417"/>
      <c r="CM708" s="417"/>
      <c r="CN708" s="417"/>
      <c r="CO708" s="417"/>
      <c r="CP708" s="417"/>
      <c r="CQ708" s="417"/>
      <c r="CR708" s="417"/>
      <c r="CS708" s="417"/>
      <c r="CT708" s="417"/>
      <c r="CU708" s="417"/>
      <c r="CV708" s="417"/>
      <c r="CW708" s="417"/>
      <c r="CX708" s="417"/>
      <c r="CY708" s="417"/>
      <c r="CZ708" s="417"/>
      <c r="DA708" s="417"/>
      <c r="DB708" s="417"/>
      <c r="DC708" s="417"/>
      <c r="DD708" s="417"/>
      <c r="DE708" s="417"/>
      <c r="DF708" s="417"/>
      <c r="DG708" s="417"/>
    </row>
    <row r="709" spans="1:111" s="268" customFormat="1">
      <c r="A709" s="562" t="s">
        <v>1620</v>
      </c>
      <c r="B709" s="563"/>
      <c r="C709" s="563"/>
      <c r="D709" s="563"/>
      <c r="E709" s="563"/>
      <c r="F709" s="563"/>
      <c r="G709" s="563"/>
      <c r="H709" s="564"/>
      <c r="I709" s="565">
        <f>SUM(J493:J709)/2</f>
        <v>0</v>
      </c>
      <c r="J709" s="565"/>
      <c r="K709" s="416"/>
      <c r="L709" s="416"/>
      <c r="M709" s="416"/>
      <c r="N709" s="416"/>
      <c r="O709" s="416"/>
      <c r="P709" s="416"/>
      <c r="Q709" s="416"/>
      <c r="R709" s="416"/>
      <c r="S709" s="416"/>
      <c r="T709" s="416"/>
      <c r="U709" s="416"/>
      <c r="V709" s="416"/>
      <c r="W709" s="416"/>
      <c r="X709" s="416"/>
      <c r="Y709" s="416"/>
      <c r="Z709" s="416"/>
      <c r="AA709" s="416"/>
      <c r="AB709" s="416"/>
      <c r="AC709" s="416"/>
      <c r="AD709" s="416"/>
      <c r="AE709" s="416"/>
      <c r="AF709" s="416"/>
      <c r="AG709" s="416"/>
      <c r="AH709" s="416"/>
      <c r="AI709" s="416"/>
      <c r="AJ709" s="416"/>
      <c r="AK709" s="416"/>
      <c r="AL709" s="416"/>
      <c r="AM709" s="416"/>
      <c r="AN709" s="416"/>
      <c r="AO709" s="416"/>
      <c r="AP709" s="416"/>
      <c r="AQ709" s="416"/>
      <c r="AR709" s="416"/>
      <c r="AS709" s="416"/>
      <c r="AT709" s="416"/>
      <c r="AU709" s="416"/>
      <c r="AV709" s="416"/>
      <c r="AW709" s="416"/>
      <c r="AX709" s="416"/>
      <c r="AY709" s="416"/>
      <c r="AZ709" s="416"/>
      <c r="BA709" s="416"/>
      <c r="BB709" s="416"/>
      <c r="BC709" s="416"/>
      <c r="BD709" s="416"/>
      <c r="BE709" s="416"/>
      <c r="BF709" s="416"/>
      <c r="BG709" s="416"/>
      <c r="BH709" s="416"/>
      <c r="BI709" s="416"/>
      <c r="BJ709" s="416"/>
      <c r="BK709" s="416"/>
      <c r="BL709" s="416"/>
      <c r="BM709" s="416"/>
      <c r="BN709" s="416"/>
      <c r="BO709" s="416"/>
      <c r="BP709" s="417"/>
      <c r="BQ709" s="417"/>
      <c r="BR709" s="417"/>
      <c r="BS709" s="417"/>
      <c r="BT709" s="417"/>
      <c r="BU709" s="417"/>
      <c r="BV709" s="417"/>
      <c r="BW709" s="417"/>
      <c r="BX709" s="417"/>
      <c r="BY709" s="417"/>
      <c r="BZ709" s="417"/>
      <c r="CA709" s="417"/>
      <c r="CB709" s="417"/>
      <c r="CC709" s="417"/>
      <c r="CD709" s="417"/>
      <c r="CE709" s="417"/>
      <c r="CF709" s="417"/>
      <c r="CG709" s="417"/>
      <c r="CH709" s="417"/>
      <c r="CI709" s="417"/>
      <c r="CJ709" s="417"/>
      <c r="CK709" s="417"/>
      <c r="CL709" s="417"/>
      <c r="CM709" s="417"/>
      <c r="CN709" s="417"/>
      <c r="CO709" s="417"/>
      <c r="CP709" s="417"/>
      <c r="CQ709" s="417"/>
      <c r="CR709" s="417"/>
      <c r="CS709" s="417"/>
      <c r="CT709" s="417"/>
      <c r="CU709" s="417"/>
      <c r="CV709" s="417"/>
      <c r="CW709" s="417"/>
      <c r="CX709" s="417"/>
      <c r="CY709" s="417"/>
      <c r="CZ709" s="417"/>
      <c r="DA709" s="417"/>
      <c r="DB709" s="417"/>
      <c r="DC709" s="417"/>
      <c r="DD709" s="417"/>
      <c r="DE709" s="417"/>
      <c r="DF709" s="417"/>
      <c r="DG709" s="417"/>
    </row>
    <row r="710" spans="1:111" s="268" customFormat="1">
      <c r="A710" s="568" t="s">
        <v>1695</v>
      </c>
      <c r="B710" s="569"/>
      <c r="C710" s="569"/>
      <c r="D710" s="569"/>
      <c r="E710" s="569"/>
      <c r="F710" s="569"/>
      <c r="G710" s="569"/>
      <c r="H710" s="569"/>
      <c r="I710" s="569"/>
      <c r="J710" s="570"/>
      <c r="K710" s="416"/>
      <c r="L710" s="416"/>
      <c r="M710" s="416"/>
      <c r="N710" s="416"/>
      <c r="O710" s="416"/>
      <c r="P710" s="416"/>
      <c r="Q710" s="416"/>
      <c r="R710" s="416"/>
      <c r="S710" s="416"/>
      <c r="T710" s="416"/>
      <c r="U710" s="416"/>
      <c r="V710" s="416"/>
      <c r="W710" s="416"/>
      <c r="X710" s="416"/>
      <c r="Y710" s="416"/>
      <c r="Z710" s="416"/>
      <c r="AA710" s="416"/>
      <c r="AB710" s="416"/>
      <c r="AC710" s="416"/>
      <c r="AD710" s="416"/>
      <c r="AE710" s="416"/>
      <c r="AF710" s="416"/>
      <c r="AG710" s="416"/>
      <c r="AH710" s="416"/>
      <c r="AI710" s="416"/>
      <c r="AJ710" s="416"/>
      <c r="AK710" s="416"/>
      <c r="AL710" s="416"/>
      <c r="AM710" s="416"/>
      <c r="AN710" s="416"/>
      <c r="AO710" s="416"/>
      <c r="AP710" s="416"/>
      <c r="AQ710" s="416"/>
      <c r="AR710" s="416"/>
      <c r="AS710" s="416"/>
      <c r="AT710" s="416"/>
      <c r="AU710" s="416"/>
      <c r="AV710" s="416"/>
      <c r="AW710" s="416"/>
      <c r="AX710" s="416"/>
      <c r="AY710" s="416"/>
      <c r="AZ710" s="416"/>
      <c r="BA710" s="416"/>
      <c r="BB710" s="416"/>
      <c r="BC710" s="416"/>
      <c r="BD710" s="416"/>
      <c r="BE710" s="416"/>
      <c r="BF710" s="416"/>
      <c r="BG710" s="416"/>
      <c r="BH710" s="416"/>
      <c r="BI710" s="416"/>
      <c r="BJ710" s="416"/>
      <c r="BK710" s="416"/>
      <c r="BL710" s="416"/>
      <c r="BM710" s="416"/>
      <c r="BN710" s="416"/>
      <c r="BO710" s="416"/>
      <c r="BP710" s="417"/>
      <c r="BQ710" s="417"/>
      <c r="BR710" s="417"/>
      <c r="BS710" s="417"/>
      <c r="BT710" s="417"/>
      <c r="BU710" s="417"/>
      <c r="BV710" s="417"/>
      <c r="BW710" s="417"/>
      <c r="BX710" s="417"/>
      <c r="BY710" s="417"/>
      <c r="BZ710" s="417"/>
      <c r="CA710" s="417"/>
      <c r="CB710" s="417"/>
      <c r="CC710" s="417"/>
      <c r="CD710" s="417"/>
      <c r="CE710" s="417"/>
      <c r="CF710" s="417"/>
      <c r="CG710" s="417"/>
      <c r="CH710" s="417"/>
      <c r="CI710" s="417"/>
      <c r="CJ710" s="417"/>
      <c r="CK710" s="417"/>
      <c r="CL710" s="417"/>
      <c r="CM710" s="417"/>
      <c r="CN710" s="417"/>
      <c r="CO710" s="417"/>
      <c r="CP710" s="417"/>
      <c r="CQ710" s="417"/>
      <c r="CR710" s="417"/>
      <c r="CS710" s="417"/>
      <c r="CT710" s="417"/>
      <c r="CU710" s="417"/>
      <c r="CV710" s="417"/>
      <c r="CW710" s="417"/>
      <c r="CX710" s="417"/>
      <c r="CY710" s="417"/>
      <c r="CZ710" s="417"/>
      <c r="DA710" s="417"/>
      <c r="DB710" s="417"/>
      <c r="DC710" s="417"/>
      <c r="DD710" s="417"/>
      <c r="DE710" s="417"/>
      <c r="DF710" s="417"/>
      <c r="DG710" s="417"/>
    </row>
    <row r="711" spans="1:111" s="268" customFormat="1">
      <c r="A711" s="22"/>
      <c r="B711" s="22"/>
      <c r="C711" s="11" t="s">
        <v>1489</v>
      </c>
      <c r="D711" s="12" t="s">
        <v>1702</v>
      </c>
      <c r="E711" s="22"/>
      <c r="F711" s="23"/>
      <c r="G711" s="23"/>
      <c r="H711" s="23"/>
      <c r="I711" s="24"/>
      <c r="J711" s="23"/>
      <c r="K711" s="416"/>
      <c r="L711" s="416"/>
      <c r="M711" s="416"/>
      <c r="N711" s="416"/>
      <c r="O711" s="416"/>
      <c r="P711" s="416"/>
      <c r="Q711" s="416"/>
      <c r="R711" s="416"/>
      <c r="S711" s="416"/>
      <c r="T711" s="416"/>
      <c r="U711" s="416"/>
      <c r="V711" s="416"/>
      <c r="W711" s="416"/>
      <c r="X711" s="416"/>
      <c r="Y711" s="416"/>
      <c r="Z711" s="416"/>
      <c r="AA711" s="416"/>
      <c r="AB711" s="416"/>
      <c r="AC711" s="416"/>
      <c r="AD711" s="416"/>
      <c r="AE711" s="416"/>
      <c r="AF711" s="416"/>
      <c r="AG711" s="416"/>
      <c r="AH711" s="416"/>
      <c r="AI711" s="416"/>
      <c r="AJ711" s="416"/>
      <c r="AK711" s="416"/>
      <c r="AL711" s="416"/>
      <c r="AM711" s="416"/>
      <c r="AN711" s="416"/>
      <c r="AO711" s="416"/>
      <c r="AP711" s="416"/>
      <c r="AQ711" s="416"/>
      <c r="AR711" s="416"/>
      <c r="AS711" s="416"/>
      <c r="AT711" s="416"/>
      <c r="AU711" s="416"/>
      <c r="AV711" s="416"/>
      <c r="AW711" s="416"/>
      <c r="AX711" s="416"/>
      <c r="AY711" s="416"/>
      <c r="AZ711" s="416"/>
      <c r="BA711" s="416"/>
      <c r="BB711" s="416"/>
      <c r="BC711" s="416"/>
      <c r="BD711" s="416"/>
      <c r="BE711" s="416"/>
      <c r="BF711" s="416"/>
      <c r="BG711" s="416"/>
      <c r="BH711" s="416"/>
      <c r="BI711" s="416"/>
      <c r="BJ711" s="416"/>
      <c r="BK711" s="416"/>
      <c r="BL711" s="416"/>
      <c r="BM711" s="416"/>
      <c r="BN711" s="416"/>
      <c r="BO711" s="416"/>
      <c r="BP711" s="417"/>
      <c r="BQ711" s="417"/>
      <c r="BR711" s="417"/>
      <c r="BS711" s="417"/>
      <c r="BT711" s="417"/>
      <c r="BU711" s="417"/>
      <c r="BV711" s="417"/>
      <c r="BW711" s="417"/>
      <c r="BX711" s="417"/>
      <c r="BY711" s="417"/>
      <c r="BZ711" s="417"/>
      <c r="CA711" s="417"/>
      <c r="CB711" s="417"/>
      <c r="CC711" s="417"/>
      <c r="CD711" s="417"/>
      <c r="CE711" s="417"/>
      <c r="CF711" s="417"/>
      <c r="CG711" s="417"/>
      <c r="CH711" s="417"/>
      <c r="CI711" s="417"/>
      <c r="CJ711" s="417"/>
      <c r="CK711" s="417"/>
      <c r="CL711" s="417"/>
      <c r="CM711" s="417"/>
      <c r="CN711" s="417"/>
      <c r="CO711" s="417"/>
      <c r="CP711" s="417"/>
      <c r="CQ711" s="417"/>
      <c r="CR711" s="417"/>
      <c r="CS711" s="417"/>
      <c r="CT711" s="417"/>
      <c r="CU711" s="417"/>
      <c r="CV711" s="417"/>
      <c r="CW711" s="417"/>
      <c r="CX711" s="417"/>
      <c r="CY711" s="417"/>
      <c r="CZ711" s="417"/>
      <c r="DA711" s="417"/>
      <c r="DB711" s="417"/>
      <c r="DC711" s="417"/>
      <c r="DD711" s="417"/>
      <c r="DE711" s="417"/>
      <c r="DF711" s="417"/>
      <c r="DG711" s="417"/>
    </row>
    <row r="712" spans="1:111" s="268" customFormat="1">
      <c r="A712" s="222">
        <v>85180</v>
      </c>
      <c r="B712" s="92" t="s">
        <v>13</v>
      </c>
      <c r="C712" s="113" t="s">
        <v>1490</v>
      </c>
      <c r="D712" s="106" t="s">
        <v>1703</v>
      </c>
      <c r="E712" s="112" t="s">
        <v>109</v>
      </c>
      <c r="F712" s="557">
        <v>2841.5439999999999</v>
      </c>
      <c r="G712" s="117">
        <f>$J$4</f>
        <v>0.24940000000000001</v>
      </c>
      <c r="H712" s="114">
        <v>0</v>
      </c>
      <c r="I712" s="122">
        <f>H712*(1+G712)</f>
        <v>0</v>
      </c>
      <c r="J712" s="114">
        <f>F712*I712</f>
        <v>0</v>
      </c>
      <c r="K712" s="416"/>
      <c r="L712" s="416"/>
      <c r="M712" s="416"/>
      <c r="N712" s="416"/>
      <c r="O712" s="416"/>
      <c r="P712" s="416"/>
      <c r="Q712" s="416"/>
      <c r="R712" s="416"/>
      <c r="S712" s="416"/>
      <c r="T712" s="416"/>
      <c r="U712" s="416"/>
      <c r="V712" s="416"/>
      <c r="W712" s="416"/>
      <c r="X712" s="416"/>
      <c r="Y712" s="416"/>
      <c r="Z712" s="416"/>
      <c r="AA712" s="416"/>
      <c r="AB712" s="416"/>
      <c r="AC712" s="416"/>
      <c r="AD712" s="416"/>
      <c r="AE712" s="416"/>
      <c r="AF712" s="416"/>
      <c r="AG712" s="416"/>
      <c r="AH712" s="416"/>
      <c r="AI712" s="416"/>
      <c r="AJ712" s="416"/>
      <c r="AK712" s="416"/>
      <c r="AL712" s="416"/>
      <c r="AM712" s="416"/>
      <c r="AN712" s="416"/>
      <c r="AO712" s="416"/>
      <c r="AP712" s="416"/>
      <c r="AQ712" s="416"/>
      <c r="AR712" s="416"/>
      <c r="AS712" s="416"/>
      <c r="AT712" s="416"/>
      <c r="AU712" s="416"/>
      <c r="AV712" s="416"/>
      <c r="AW712" s="416"/>
      <c r="AX712" s="416"/>
      <c r="AY712" s="416"/>
      <c r="AZ712" s="416"/>
      <c r="BA712" s="416"/>
      <c r="BB712" s="416"/>
      <c r="BC712" s="416"/>
      <c r="BD712" s="416"/>
      <c r="BE712" s="416"/>
      <c r="BF712" s="416"/>
      <c r="BG712" s="416"/>
      <c r="BH712" s="416"/>
      <c r="BI712" s="416"/>
      <c r="BJ712" s="416"/>
      <c r="BK712" s="416"/>
      <c r="BL712" s="416"/>
      <c r="BM712" s="416"/>
      <c r="BN712" s="416"/>
      <c r="BO712" s="416"/>
      <c r="BP712" s="417"/>
      <c r="BQ712" s="417"/>
      <c r="BR712" s="417"/>
      <c r="BS712" s="417"/>
      <c r="BT712" s="417"/>
      <c r="BU712" s="417"/>
      <c r="BV712" s="417"/>
      <c r="BW712" s="417"/>
      <c r="BX712" s="417"/>
      <c r="BY712" s="417"/>
      <c r="BZ712" s="417"/>
      <c r="CA712" s="417"/>
      <c r="CB712" s="417"/>
      <c r="CC712" s="417"/>
      <c r="CD712" s="417"/>
      <c r="CE712" s="417"/>
      <c r="CF712" s="417"/>
      <c r="CG712" s="417"/>
      <c r="CH712" s="417"/>
      <c r="CI712" s="417"/>
      <c r="CJ712" s="417"/>
      <c r="CK712" s="417"/>
      <c r="CL712" s="417"/>
      <c r="CM712" s="417"/>
      <c r="CN712" s="417"/>
      <c r="CO712" s="417"/>
      <c r="CP712" s="417"/>
      <c r="CQ712" s="417"/>
      <c r="CR712" s="417"/>
      <c r="CS712" s="417"/>
      <c r="CT712" s="417"/>
      <c r="CU712" s="417"/>
      <c r="CV712" s="417"/>
      <c r="CW712" s="417"/>
      <c r="CX712" s="417"/>
      <c r="CY712" s="417"/>
      <c r="CZ712" s="417"/>
      <c r="DA712" s="417"/>
      <c r="DB712" s="417"/>
      <c r="DC712" s="417"/>
      <c r="DD712" s="417"/>
      <c r="DE712" s="417"/>
      <c r="DF712" s="417"/>
      <c r="DG712" s="417"/>
    </row>
    <row r="713" spans="1:111" s="268" customFormat="1">
      <c r="A713" s="222">
        <v>98509</v>
      </c>
      <c r="B713" s="92" t="s">
        <v>13</v>
      </c>
      <c r="C713" s="113" t="s">
        <v>1491</v>
      </c>
      <c r="D713" s="106" t="s">
        <v>1704</v>
      </c>
      <c r="E713" s="112" t="s">
        <v>363</v>
      </c>
      <c r="F713" s="468">
        <v>31</v>
      </c>
      <c r="G713" s="117">
        <f>$J$4</f>
        <v>0.24940000000000001</v>
      </c>
      <c r="H713" s="114">
        <v>0</v>
      </c>
      <c r="I713" s="122">
        <f>H713*(1+G713)</f>
        <v>0</v>
      </c>
      <c r="J713" s="114">
        <f>F713*I713</f>
        <v>0</v>
      </c>
      <c r="K713" s="416"/>
      <c r="L713" s="416"/>
      <c r="M713" s="416"/>
      <c r="N713" s="416"/>
      <c r="O713" s="416"/>
      <c r="P713" s="416"/>
      <c r="Q713" s="416"/>
      <c r="R713" s="416"/>
      <c r="S713" s="416"/>
      <c r="T713" s="416"/>
      <c r="U713" s="416"/>
      <c r="V713" s="416"/>
      <c r="W713" s="416"/>
      <c r="X713" s="416"/>
      <c r="Y713" s="416"/>
      <c r="Z713" s="416"/>
      <c r="AA713" s="416"/>
      <c r="AB713" s="416"/>
      <c r="AC713" s="416"/>
      <c r="AD713" s="416"/>
      <c r="AE713" s="416"/>
      <c r="AF713" s="416"/>
      <c r="AG713" s="416"/>
      <c r="AH713" s="416"/>
      <c r="AI713" s="416"/>
      <c r="AJ713" s="416"/>
      <c r="AK713" s="416"/>
      <c r="AL713" s="416"/>
      <c r="AM713" s="416"/>
      <c r="AN713" s="416"/>
      <c r="AO713" s="416"/>
      <c r="AP713" s="416"/>
      <c r="AQ713" s="416"/>
      <c r="AR713" s="416"/>
      <c r="AS713" s="416"/>
      <c r="AT713" s="416"/>
      <c r="AU713" s="416"/>
      <c r="AV713" s="416"/>
      <c r="AW713" s="416"/>
      <c r="AX713" s="416"/>
      <c r="AY713" s="416"/>
      <c r="AZ713" s="416"/>
      <c r="BA713" s="416"/>
      <c r="BB713" s="416"/>
      <c r="BC713" s="416"/>
      <c r="BD713" s="416"/>
      <c r="BE713" s="416"/>
      <c r="BF713" s="416"/>
      <c r="BG713" s="416"/>
      <c r="BH713" s="416"/>
      <c r="BI713" s="416"/>
      <c r="BJ713" s="416"/>
      <c r="BK713" s="416"/>
      <c r="BL713" s="416"/>
      <c r="BM713" s="416"/>
      <c r="BN713" s="416"/>
      <c r="BO713" s="416"/>
      <c r="BP713" s="417"/>
      <c r="BQ713" s="417"/>
      <c r="BR713" s="417"/>
      <c r="BS713" s="417"/>
      <c r="BT713" s="417"/>
      <c r="BU713" s="417"/>
      <c r="BV713" s="417"/>
      <c r="BW713" s="417"/>
      <c r="BX713" s="417"/>
      <c r="BY713" s="417"/>
      <c r="BZ713" s="417"/>
      <c r="CA713" s="417"/>
      <c r="CB713" s="417"/>
      <c r="CC713" s="417"/>
      <c r="CD713" s="417"/>
      <c r="CE713" s="417"/>
      <c r="CF713" s="417"/>
      <c r="CG713" s="417"/>
      <c r="CH713" s="417"/>
      <c r="CI713" s="417"/>
      <c r="CJ713" s="417"/>
      <c r="CK713" s="417"/>
      <c r="CL713" s="417"/>
      <c r="CM713" s="417"/>
      <c r="CN713" s="417"/>
      <c r="CO713" s="417"/>
      <c r="CP713" s="417"/>
      <c r="CQ713" s="417"/>
      <c r="CR713" s="417"/>
      <c r="CS713" s="417"/>
      <c r="CT713" s="417"/>
      <c r="CU713" s="417"/>
      <c r="CV713" s="417"/>
      <c r="CW713" s="417"/>
      <c r="CX713" s="417"/>
      <c r="CY713" s="417"/>
      <c r="CZ713" s="417"/>
      <c r="DA713" s="417"/>
      <c r="DB713" s="417"/>
      <c r="DC713" s="417"/>
      <c r="DD713" s="417"/>
      <c r="DE713" s="417"/>
      <c r="DF713" s="417"/>
      <c r="DG713" s="417"/>
    </row>
    <row r="714" spans="1:111" s="268" customFormat="1" ht="33" customHeight="1">
      <c r="A714" s="222">
        <v>98511</v>
      </c>
      <c r="B714" s="92" t="s">
        <v>13</v>
      </c>
      <c r="C714" s="113" t="s">
        <v>1711</v>
      </c>
      <c r="D714" s="106" t="s">
        <v>1705</v>
      </c>
      <c r="E714" s="112" t="s">
        <v>363</v>
      </c>
      <c r="F714" s="474">
        <v>31</v>
      </c>
      <c r="G714" s="117">
        <f>$J$4</f>
        <v>0.24940000000000001</v>
      </c>
      <c r="H714" s="114">
        <v>0</v>
      </c>
      <c r="I714" s="122">
        <f>H714*(1+G714)</f>
        <v>0</v>
      </c>
      <c r="J714" s="114">
        <f>F714*I714</f>
        <v>0</v>
      </c>
      <c r="K714" s="416"/>
      <c r="L714" s="416"/>
      <c r="M714" s="416"/>
      <c r="N714" s="416"/>
      <c r="O714" s="416"/>
      <c r="P714" s="416"/>
      <c r="Q714" s="416"/>
      <c r="R714" s="416"/>
      <c r="S714" s="416"/>
      <c r="T714" s="416"/>
      <c r="U714" s="416"/>
      <c r="V714" s="416"/>
      <c r="W714" s="416"/>
      <c r="X714" s="416"/>
      <c r="Y714" s="416"/>
      <c r="Z714" s="416"/>
      <c r="AA714" s="416"/>
      <c r="AB714" s="416"/>
      <c r="AC714" s="416"/>
      <c r="AD714" s="416"/>
      <c r="AE714" s="416"/>
      <c r="AF714" s="416"/>
      <c r="AG714" s="416"/>
      <c r="AH714" s="416"/>
      <c r="AI714" s="416"/>
      <c r="AJ714" s="416"/>
      <c r="AK714" s="416"/>
      <c r="AL714" s="416"/>
      <c r="AM714" s="416"/>
      <c r="AN714" s="416"/>
      <c r="AO714" s="416"/>
      <c r="AP714" s="416"/>
      <c r="AQ714" s="416"/>
      <c r="AR714" s="416"/>
      <c r="AS714" s="416"/>
      <c r="AT714" s="416"/>
      <c r="AU714" s="416"/>
      <c r="AV714" s="416"/>
      <c r="AW714" s="416"/>
      <c r="AX714" s="416"/>
      <c r="AY714" s="416"/>
      <c r="AZ714" s="416"/>
      <c r="BA714" s="416"/>
      <c r="BB714" s="416"/>
      <c r="BC714" s="416"/>
      <c r="BD714" s="416"/>
      <c r="BE714" s="416"/>
      <c r="BF714" s="416"/>
      <c r="BG714" s="416"/>
      <c r="BH714" s="416"/>
      <c r="BI714" s="416"/>
      <c r="BJ714" s="416"/>
      <c r="BK714" s="416"/>
      <c r="BL714" s="416"/>
      <c r="BM714" s="416"/>
      <c r="BN714" s="416"/>
      <c r="BO714" s="416"/>
      <c r="BP714" s="417"/>
      <c r="BQ714" s="417"/>
      <c r="BR714" s="417"/>
      <c r="BS714" s="417"/>
      <c r="BT714" s="417"/>
      <c r="BU714" s="417"/>
      <c r="BV714" s="417"/>
      <c r="BW714" s="417"/>
      <c r="BX714" s="417"/>
      <c r="BY714" s="417"/>
      <c r="BZ714" s="417"/>
      <c r="CA714" s="417"/>
      <c r="CB714" s="417"/>
      <c r="CC714" s="417"/>
      <c r="CD714" s="417"/>
      <c r="CE714" s="417"/>
      <c r="CF714" s="417"/>
      <c r="CG714" s="417"/>
      <c r="CH714" s="417"/>
      <c r="CI714" s="417"/>
      <c r="CJ714" s="417"/>
      <c r="CK714" s="417"/>
      <c r="CL714" s="417"/>
      <c r="CM714" s="417"/>
      <c r="CN714" s="417"/>
      <c r="CO714" s="417"/>
      <c r="CP714" s="417"/>
      <c r="CQ714" s="417"/>
      <c r="CR714" s="417"/>
      <c r="CS714" s="417"/>
      <c r="CT714" s="417"/>
      <c r="CU714" s="417"/>
      <c r="CV714" s="417"/>
      <c r="CW714" s="417"/>
      <c r="CX714" s="417"/>
      <c r="CY714" s="417"/>
      <c r="CZ714" s="417"/>
      <c r="DA714" s="417"/>
      <c r="DB714" s="417"/>
      <c r="DC714" s="417"/>
      <c r="DD714" s="417"/>
      <c r="DE714" s="417"/>
      <c r="DF714" s="417"/>
      <c r="DG714" s="417"/>
    </row>
    <row r="715" spans="1:111" s="268" customFormat="1">
      <c r="A715" s="92" t="s">
        <v>1793</v>
      </c>
      <c r="B715" s="112" t="s">
        <v>103</v>
      </c>
      <c r="C715" s="113" t="s">
        <v>2443</v>
      </c>
      <c r="D715" s="106" t="s">
        <v>1797</v>
      </c>
      <c r="E715" s="112" t="s">
        <v>108</v>
      </c>
      <c r="F715" s="468">
        <v>19</v>
      </c>
      <c r="G715" s="117">
        <f>$J$4</f>
        <v>0.24940000000000001</v>
      </c>
      <c r="H715" s="114">
        <v>0</v>
      </c>
      <c r="I715" s="122">
        <f>H715*(1+G715)</f>
        <v>0</v>
      </c>
      <c r="J715" s="114">
        <f>F715*I715</f>
        <v>0</v>
      </c>
      <c r="K715" s="416"/>
      <c r="L715" s="416"/>
      <c r="M715" s="416"/>
      <c r="N715" s="416"/>
      <c r="O715" s="416"/>
      <c r="P715" s="416"/>
      <c r="Q715" s="416"/>
      <c r="R715" s="416"/>
      <c r="S715" s="416"/>
      <c r="T715" s="416"/>
      <c r="U715" s="416"/>
      <c r="V715" s="416"/>
      <c r="W715" s="416"/>
      <c r="X715" s="416"/>
      <c r="Y715" s="416"/>
      <c r="Z715" s="416"/>
      <c r="AA715" s="416"/>
      <c r="AB715" s="416"/>
      <c r="AC715" s="416"/>
      <c r="AD715" s="416"/>
      <c r="AE715" s="416"/>
      <c r="AF715" s="416"/>
      <c r="AG715" s="416"/>
      <c r="AH715" s="416"/>
      <c r="AI715" s="416"/>
      <c r="AJ715" s="416"/>
      <c r="AK715" s="416"/>
      <c r="AL715" s="416"/>
      <c r="AM715" s="416"/>
      <c r="AN715" s="416"/>
      <c r="AO715" s="416"/>
      <c r="AP715" s="416"/>
      <c r="AQ715" s="416"/>
      <c r="AR715" s="416"/>
      <c r="AS715" s="416"/>
      <c r="AT715" s="416"/>
      <c r="AU715" s="416"/>
      <c r="AV715" s="416"/>
      <c r="AW715" s="416"/>
      <c r="AX715" s="416"/>
      <c r="AY715" s="416"/>
      <c r="AZ715" s="416"/>
      <c r="BA715" s="416"/>
      <c r="BB715" s="416"/>
      <c r="BC715" s="416"/>
      <c r="BD715" s="416"/>
      <c r="BE715" s="416"/>
      <c r="BF715" s="416"/>
      <c r="BG715" s="416"/>
      <c r="BH715" s="416"/>
      <c r="BI715" s="416"/>
      <c r="BJ715" s="416"/>
      <c r="BK715" s="416"/>
      <c r="BL715" s="416"/>
      <c r="BM715" s="416"/>
      <c r="BN715" s="416"/>
      <c r="BO715" s="416"/>
      <c r="BP715" s="417"/>
      <c r="BQ715" s="417"/>
      <c r="BR715" s="417"/>
      <c r="BS715" s="417"/>
      <c r="BT715" s="417"/>
      <c r="BU715" s="417"/>
      <c r="BV715" s="417"/>
      <c r="BW715" s="417"/>
      <c r="BX715" s="417"/>
      <c r="BY715" s="417"/>
      <c r="BZ715" s="417"/>
      <c r="CA715" s="417"/>
      <c r="CB715" s="417"/>
      <c r="CC715" s="417"/>
      <c r="CD715" s="417"/>
      <c r="CE715" s="417"/>
      <c r="CF715" s="417"/>
      <c r="CG715" s="417"/>
      <c r="CH715" s="417"/>
      <c r="CI715" s="417"/>
      <c r="CJ715" s="417"/>
      <c r="CK715" s="417"/>
      <c r="CL715" s="417"/>
      <c r="CM715" s="417"/>
      <c r="CN715" s="417"/>
      <c r="CO715" s="417"/>
      <c r="CP715" s="417"/>
      <c r="CQ715" s="417"/>
      <c r="CR715" s="417"/>
      <c r="CS715" s="417"/>
      <c r="CT715" s="417"/>
      <c r="CU715" s="417"/>
      <c r="CV715" s="417"/>
      <c r="CW715" s="417"/>
      <c r="CX715" s="417"/>
      <c r="CY715" s="417"/>
      <c r="CZ715" s="417"/>
      <c r="DA715" s="417"/>
      <c r="DB715" s="417"/>
      <c r="DC715" s="417"/>
      <c r="DD715" s="417"/>
      <c r="DE715" s="417"/>
      <c r="DF715" s="417"/>
      <c r="DG715" s="417"/>
    </row>
    <row r="716" spans="1:111" s="268" customFormat="1">
      <c r="A716" s="88"/>
      <c r="B716" s="88"/>
      <c r="C716" s="30"/>
      <c r="D716" s="27"/>
      <c r="E716" s="88"/>
      <c r="F716" s="26"/>
      <c r="G716" s="26"/>
      <c r="H716" s="566" t="s">
        <v>17</v>
      </c>
      <c r="I716" s="567"/>
      <c r="J716" s="35">
        <f>SUM(J712:J715)</f>
        <v>0</v>
      </c>
      <c r="K716" s="416"/>
      <c r="L716" s="416"/>
      <c r="M716" s="416"/>
      <c r="N716" s="416"/>
      <c r="O716" s="416"/>
      <c r="P716" s="416"/>
      <c r="Q716" s="416"/>
      <c r="R716" s="416"/>
      <c r="S716" s="416"/>
      <c r="T716" s="416"/>
      <c r="U716" s="416"/>
      <c r="V716" s="416"/>
      <c r="W716" s="416"/>
      <c r="X716" s="416"/>
      <c r="Y716" s="416"/>
      <c r="Z716" s="416"/>
      <c r="AA716" s="416"/>
      <c r="AB716" s="416"/>
      <c r="AC716" s="416"/>
      <c r="AD716" s="416"/>
      <c r="AE716" s="416"/>
      <c r="AF716" s="416"/>
      <c r="AG716" s="416"/>
      <c r="AH716" s="416"/>
      <c r="AI716" s="416"/>
      <c r="AJ716" s="416"/>
      <c r="AK716" s="416"/>
      <c r="AL716" s="416"/>
      <c r="AM716" s="416"/>
      <c r="AN716" s="416"/>
      <c r="AO716" s="416"/>
      <c r="AP716" s="416"/>
      <c r="AQ716" s="416"/>
      <c r="AR716" s="416"/>
      <c r="AS716" s="416"/>
      <c r="AT716" s="416"/>
      <c r="AU716" s="416"/>
      <c r="AV716" s="416"/>
      <c r="AW716" s="416"/>
      <c r="AX716" s="416"/>
      <c r="AY716" s="416"/>
      <c r="AZ716" s="416"/>
      <c r="BA716" s="416"/>
      <c r="BB716" s="416"/>
      <c r="BC716" s="416"/>
      <c r="BD716" s="416"/>
      <c r="BE716" s="416"/>
      <c r="BF716" s="416"/>
      <c r="BG716" s="416"/>
      <c r="BH716" s="416"/>
      <c r="BI716" s="416"/>
      <c r="BJ716" s="416"/>
      <c r="BK716" s="416"/>
      <c r="BL716" s="416"/>
      <c r="BM716" s="416"/>
      <c r="BN716" s="416"/>
      <c r="BO716" s="416"/>
      <c r="BP716" s="417"/>
      <c r="BQ716" s="417"/>
      <c r="BR716" s="417"/>
      <c r="BS716" s="417"/>
      <c r="BT716" s="417"/>
      <c r="BU716" s="417"/>
      <c r="BV716" s="417"/>
      <c r="BW716" s="417"/>
      <c r="BX716" s="417"/>
      <c r="BY716" s="417"/>
      <c r="BZ716" s="417"/>
      <c r="CA716" s="417"/>
      <c r="CB716" s="417"/>
      <c r="CC716" s="417"/>
      <c r="CD716" s="417"/>
      <c r="CE716" s="417"/>
      <c r="CF716" s="417"/>
      <c r="CG716" s="417"/>
      <c r="CH716" s="417"/>
      <c r="CI716" s="417"/>
      <c r="CJ716" s="417"/>
      <c r="CK716" s="417"/>
      <c r="CL716" s="417"/>
      <c r="CM716" s="417"/>
      <c r="CN716" s="417"/>
      <c r="CO716" s="417"/>
      <c r="CP716" s="417"/>
      <c r="CQ716" s="417"/>
      <c r="CR716" s="417"/>
      <c r="CS716" s="417"/>
      <c r="CT716" s="417"/>
      <c r="CU716" s="417"/>
      <c r="CV716" s="417"/>
      <c r="CW716" s="417"/>
      <c r="CX716" s="417"/>
      <c r="CY716" s="417"/>
      <c r="CZ716" s="417"/>
      <c r="DA716" s="417"/>
      <c r="DB716" s="417"/>
      <c r="DC716" s="417"/>
      <c r="DD716" s="417"/>
      <c r="DE716" s="417"/>
      <c r="DF716" s="417"/>
      <c r="DG716" s="417"/>
    </row>
    <row r="717" spans="1:111" s="268" customFormat="1">
      <c r="A717" s="22"/>
      <c r="B717" s="22"/>
      <c r="C717" s="11" t="s">
        <v>1492</v>
      </c>
      <c r="D717" s="12" t="s">
        <v>1707</v>
      </c>
      <c r="E717" s="22"/>
      <c r="F717" s="23"/>
      <c r="G717" s="23"/>
      <c r="H717" s="23"/>
      <c r="I717" s="24"/>
      <c r="J717" s="23"/>
      <c r="K717" s="416"/>
      <c r="L717" s="416"/>
      <c r="M717" s="416"/>
      <c r="N717" s="416"/>
      <c r="O717" s="416"/>
      <c r="P717" s="416"/>
      <c r="Q717" s="416"/>
      <c r="R717" s="416"/>
      <c r="S717" s="416"/>
      <c r="T717" s="416"/>
      <c r="U717" s="416"/>
      <c r="V717" s="416"/>
      <c r="W717" s="416"/>
      <c r="X717" s="416"/>
      <c r="Y717" s="416"/>
      <c r="Z717" s="416"/>
      <c r="AA717" s="416"/>
      <c r="AB717" s="416"/>
      <c r="AC717" s="416"/>
      <c r="AD717" s="416"/>
      <c r="AE717" s="416"/>
      <c r="AF717" s="416"/>
      <c r="AG717" s="416"/>
      <c r="AH717" s="416"/>
      <c r="AI717" s="416"/>
      <c r="AJ717" s="416"/>
      <c r="AK717" s="416"/>
      <c r="AL717" s="416"/>
      <c r="AM717" s="416"/>
      <c r="AN717" s="416"/>
      <c r="AO717" s="416"/>
      <c r="AP717" s="416"/>
      <c r="AQ717" s="416"/>
      <c r="AR717" s="416"/>
      <c r="AS717" s="416"/>
      <c r="AT717" s="416"/>
      <c r="AU717" s="416"/>
      <c r="AV717" s="416"/>
      <c r="AW717" s="416"/>
      <c r="AX717" s="416"/>
      <c r="AY717" s="416"/>
      <c r="AZ717" s="416"/>
      <c r="BA717" s="416"/>
      <c r="BB717" s="416"/>
      <c r="BC717" s="416"/>
      <c r="BD717" s="416"/>
      <c r="BE717" s="416"/>
      <c r="BF717" s="416"/>
      <c r="BG717" s="416"/>
      <c r="BH717" s="416"/>
      <c r="BI717" s="416"/>
      <c r="BJ717" s="416"/>
      <c r="BK717" s="416"/>
      <c r="BL717" s="416"/>
      <c r="BM717" s="416"/>
      <c r="BN717" s="416"/>
      <c r="BO717" s="416"/>
      <c r="BP717" s="417"/>
      <c r="BQ717" s="417"/>
      <c r="BR717" s="417"/>
      <c r="BS717" s="417"/>
      <c r="BT717" s="417"/>
      <c r="BU717" s="417"/>
      <c r="BV717" s="417"/>
      <c r="BW717" s="417"/>
      <c r="BX717" s="417"/>
      <c r="BY717" s="417"/>
      <c r="BZ717" s="417"/>
      <c r="CA717" s="417"/>
      <c r="CB717" s="417"/>
      <c r="CC717" s="417"/>
      <c r="CD717" s="417"/>
      <c r="CE717" s="417"/>
      <c r="CF717" s="417"/>
      <c r="CG717" s="417"/>
      <c r="CH717" s="417"/>
      <c r="CI717" s="417"/>
      <c r="CJ717" s="417"/>
      <c r="CK717" s="417"/>
      <c r="CL717" s="417"/>
      <c r="CM717" s="417"/>
      <c r="CN717" s="417"/>
      <c r="CO717" s="417"/>
      <c r="CP717" s="417"/>
      <c r="CQ717" s="417"/>
      <c r="CR717" s="417"/>
      <c r="CS717" s="417"/>
      <c r="CT717" s="417"/>
      <c r="CU717" s="417"/>
      <c r="CV717" s="417"/>
      <c r="CW717" s="417"/>
      <c r="CX717" s="417"/>
      <c r="CY717" s="417"/>
      <c r="CZ717" s="417"/>
      <c r="DA717" s="417"/>
      <c r="DB717" s="417"/>
      <c r="DC717" s="417"/>
      <c r="DD717" s="417"/>
      <c r="DE717" s="417"/>
      <c r="DF717" s="417"/>
      <c r="DG717" s="417"/>
    </row>
    <row r="718" spans="1:111" s="268" customFormat="1">
      <c r="A718" s="105"/>
      <c r="B718" s="105"/>
      <c r="C718" s="31" t="s">
        <v>1493</v>
      </c>
      <c r="D718" s="32" t="s">
        <v>1715</v>
      </c>
      <c r="E718" s="105"/>
      <c r="F718" s="94"/>
      <c r="G718" s="103"/>
      <c r="H718" s="18"/>
      <c r="I718" s="122"/>
      <c r="J718" s="18"/>
      <c r="K718" s="416"/>
      <c r="L718" s="416"/>
      <c r="M718" s="416"/>
      <c r="N718" s="416"/>
      <c r="O718" s="416"/>
      <c r="P718" s="416"/>
      <c r="Q718" s="416"/>
      <c r="R718" s="416"/>
      <c r="S718" s="416"/>
      <c r="T718" s="416"/>
      <c r="U718" s="416"/>
      <c r="V718" s="416"/>
      <c r="W718" s="416"/>
      <c r="X718" s="416"/>
      <c r="Y718" s="416"/>
      <c r="Z718" s="416"/>
      <c r="AA718" s="416"/>
      <c r="AB718" s="416"/>
      <c r="AC718" s="416"/>
      <c r="AD718" s="416"/>
      <c r="AE718" s="416"/>
      <c r="AF718" s="416"/>
      <c r="AG718" s="416"/>
      <c r="AH718" s="416"/>
      <c r="AI718" s="416"/>
      <c r="AJ718" s="416"/>
      <c r="AK718" s="416"/>
      <c r="AL718" s="416"/>
      <c r="AM718" s="416"/>
      <c r="AN718" s="416"/>
      <c r="AO718" s="416"/>
      <c r="AP718" s="416"/>
      <c r="AQ718" s="416"/>
      <c r="AR718" s="416"/>
      <c r="AS718" s="416"/>
      <c r="AT718" s="416"/>
      <c r="AU718" s="416"/>
      <c r="AV718" s="416"/>
      <c r="AW718" s="416"/>
      <c r="AX718" s="416"/>
      <c r="AY718" s="416"/>
      <c r="AZ718" s="416"/>
      <c r="BA718" s="416"/>
      <c r="BB718" s="416"/>
      <c r="BC718" s="416"/>
      <c r="BD718" s="416"/>
      <c r="BE718" s="416"/>
      <c r="BF718" s="416"/>
      <c r="BG718" s="416"/>
      <c r="BH718" s="416"/>
      <c r="BI718" s="416"/>
      <c r="BJ718" s="416"/>
      <c r="BK718" s="416"/>
      <c r="BL718" s="416"/>
      <c r="BM718" s="416"/>
      <c r="BN718" s="416"/>
      <c r="BO718" s="416"/>
      <c r="BP718" s="417"/>
      <c r="BQ718" s="417"/>
      <c r="BR718" s="417"/>
      <c r="BS718" s="417"/>
      <c r="BT718" s="417"/>
      <c r="BU718" s="417"/>
      <c r="BV718" s="417"/>
      <c r="BW718" s="417"/>
      <c r="BX718" s="417"/>
      <c r="BY718" s="417"/>
      <c r="BZ718" s="417"/>
      <c r="CA718" s="417"/>
      <c r="CB718" s="417"/>
      <c r="CC718" s="417"/>
      <c r="CD718" s="417"/>
      <c r="CE718" s="417"/>
      <c r="CF718" s="417"/>
      <c r="CG718" s="417"/>
      <c r="CH718" s="417"/>
      <c r="CI718" s="417"/>
      <c r="CJ718" s="417"/>
      <c r="CK718" s="417"/>
      <c r="CL718" s="417"/>
      <c r="CM718" s="417"/>
      <c r="CN718" s="417"/>
      <c r="CO718" s="417"/>
      <c r="CP718" s="417"/>
      <c r="CQ718" s="417"/>
      <c r="CR718" s="417"/>
      <c r="CS718" s="417"/>
      <c r="CT718" s="417"/>
      <c r="CU718" s="417"/>
      <c r="CV718" s="417"/>
      <c r="CW718" s="417"/>
      <c r="CX718" s="417"/>
      <c r="CY718" s="417"/>
      <c r="CZ718" s="417"/>
      <c r="DA718" s="417"/>
      <c r="DB718" s="417"/>
      <c r="DC718" s="417"/>
      <c r="DD718" s="417"/>
      <c r="DE718" s="417"/>
      <c r="DF718" s="417"/>
      <c r="DG718" s="417"/>
    </row>
    <row r="719" spans="1:111" s="268" customFormat="1">
      <c r="A719" s="119">
        <v>96522</v>
      </c>
      <c r="B719" s="92" t="s">
        <v>13</v>
      </c>
      <c r="C719" s="83" t="s">
        <v>2444</v>
      </c>
      <c r="D719" s="120" t="s">
        <v>199</v>
      </c>
      <c r="E719" s="92" t="s">
        <v>108</v>
      </c>
      <c r="F719" s="218">
        <f>'Mem. Calculo Pergolados'!G3</f>
        <v>10.44</v>
      </c>
      <c r="G719" s="95">
        <f t="shared" ref="G719:G721" si="305">$J$4</f>
        <v>0.24940000000000001</v>
      </c>
      <c r="H719" s="114">
        <v>0</v>
      </c>
      <c r="I719" s="122">
        <f t="shared" ref="I719:I721" si="306">H719*(1+G719)</f>
        <v>0</v>
      </c>
      <c r="J719" s="94">
        <f t="shared" ref="J719:J721" si="307">F719*I719</f>
        <v>0</v>
      </c>
      <c r="K719" s="416"/>
      <c r="L719" s="416"/>
      <c r="M719" s="416"/>
      <c r="N719" s="416"/>
      <c r="O719" s="416"/>
      <c r="P719" s="416"/>
      <c r="Q719" s="416"/>
      <c r="R719" s="416"/>
      <c r="S719" s="416"/>
      <c r="T719" s="416"/>
      <c r="U719" s="416"/>
      <c r="V719" s="416"/>
      <c r="W719" s="416"/>
      <c r="X719" s="416"/>
      <c r="Y719" s="416"/>
      <c r="Z719" s="416"/>
      <c r="AA719" s="416"/>
      <c r="AB719" s="416"/>
      <c r="AC719" s="416"/>
      <c r="AD719" s="416"/>
      <c r="AE719" s="416"/>
      <c r="AF719" s="416"/>
      <c r="AG719" s="416"/>
      <c r="AH719" s="416"/>
      <c r="AI719" s="416"/>
      <c r="AJ719" s="416"/>
      <c r="AK719" s="416"/>
      <c r="AL719" s="416"/>
      <c r="AM719" s="416"/>
      <c r="AN719" s="416"/>
      <c r="AO719" s="416"/>
      <c r="AP719" s="416"/>
      <c r="AQ719" s="416"/>
      <c r="AR719" s="416"/>
      <c r="AS719" s="416"/>
      <c r="AT719" s="416"/>
      <c r="AU719" s="416"/>
      <c r="AV719" s="416"/>
      <c r="AW719" s="416"/>
      <c r="AX719" s="416"/>
      <c r="AY719" s="416"/>
      <c r="AZ719" s="416"/>
      <c r="BA719" s="416"/>
      <c r="BB719" s="416"/>
      <c r="BC719" s="416"/>
      <c r="BD719" s="416"/>
      <c r="BE719" s="416"/>
      <c r="BF719" s="416"/>
      <c r="BG719" s="416"/>
      <c r="BH719" s="416"/>
      <c r="BI719" s="416"/>
      <c r="BJ719" s="416"/>
      <c r="BK719" s="416"/>
      <c r="BL719" s="416"/>
      <c r="BM719" s="416"/>
      <c r="BN719" s="416"/>
      <c r="BO719" s="416"/>
      <c r="BP719" s="417"/>
      <c r="BQ719" s="417"/>
      <c r="BR719" s="417"/>
      <c r="BS719" s="417"/>
      <c r="BT719" s="417"/>
      <c r="BU719" s="417"/>
      <c r="BV719" s="417"/>
      <c r="BW719" s="417"/>
      <c r="BX719" s="417"/>
      <c r="BY719" s="417"/>
      <c r="BZ719" s="417"/>
      <c r="CA719" s="417"/>
      <c r="CB719" s="417"/>
      <c r="CC719" s="417"/>
      <c r="CD719" s="417"/>
      <c r="CE719" s="417"/>
      <c r="CF719" s="417"/>
      <c r="CG719" s="417"/>
      <c r="CH719" s="417"/>
      <c r="CI719" s="417"/>
      <c r="CJ719" s="417"/>
      <c r="CK719" s="417"/>
      <c r="CL719" s="417"/>
      <c r="CM719" s="417"/>
      <c r="CN719" s="417"/>
      <c r="CO719" s="417"/>
      <c r="CP719" s="417"/>
      <c r="CQ719" s="417"/>
      <c r="CR719" s="417"/>
      <c r="CS719" s="417"/>
      <c r="CT719" s="417"/>
      <c r="CU719" s="417"/>
      <c r="CV719" s="417"/>
      <c r="CW719" s="417"/>
      <c r="CX719" s="417"/>
      <c r="CY719" s="417"/>
      <c r="CZ719" s="417"/>
      <c r="DA719" s="417"/>
      <c r="DB719" s="417"/>
      <c r="DC719" s="417"/>
      <c r="DD719" s="417"/>
      <c r="DE719" s="417"/>
      <c r="DF719" s="417"/>
      <c r="DG719" s="417"/>
    </row>
    <row r="720" spans="1:111" s="268" customFormat="1" ht="34.5" customHeight="1">
      <c r="A720" s="119">
        <v>96621</v>
      </c>
      <c r="B720" s="92" t="s">
        <v>13</v>
      </c>
      <c r="C720" s="83" t="s">
        <v>2445</v>
      </c>
      <c r="D720" s="120" t="s">
        <v>368</v>
      </c>
      <c r="E720" s="92" t="s">
        <v>108</v>
      </c>
      <c r="F720" s="218">
        <f>'Mem. Calculo Pergolados'!G4</f>
        <v>0.8</v>
      </c>
      <c r="G720" s="95">
        <f t="shared" si="305"/>
        <v>0.24940000000000001</v>
      </c>
      <c r="H720" s="114">
        <v>0</v>
      </c>
      <c r="I720" s="122">
        <f t="shared" si="306"/>
        <v>0</v>
      </c>
      <c r="J720" s="94">
        <f t="shared" si="307"/>
        <v>0</v>
      </c>
      <c r="K720" s="416"/>
      <c r="L720" s="416"/>
      <c r="M720" s="416"/>
      <c r="N720" s="416"/>
      <c r="O720" s="416"/>
      <c r="P720" s="416"/>
      <c r="Q720" s="416"/>
      <c r="R720" s="416"/>
      <c r="S720" s="416"/>
      <c r="T720" s="416"/>
      <c r="U720" s="416"/>
      <c r="V720" s="416"/>
      <c r="W720" s="416"/>
      <c r="X720" s="416"/>
      <c r="Y720" s="416"/>
      <c r="Z720" s="416"/>
      <c r="AA720" s="416"/>
      <c r="AB720" s="416"/>
      <c r="AC720" s="416"/>
      <c r="AD720" s="416"/>
      <c r="AE720" s="416"/>
      <c r="AF720" s="416"/>
      <c r="AG720" s="416"/>
      <c r="AH720" s="416"/>
      <c r="AI720" s="416"/>
      <c r="AJ720" s="416"/>
      <c r="AK720" s="416"/>
      <c r="AL720" s="416"/>
      <c r="AM720" s="416"/>
      <c r="AN720" s="416"/>
      <c r="AO720" s="416"/>
      <c r="AP720" s="416"/>
      <c r="AQ720" s="416"/>
      <c r="AR720" s="416"/>
      <c r="AS720" s="416"/>
      <c r="AT720" s="416"/>
      <c r="AU720" s="416"/>
      <c r="AV720" s="416"/>
      <c r="AW720" s="416"/>
      <c r="AX720" s="416"/>
      <c r="AY720" s="416"/>
      <c r="AZ720" s="416"/>
      <c r="BA720" s="416"/>
      <c r="BB720" s="416"/>
      <c r="BC720" s="416"/>
      <c r="BD720" s="416"/>
      <c r="BE720" s="416"/>
      <c r="BF720" s="416"/>
      <c r="BG720" s="416"/>
      <c r="BH720" s="416"/>
      <c r="BI720" s="416"/>
      <c r="BJ720" s="416"/>
      <c r="BK720" s="416"/>
      <c r="BL720" s="416"/>
      <c r="BM720" s="416"/>
      <c r="BN720" s="416"/>
      <c r="BO720" s="416"/>
      <c r="BP720" s="417"/>
      <c r="BQ720" s="417"/>
      <c r="BR720" s="417"/>
      <c r="BS720" s="417"/>
      <c r="BT720" s="417"/>
      <c r="BU720" s="417"/>
      <c r="BV720" s="417"/>
      <c r="BW720" s="417"/>
      <c r="BX720" s="417"/>
      <c r="BY720" s="417"/>
      <c r="BZ720" s="417"/>
      <c r="CA720" s="417"/>
      <c r="CB720" s="417"/>
      <c r="CC720" s="417"/>
      <c r="CD720" s="417"/>
      <c r="CE720" s="417"/>
      <c r="CF720" s="417"/>
      <c r="CG720" s="417"/>
      <c r="CH720" s="417"/>
      <c r="CI720" s="417"/>
      <c r="CJ720" s="417"/>
      <c r="CK720" s="417"/>
      <c r="CL720" s="417"/>
      <c r="CM720" s="417"/>
      <c r="CN720" s="417"/>
      <c r="CO720" s="417"/>
      <c r="CP720" s="417"/>
      <c r="CQ720" s="417"/>
      <c r="CR720" s="417"/>
      <c r="CS720" s="417"/>
      <c r="CT720" s="417"/>
      <c r="CU720" s="417"/>
      <c r="CV720" s="417"/>
      <c r="CW720" s="417"/>
      <c r="CX720" s="417"/>
      <c r="CY720" s="417"/>
      <c r="CZ720" s="417"/>
      <c r="DA720" s="417"/>
      <c r="DB720" s="417"/>
      <c r="DC720" s="417"/>
      <c r="DD720" s="417"/>
      <c r="DE720" s="417"/>
      <c r="DF720" s="417"/>
      <c r="DG720" s="417"/>
    </row>
    <row r="721" spans="1:111" s="268" customFormat="1">
      <c r="A721" s="119">
        <v>96995</v>
      </c>
      <c r="B721" s="92" t="s">
        <v>13</v>
      </c>
      <c r="C721" s="83" t="s">
        <v>2446</v>
      </c>
      <c r="D721" s="120" t="s">
        <v>277</v>
      </c>
      <c r="E721" s="92" t="s">
        <v>108</v>
      </c>
      <c r="F721" s="218">
        <f>'Mem. Calculo Pergolados'!G5</f>
        <v>5.24</v>
      </c>
      <c r="G721" s="95">
        <f t="shared" si="305"/>
        <v>0.24940000000000001</v>
      </c>
      <c r="H721" s="114">
        <v>0</v>
      </c>
      <c r="I721" s="122">
        <f t="shared" si="306"/>
        <v>0</v>
      </c>
      <c r="J721" s="94">
        <f t="shared" si="307"/>
        <v>0</v>
      </c>
      <c r="K721" s="416"/>
      <c r="L721" s="416"/>
      <c r="M721" s="416"/>
      <c r="N721" s="416"/>
      <c r="O721" s="416"/>
      <c r="P721" s="416"/>
      <c r="Q721" s="416"/>
      <c r="R721" s="416"/>
      <c r="S721" s="416"/>
      <c r="T721" s="416"/>
      <c r="U721" s="416"/>
      <c r="V721" s="416"/>
      <c r="W721" s="416"/>
      <c r="X721" s="416"/>
      <c r="Y721" s="416"/>
      <c r="Z721" s="416"/>
      <c r="AA721" s="416"/>
      <c r="AB721" s="416"/>
      <c r="AC721" s="416"/>
      <c r="AD721" s="416"/>
      <c r="AE721" s="416"/>
      <c r="AF721" s="416"/>
      <c r="AG721" s="416"/>
      <c r="AH721" s="416"/>
      <c r="AI721" s="416"/>
      <c r="AJ721" s="416"/>
      <c r="AK721" s="416"/>
      <c r="AL721" s="416"/>
      <c r="AM721" s="416"/>
      <c r="AN721" s="416"/>
      <c r="AO721" s="416"/>
      <c r="AP721" s="416"/>
      <c r="AQ721" s="416"/>
      <c r="AR721" s="416"/>
      <c r="AS721" s="416"/>
      <c r="AT721" s="416"/>
      <c r="AU721" s="416"/>
      <c r="AV721" s="416"/>
      <c r="AW721" s="416"/>
      <c r="AX721" s="416"/>
      <c r="AY721" s="416"/>
      <c r="AZ721" s="416"/>
      <c r="BA721" s="416"/>
      <c r="BB721" s="416"/>
      <c r="BC721" s="416"/>
      <c r="BD721" s="416"/>
      <c r="BE721" s="416"/>
      <c r="BF721" s="416"/>
      <c r="BG721" s="416"/>
      <c r="BH721" s="416"/>
      <c r="BI721" s="416"/>
      <c r="BJ721" s="416"/>
      <c r="BK721" s="416"/>
      <c r="BL721" s="416"/>
      <c r="BM721" s="416"/>
      <c r="BN721" s="416"/>
      <c r="BO721" s="416"/>
      <c r="BP721" s="417"/>
      <c r="BQ721" s="417"/>
      <c r="BR721" s="417"/>
      <c r="BS721" s="417"/>
      <c r="BT721" s="417"/>
      <c r="BU721" s="417"/>
      <c r="BV721" s="417"/>
      <c r="BW721" s="417"/>
      <c r="BX721" s="417"/>
      <c r="BY721" s="417"/>
      <c r="BZ721" s="417"/>
      <c r="CA721" s="417"/>
      <c r="CB721" s="417"/>
      <c r="CC721" s="417"/>
      <c r="CD721" s="417"/>
      <c r="CE721" s="417"/>
      <c r="CF721" s="417"/>
      <c r="CG721" s="417"/>
      <c r="CH721" s="417"/>
      <c r="CI721" s="417"/>
      <c r="CJ721" s="417"/>
      <c r="CK721" s="417"/>
      <c r="CL721" s="417"/>
      <c r="CM721" s="417"/>
      <c r="CN721" s="417"/>
      <c r="CO721" s="417"/>
      <c r="CP721" s="417"/>
      <c r="CQ721" s="417"/>
      <c r="CR721" s="417"/>
      <c r="CS721" s="417"/>
      <c r="CT721" s="417"/>
      <c r="CU721" s="417"/>
      <c r="CV721" s="417"/>
      <c r="CW721" s="417"/>
      <c r="CX721" s="417"/>
      <c r="CY721" s="417"/>
      <c r="CZ721" s="417"/>
      <c r="DA721" s="417"/>
      <c r="DB721" s="417"/>
      <c r="DC721" s="417"/>
      <c r="DD721" s="417"/>
      <c r="DE721" s="417"/>
      <c r="DF721" s="417"/>
      <c r="DG721" s="417"/>
    </row>
    <row r="722" spans="1:111" s="268" customFormat="1">
      <c r="A722" s="105">
        <v>96544</v>
      </c>
      <c r="B722" s="105" t="s">
        <v>13</v>
      </c>
      <c r="C722" s="83" t="s">
        <v>2447</v>
      </c>
      <c r="D722" s="93" t="s">
        <v>1716</v>
      </c>
      <c r="E722" s="105" t="s">
        <v>62</v>
      </c>
      <c r="F722" s="218">
        <v>121.7</v>
      </c>
      <c r="G722" s="103">
        <f t="shared" ref="G722:G726" si="308">$J$4</f>
        <v>0.24940000000000001</v>
      </c>
      <c r="H722" s="114">
        <v>0</v>
      </c>
      <c r="I722" s="122">
        <f t="shared" ref="I722:I726" si="309">H722*(1+G722)</f>
        <v>0</v>
      </c>
      <c r="J722" s="18">
        <f t="shared" ref="J722:J726" si="310">F722*I722</f>
        <v>0</v>
      </c>
      <c r="K722" s="416"/>
      <c r="L722" s="416"/>
      <c r="M722" s="416"/>
      <c r="N722" s="416"/>
      <c r="O722" s="416"/>
      <c r="P722" s="416"/>
      <c r="Q722" s="416"/>
      <c r="R722" s="416"/>
      <c r="S722" s="416"/>
      <c r="T722" s="416"/>
      <c r="U722" s="416"/>
      <c r="V722" s="416"/>
      <c r="W722" s="416"/>
      <c r="X722" s="416"/>
      <c r="Y722" s="416"/>
      <c r="Z722" s="416"/>
      <c r="AA722" s="416"/>
      <c r="AB722" s="416"/>
      <c r="AC722" s="416"/>
      <c r="AD722" s="416"/>
      <c r="AE722" s="416"/>
      <c r="AF722" s="416"/>
      <c r="AG722" s="416"/>
      <c r="AH722" s="416"/>
      <c r="AI722" s="416"/>
      <c r="AJ722" s="416"/>
      <c r="AK722" s="416"/>
      <c r="AL722" s="416"/>
      <c r="AM722" s="416"/>
      <c r="AN722" s="416"/>
      <c r="AO722" s="416"/>
      <c r="AP722" s="416"/>
      <c r="AQ722" s="416"/>
      <c r="AR722" s="416"/>
      <c r="AS722" s="416"/>
      <c r="AT722" s="416"/>
      <c r="AU722" s="416"/>
      <c r="AV722" s="416"/>
      <c r="AW722" s="416"/>
      <c r="AX722" s="416"/>
      <c r="AY722" s="416"/>
      <c r="AZ722" s="416"/>
      <c r="BA722" s="416"/>
      <c r="BB722" s="416"/>
      <c r="BC722" s="416"/>
      <c r="BD722" s="416"/>
      <c r="BE722" s="416"/>
      <c r="BF722" s="416"/>
      <c r="BG722" s="416"/>
      <c r="BH722" s="416"/>
      <c r="BI722" s="416"/>
      <c r="BJ722" s="416"/>
      <c r="BK722" s="416"/>
      <c r="BL722" s="416"/>
      <c r="BM722" s="416"/>
      <c r="BN722" s="416"/>
      <c r="BO722" s="416"/>
      <c r="BP722" s="417"/>
      <c r="BQ722" s="417"/>
      <c r="BR722" s="417"/>
      <c r="BS722" s="417"/>
      <c r="BT722" s="417"/>
      <c r="BU722" s="417"/>
      <c r="BV722" s="417"/>
      <c r="BW722" s="417"/>
      <c r="BX722" s="417"/>
      <c r="BY722" s="417"/>
      <c r="BZ722" s="417"/>
      <c r="CA722" s="417"/>
      <c r="CB722" s="417"/>
      <c r="CC722" s="417"/>
      <c r="CD722" s="417"/>
      <c r="CE722" s="417"/>
      <c r="CF722" s="417"/>
      <c r="CG722" s="417"/>
      <c r="CH722" s="417"/>
      <c r="CI722" s="417"/>
      <c r="CJ722" s="417"/>
      <c r="CK722" s="417"/>
      <c r="CL722" s="417"/>
      <c r="CM722" s="417"/>
      <c r="CN722" s="417"/>
      <c r="CO722" s="417"/>
      <c r="CP722" s="417"/>
      <c r="CQ722" s="417"/>
      <c r="CR722" s="417"/>
      <c r="CS722" s="417"/>
      <c r="CT722" s="417"/>
      <c r="CU722" s="417"/>
      <c r="CV722" s="417"/>
      <c r="CW722" s="417"/>
      <c r="CX722" s="417"/>
      <c r="CY722" s="417"/>
      <c r="CZ722" s="417"/>
      <c r="DA722" s="417"/>
      <c r="DB722" s="417"/>
      <c r="DC722" s="417"/>
      <c r="DD722" s="417"/>
      <c r="DE722" s="417"/>
      <c r="DF722" s="417"/>
      <c r="DG722" s="417"/>
    </row>
    <row r="723" spans="1:111" s="268" customFormat="1" ht="31.5">
      <c r="A723" s="105">
        <v>92775</v>
      </c>
      <c r="B723" s="105" t="s">
        <v>13</v>
      </c>
      <c r="C723" s="83" t="s">
        <v>2448</v>
      </c>
      <c r="D723" s="93" t="s">
        <v>165</v>
      </c>
      <c r="E723" s="105" t="s">
        <v>62</v>
      </c>
      <c r="F723" s="218">
        <v>28</v>
      </c>
      <c r="G723" s="103">
        <f t="shared" si="308"/>
        <v>0.24940000000000001</v>
      </c>
      <c r="H723" s="114">
        <v>0</v>
      </c>
      <c r="I723" s="122">
        <f t="shared" ref="I723:I724" si="311">H723*(1+G723)</f>
        <v>0</v>
      </c>
      <c r="J723" s="18">
        <f t="shared" ref="J723:J724" si="312">F723*I723</f>
        <v>0</v>
      </c>
      <c r="K723" s="416"/>
      <c r="L723" s="416"/>
      <c r="M723" s="416"/>
      <c r="N723" s="416"/>
      <c r="O723" s="416"/>
      <c r="P723" s="416"/>
      <c r="Q723" s="416"/>
      <c r="R723" s="416"/>
      <c r="S723" s="416"/>
      <c r="T723" s="416"/>
      <c r="U723" s="416"/>
      <c r="V723" s="416"/>
      <c r="W723" s="416"/>
      <c r="X723" s="416"/>
      <c r="Y723" s="416"/>
      <c r="Z723" s="416"/>
      <c r="AA723" s="416"/>
      <c r="AB723" s="416"/>
      <c r="AC723" s="416"/>
      <c r="AD723" s="416"/>
      <c r="AE723" s="416"/>
      <c r="AF723" s="416"/>
      <c r="AG723" s="416"/>
      <c r="AH723" s="416"/>
      <c r="AI723" s="416"/>
      <c r="AJ723" s="416"/>
      <c r="AK723" s="416"/>
      <c r="AL723" s="416"/>
      <c r="AM723" s="416"/>
      <c r="AN723" s="416"/>
      <c r="AO723" s="416"/>
      <c r="AP723" s="416"/>
      <c r="AQ723" s="416"/>
      <c r="AR723" s="416"/>
      <c r="AS723" s="416"/>
      <c r="AT723" s="416"/>
      <c r="AU723" s="416"/>
      <c r="AV723" s="416"/>
      <c r="AW723" s="416"/>
      <c r="AX723" s="416"/>
      <c r="AY723" s="416"/>
      <c r="AZ723" s="416"/>
      <c r="BA723" s="416"/>
      <c r="BB723" s="416"/>
      <c r="BC723" s="416"/>
      <c r="BD723" s="416"/>
      <c r="BE723" s="416"/>
      <c r="BF723" s="416"/>
      <c r="BG723" s="416"/>
      <c r="BH723" s="416"/>
      <c r="BI723" s="416"/>
      <c r="BJ723" s="416"/>
      <c r="BK723" s="416"/>
      <c r="BL723" s="416"/>
      <c r="BM723" s="416"/>
      <c r="BN723" s="416"/>
      <c r="BO723" s="416"/>
      <c r="BP723" s="417"/>
      <c r="BQ723" s="417"/>
      <c r="BR723" s="417"/>
      <c r="BS723" s="417"/>
      <c r="BT723" s="417"/>
      <c r="BU723" s="417"/>
      <c r="BV723" s="417"/>
      <c r="BW723" s="417"/>
      <c r="BX723" s="417"/>
      <c r="BY723" s="417"/>
      <c r="BZ723" s="417"/>
      <c r="CA723" s="417"/>
      <c r="CB723" s="417"/>
      <c r="CC723" s="417"/>
      <c r="CD723" s="417"/>
      <c r="CE723" s="417"/>
      <c r="CF723" s="417"/>
      <c r="CG723" s="417"/>
      <c r="CH723" s="417"/>
      <c r="CI723" s="417"/>
      <c r="CJ723" s="417"/>
      <c r="CK723" s="417"/>
      <c r="CL723" s="417"/>
      <c r="CM723" s="417"/>
      <c r="CN723" s="417"/>
      <c r="CO723" s="417"/>
      <c r="CP723" s="417"/>
      <c r="CQ723" s="417"/>
      <c r="CR723" s="417"/>
      <c r="CS723" s="417"/>
      <c r="CT723" s="417"/>
      <c r="CU723" s="417"/>
      <c r="CV723" s="417"/>
      <c r="CW723" s="417"/>
      <c r="CX723" s="417"/>
      <c r="CY723" s="417"/>
      <c r="CZ723" s="417"/>
      <c r="DA723" s="417"/>
      <c r="DB723" s="417"/>
      <c r="DC723" s="417"/>
      <c r="DD723" s="417"/>
      <c r="DE723" s="417"/>
      <c r="DF723" s="417"/>
      <c r="DG723" s="417"/>
    </row>
    <row r="724" spans="1:111" s="268" customFormat="1" ht="31.5">
      <c r="A724" s="105">
        <v>92778</v>
      </c>
      <c r="B724" s="105" t="s">
        <v>13</v>
      </c>
      <c r="C724" s="83" t="s">
        <v>2449</v>
      </c>
      <c r="D724" s="93" t="s">
        <v>167</v>
      </c>
      <c r="E724" s="105" t="s">
        <v>62</v>
      </c>
      <c r="F724" s="218">
        <v>61.9</v>
      </c>
      <c r="G724" s="103">
        <f t="shared" si="308"/>
        <v>0.24940000000000001</v>
      </c>
      <c r="H724" s="114">
        <v>0</v>
      </c>
      <c r="I724" s="122">
        <f t="shared" si="311"/>
        <v>0</v>
      </c>
      <c r="J724" s="18">
        <f t="shared" si="312"/>
        <v>0</v>
      </c>
      <c r="K724" s="416"/>
      <c r="L724" s="416"/>
      <c r="M724" s="416"/>
      <c r="N724" s="416"/>
      <c r="O724" s="416"/>
      <c r="P724" s="416"/>
      <c r="Q724" s="416"/>
      <c r="R724" s="416"/>
      <c r="S724" s="416"/>
      <c r="T724" s="416"/>
      <c r="U724" s="416"/>
      <c r="V724" s="416"/>
      <c r="W724" s="416"/>
      <c r="X724" s="416"/>
      <c r="Y724" s="416"/>
      <c r="Z724" s="416"/>
      <c r="AA724" s="416"/>
      <c r="AB724" s="416"/>
      <c r="AC724" s="416"/>
      <c r="AD724" s="416"/>
      <c r="AE724" s="416"/>
      <c r="AF724" s="416"/>
      <c r="AG724" s="416"/>
      <c r="AH724" s="416"/>
      <c r="AI724" s="416"/>
      <c r="AJ724" s="416"/>
      <c r="AK724" s="416"/>
      <c r="AL724" s="416"/>
      <c r="AM724" s="416"/>
      <c r="AN724" s="416"/>
      <c r="AO724" s="416"/>
      <c r="AP724" s="416"/>
      <c r="AQ724" s="416"/>
      <c r="AR724" s="416"/>
      <c r="AS724" s="416"/>
      <c r="AT724" s="416"/>
      <c r="AU724" s="416"/>
      <c r="AV724" s="416"/>
      <c r="AW724" s="416"/>
      <c r="AX724" s="416"/>
      <c r="AY724" s="416"/>
      <c r="AZ724" s="416"/>
      <c r="BA724" s="416"/>
      <c r="BB724" s="416"/>
      <c r="BC724" s="416"/>
      <c r="BD724" s="416"/>
      <c r="BE724" s="416"/>
      <c r="BF724" s="416"/>
      <c r="BG724" s="416"/>
      <c r="BH724" s="416"/>
      <c r="BI724" s="416"/>
      <c r="BJ724" s="416"/>
      <c r="BK724" s="416"/>
      <c r="BL724" s="416"/>
      <c r="BM724" s="416"/>
      <c r="BN724" s="416"/>
      <c r="BO724" s="416"/>
      <c r="BP724" s="417"/>
      <c r="BQ724" s="417"/>
      <c r="BR724" s="417"/>
      <c r="BS724" s="417"/>
      <c r="BT724" s="417"/>
      <c r="BU724" s="417"/>
      <c r="BV724" s="417"/>
      <c r="BW724" s="417"/>
      <c r="BX724" s="417"/>
      <c r="BY724" s="417"/>
      <c r="BZ724" s="417"/>
      <c r="CA724" s="417"/>
      <c r="CB724" s="417"/>
      <c r="CC724" s="417"/>
      <c r="CD724" s="417"/>
      <c r="CE724" s="417"/>
      <c r="CF724" s="417"/>
      <c r="CG724" s="417"/>
      <c r="CH724" s="417"/>
      <c r="CI724" s="417"/>
      <c r="CJ724" s="417"/>
      <c r="CK724" s="417"/>
      <c r="CL724" s="417"/>
      <c r="CM724" s="417"/>
      <c r="CN724" s="417"/>
      <c r="CO724" s="417"/>
      <c r="CP724" s="417"/>
      <c r="CQ724" s="417"/>
      <c r="CR724" s="417"/>
      <c r="CS724" s="417"/>
      <c r="CT724" s="417"/>
      <c r="CU724" s="417"/>
      <c r="CV724" s="417"/>
      <c r="CW724" s="417"/>
      <c r="CX724" s="417"/>
      <c r="CY724" s="417"/>
      <c r="CZ724" s="417"/>
      <c r="DA724" s="417"/>
      <c r="DB724" s="417"/>
      <c r="DC724" s="417"/>
      <c r="DD724" s="417"/>
      <c r="DE724" s="417"/>
      <c r="DF724" s="417"/>
      <c r="DG724" s="417"/>
    </row>
    <row r="725" spans="1:111" s="268" customFormat="1" ht="31.5" customHeight="1">
      <c r="A725" s="105">
        <v>96535</v>
      </c>
      <c r="B725" s="105" t="s">
        <v>13</v>
      </c>
      <c r="C725" s="83" t="s">
        <v>2450</v>
      </c>
      <c r="D725" s="93" t="s">
        <v>201</v>
      </c>
      <c r="E725" s="92" t="s">
        <v>14</v>
      </c>
      <c r="F725" s="218">
        <v>43.7</v>
      </c>
      <c r="G725" s="103">
        <f t="shared" si="308"/>
        <v>0.24940000000000001</v>
      </c>
      <c r="H725" s="114">
        <v>0</v>
      </c>
      <c r="I725" s="122">
        <f t="shared" si="309"/>
        <v>0</v>
      </c>
      <c r="J725" s="18">
        <f t="shared" si="310"/>
        <v>0</v>
      </c>
      <c r="K725" s="416"/>
      <c r="L725" s="416"/>
      <c r="M725" s="416"/>
      <c r="N725" s="416"/>
      <c r="O725" s="416"/>
      <c r="P725" s="416"/>
      <c r="Q725" s="416"/>
      <c r="R725" s="416"/>
      <c r="S725" s="416"/>
      <c r="T725" s="416"/>
      <c r="U725" s="416"/>
      <c r="V725" s="416"/>
      <c r="W725" s="416"/>
      <c r="X725" s="416"/>
      <c r="Y725" s="416"/>
      <c r="Z725" s="416"/>
      <c r="AA725" s="416"/>
      <c r="AB725" s="416"/>
      <c r="AC725" s="416"/>
      <c r="AD725" s="416"/>
      <c r="AE725" s="416"/>
      <c r="AF725" s="416"/>
      <c r="AG725" s="416"/>
      <c r="AH725" s="416"/>
      <c r="AI725" s="416"/>
      <c r="AJ725" s="416"/>
      <c r="AK725" s="416"/>
      <c r="AL725" s="416"/>
      <c r="AM725" s="416"/>
      <c r="AN725" s="416"/>
      <c r="AO725" s="416"/>
      <c r="AP725" s="416"/>
      <c r="AQ725" s="416"/>
      <c r="AR725" s="416"/>
      <c r="AS725" s="416"/>
      <c r="AT725" s="416"/>
      <c r="AU725" s="416"/>
      <c r="AV725" s="416"/>
      <c r="AW725" s="416"/>
      <c r="AX725" s="416"/>
      <c r="AY725" s="416"/>
      <c r="AZ725" s="416"/>
      <c r="BA725" s="416"/>
      <c r="BB725" s="416"/>
      <c r="BC725" s="416"/>
      <c r="BD725" s="416"/>
      <c r="BE725" s="416"/>
      <c r="BF725" s="416"/>
      <c r="BG725" s="416"/>
      <c r="BH725" s="416"/>
      <c r="BI725" s="416"/>
      <c r="BJ725" s="416"/>
      <c r="BK725" s="416"/>
      <c r="BL725" s="416"/>
      <c r="BM725" s="416"/>
      <c r="BN725" s="416"/>
      <c r="BO725" s="416"/>
      <c r="BP725" s="417"/>
      <c r="BQ725" s="417"/>
      <c r="BR725" s="417"/>
      <c r="BS725" s="417"/>
      <c r="BT725" s="417"/>
      <c r="BU725" s="417"/>
      <c r="BV725" s="417"/>
      <c r="BW725" s="417"/>
      <c r="BX725" s="417"/>
      <c r="BY725" s="417"/>
      <c r="BZ725" s="417"/>
      <c r="CA725" s="417"/>
      <c r="CB725" s="417"/>
      <c r="CC725" s="417"/>
      <c r="CD725" s="417"/>
      <c r="CE725" s="417"/>
      <c r="CF725" s="417"/>
      <c r="CG725" s="417"/>
      <c r="CH725" s="417"/>
      <c r="CI725" s="417"/>
      <c r="CJ725" s="417"/>
      <c r="CK725" s="417"/>
      <c r="CL725" s="417"/>
      <c r="CM725" s="417"/>
      <c r="CN725" s="417"/>
      <c r="CO725" s="417"/>
      <c r="CP725" s="417"/>
      <c r="CQ725" s="417"/>
      <c r="CR725" s="417"/>
      <c r="CS725" s="417"/>
      <c r="CT725" s="417"/>
      <c r="CU725" s="417"/>
      <c r="CV725" s="417"/>
      <c r="CW725" s="417"/>
      <c r="CX725" s="417"/>
      <c r="CY725" s="417"/>
      <c r="CZ725" s="417"/>
      <c r="DA725" s="417"/>
      <c r="DB725" s="417"/>
      <c r="DC725" s="417"/>
      <c r="DD725" s="417"/>
      <c r="DE725" s="417"/>
      <c r="DF725" s="417"/>
      <c r="DG725" s="417"/>
    </row>
    <row r="726" spans="1:111" s="268" customFormat="1">
      <c r="A726" s="92" t="s">
        <v>1718</v>
      </c>
      <c r="B726" s="99" t="s">
        <v>103</v>
      </c>
      <c r="C726" s="83" t="s">
        <v>2451</v>
      </c>
      <c r="D726" s="82" t="s">
        <v>1717</v>
      </c>
      <c r="E726" s="99" t="s">
        <v>19</v>
      </c>
      <c r="F726" s="218">
        <v>5.2</v>
      </c>
      <c r="G726" s="101">
        <f t="shared" si="308"/>
        <v>0.24940000000000001</v>
      </c>
      <c r="H726" s="114">
        <v>0</v>
      </c>
      <c r="I726" s="122">
        <f t="shared" si="309"/>
        <v>0</v>
      </c>
      <c r="J726" s="18">
        <f t="shared" si="310"/>
        <v>0</v>
      </c>
      <c r="K726" s="416"/>
      <c r="L726" s="416"/>
      <c r="M726" s="416"/>
      <c r="N726" s="416"/>
      <c r="O726" s="416"/>
      <c r="P726" s="416"/>
      <c r="Q726" s="416"/>
      <c r="R726" s="416"/>
      <c r="S726" s="416"/>
      <c r="T726" s="416"/>
      <c r="U726" s="416"/>
      <c r="V726" s="416"/>
      <c r="W726" s="416"/>
      <c r="X726" s="416"/>
      <c r="Y726" s="416"/>
      <c r="Z726" s="416"/>
      <c r="AA726" s="416"/>
      <c r="AB726" s="416"/>
      <c r="AC726" s="416"/>
      <c r="AD726" s="416"/>
      <c r="AE726" s="416"/>
      <c r="AF726" s="416"/>
      <c r="AG726" s="416"/>
      <c r="AH726" s="416"/>
      <c r="AI726" s="416"/>
      <c r="AJ726" s="416"/>
      <c r="AK726" s="416"/>
      <c r="AL726" s="416"/>
      <c r="AM726" s="416"/>
      <c r="AN726" s="416"/>
      <c r="AO726" s="416"/>
      <c r="AP726" s="416"/>
      <c r="AQ726" s="416"/>
      <c r="AR726" s="416"/>
      <c r="AS726" s="416"/>
      <c r="AT726" s="416"/>
      <c r="AU726" s="416"/>
      <c r="AV726" s="416"/>
      <c r="AW726" s="416"/>
      <c r="AX726" s="416"/>
      <c r="AY726" s="416"/>
      <c r="AZ726" s="416"/>
      <c r="BA726" s="416"/>
      <c r="BB726" s="416"/>
      <c r="BC726" s="416"/>
      <c r="BD726" s="416"/>
      <c r="BE726" s="416"/>
      <c r="BF726" s="416"/>
      <c r="BG726" s="416"/>
      <c r="BH726" s="416"/>
      <c r="BI726" s="416"/>
      <c r="BJ726" s="416"/>
      <c r="BK726" s="416"/>
      <c r="BL726" s="416"/>
      <c r="BM726" s="416"/>
      <c r="BN726" s="416"/>
      <c r="BO726" s="416"/>
      <c r="BP726" s="417"/>
      <c r="BQ726" s="417"/>
      <c r="BR726" s="417"/>
      <c r="BS726" s="417"/>
      <c r="BT726" s="417"/>
      <c r="BU726" s="417"/>
      <c r="BV726" s="417"/>
      <c r="BW726" s="417"/>
      <c r="BX726" s="417"/>
      <c r="BY726" s="417"/>
      <c r="BZ726" s="417"/>
      <c r="CA726" s="417"/>
      <c r="CB726" s="417"/>
      <c r="CC726" s="417"/>
      <c r="CD726" s="417"/>
      <c r="CE726" s="417"/>
      <c r="CF726" s="417"/>
      <c r="CG726" s="417"/>
      <c r="CH726" s="417"/>
      <c r="CI726" s="417"/>
      <c r="CJ726" s="417"/>
      <c r="CK726" s="417"/>
      <c r="CL726" s="417"/>
      <c r="CM726" s="417"/>
      <c r="CN726" s="417"/>
      <c r="CO726" s="417"/>
      <c r="CP726" s="417"/>
      <c r="CQ726" s="417"/>
      <c r="CR726" s="417"/>
      <c r="CS726" s="417"/>
      <c r="CT726" s="417"/>
      <c r="CU726" s="417"/>
      <c r="CV726" s="417"/>
      <c r="CW726" s="417"/>
      <c r="CX726" s="417"/>
      <c r="CY726" s="417"/>
      <c r="CZ726" s="417"/>
      <c r="DA726" s="417"/>
      <c r="DB726" s="417"/>
      <c r="DC726" s="417"/>
      <c r="DD726" s="417"/>
      <c r="DE726" s="417"/>
      <c r="DF726" s="417"/>
      <c r="DG726" s="417"/>
    </row>
    <row r="727" spans="1:111" s="268" customFormat="1">
      <c r="A727" s="105"/>
      <c r="B727" s="105"/>
      <c r="C727" s="31" t="s">
        <v>1622</v>
      </c>
      <c r="D727" s="32" t="s">
        <v>1726</v>
      </c>
      <c r="E727" s="105"/>
      <c r="F727" s="94"/>
      <c r="G727" s="103"/>
      <c r="H727" s="18"/>
      <c r="I727" s="122"/>
      <c r="J727" s="18"/>
      <c r="K727" s="416"/>
      <c r="L727" s="416"/>
      <c r="M727" s="416"/>
      <c r="N727" s="416"/>
      <c r="O727" s="416"/>
      <c r="P727" s="416"/>
      <c r="Q727" s="416"/>
      <c r="R727" s="416"/>
      <c r="S727" s="416"/>
      <c r="T727" s="416"/>
      <c r="U727" s="416"/>
      <c r="V727" s="416"/>
      <c r="W727" s="416"/>
      <c r="X727" s="416"/>
      <c r="Y727" s="416"/>
      <c r="Z727" s="416"/>
      <c r="AA727" s="416"/>
      <c r="AB727" s="416"/>
      <c r="AC727" s="416"/>
      <c r="AD727" s="416"/>
      <c r="AE727" s="416"/>
      <c r="AF727" s="416"/>
      <c r="AG727" s="416"/>
      <c r="AH727" s="416"/>
      <c r="AI727" s="416"/>
      <c r="AJ727" s="416"/>
      <c r="AK727" s="416"/>
      <c r="AL727" s="416"/>
      <c r="AM727" s="416"/>
      <c r="AN727" s="416"/>
      <c r="AO727" s="416"/>
      <c r="AP727" s="416"/>
      <c r="AQ727" s="416"/>
      <c r="AR727" s="416"/>
      <c r="AS727" s="416"/>
      <c r="AT727" s="416"/>
      <c r="AU727" s="416"/>
      <c r="AV727" s="416"/>
      <c r="AW727" s="416"/>
      <c r="AX727" s="416"/>
      <c r="AY727" s="416"/>
      <c r="AZ727" s="416"/>
      <c r="BA727" s="416"/>
      <c r="BB727" s="416"/>
      <c r="BC727" s="416"/>
      <c r="BD727" s="416"/>
      <c r="BE727" s="416"/>
      <c r="BF727" s="416"/>
      <c r="BG727" s="416"/>
      <c r="BH727" s="416"/>
      <c r="BI727" s="416"/>
      <c r="BJ727" s="416"/>
      <c r="BK727" s="416"/>
      <c r="BL727" s="416"/>
      <c r="BM727" s="416"/>
      <c r="BN727" s="416"/>
      <c r="BO727" s="416"/>
      <c r="BP727" s="417"/>
      <c r="BQ727" s="417"/>
      <c r="BR727" s="417"/>
      <c r="BS727" s="417"/>
      <c r="BT727" s="417"/>
      <c r="BU727" s="417"/>
      <c r="BV727" s="417"/>
      <c r="BW727" s="417"/>
      <c r="BX727" s="417"/>
      <c r="BY727" s="417"/>
      <c r="BZ727" s="417"/>
      <c r="CA727" s="417"/>
      <c r="CB727" s="417"/>
      <c r="CC727" s="417"/>
      <c r="CD727" s="417"/>
      <c r="CE727" s="417"/>
      <c r="CF727" s="417"/>
      <c r="CG727" s="417"/>
      <c r="CH727" s="417"/>
      <c r="CI727" s="417"/>
      <c r="CJ727" s="417"/>
      <c r="CK727" s="417"/>
      <c r="CL727" s="417"/>
      <c r="CM727" s="417"/>
      <c r="CN727" s="417"/>
      <c r="CO727" s="417"/>
      <c r="CP727" s="417"/>
      <c r="CQ727" s="417"/>
      <c r="CR727" s="417"/>
      <c r="CS727" s="417"/>
      <c r="CT727" s="417"/>
      <c r="CU727" s="417"/>
      <c r="CV727" s="417"/>
      <c r="CW727" s="417"/>
      <c r="CX727" s="417"/>
      <c r="CY727" s="417"/>
      <c r="CZ727" s="417"/>
      <c r="DA727" s="417"/>
      <c r="DB727" s="417"/>
      <c r="DC727" s="417"/>
      <c r="DD727" s="417"/>
      <c r="DE727" s="417"/>
      <c r="DF727" s="417"/>
      <c r="DG727" s="417"/>
    </row>
    <row r="728" spans="1:111" s="268" customFormat="1" ht="31.5">
      <c r="A728" s="92" t="s">
        <v>1756</v>
      </c>
      <c r="B728" s="99" t="s">
        <v>103</v>
      </c>
      <c r="C728" s="16" t="s">
        <v>2452</v>
      </c>
      <c r="D728" s="82" t="s">
        <v>1759</v>
      </c>
      <c r="E728" s="105" t="s">
        <v>164</v>
      </c>
      <c r="F728" s="218">
        <f>'Quadro de Áreas'!H8</f>
        <v>515</v>
      </c>
      <c r="G728" s="117">
        <f t="shared" ref="G728:G743" si="313">$J$4</f>
        <v>0.24940000000000001</v>
      </c>
      <c r="H728" s="114">
        <v>0</v>
      </c>
      <c r="I728" s="122">
        <f t="shared" ref="I728:I731" si="314">H728*(1+G728)</f>
        <v>0</v>
      </c>
      <c r="J728" s="18">
        <f t="shared" ref="J728:J731" si="315">F728*I728</f>
        <v>0</v>
      </c>
      <c r="K728" s="416"/>
      <c r="L728" s="416"/>
      <c r="M728" s="416"/>
      <c r="N728" s="416"/>
      <c r="O728" s="416"/>
      <c r="P728" s="416"/>
      <c r="Q728" s="416"/>
      <c r="R728" s="416"/>
      <c r="S728" s="416"/>
      <c r="T728" s="416"/>
      <c r="U728" s="416"/>
      <c r="V728" s="416"/>
      <c r="W728" s="416"/>
      <c r="X728" s="416"/>
      <c r="Y728" s="416"/>
      <c r="Z728" s="416"/>
      <c r="AA728" s="416"/>
      <c r="AB728" s="416"/>
      <c r="AC728" s="416"/>
      <c r="AD728" s="416"/>
      <c r="AE728" s="416"/>
      <c r="AF728" s="416"/>
      <c r="AG728" s="416"/>
      <c r="AH728" s="416"/>
      <c r="AI728" s="416"/>
      <c r="AJ728" s="416"/>
      <c r="AK728" s="416"/>
      <c r="AL728" s="416"/>
      <c r="AM728" s="416"/>
      <c r="AN728" s="416"/>
      <c r="AO728" s="416"/>
      <c r="AP728" s="416"/>
      <c r="AQ728" s="416"/>
      <c r="AR728" s="416"/>
      <c r="AS728" s="416"/>
      <c r="AT728" s="416"/>
      <c r="AU728" s="416"/>
      <c r="AV728" s="416"/>
      <c r="AW728" s="416"/>
      <c r="AX728" s="416"/>
      <c r="AY728" s="416"/>
      <c r="AZ728" s="416"/>
      <c r="BA728" s="416"/>
      <c r="BB728" s="416"/>
      <c r="BC728" s="416"/>
      <c r="BD728" s="416"/>
      <c r="BE728" s="416"/>
      <c r="BF728" s="416"/>
      <c r="BG728" s="416"/>
      <c r="BH728" s="416"/>
      <c r="BI728" s="416"/>
      <c r="BJ728" s="416"/>
      <c r="BK728" s="416"/>
      <c r="BL728" s="416"/>
      <c r="BM728" s="416"/>
      <c r="BN728" s="416"/>
      <c r="BO728" s="416"/>
      <c r="BP728" s="417"/>
      <c r="BQ728" s="417"/>
      <c r="BR728" s="417"/>
      <c r="BS728" s="417"/>
      <c r="BT728" s="417"/>
      <c r="BU728" s="417"/>
      <c r="BV728" s="417"/>
      <c r="BW728" s="417"/>
      <c r="BX728" s="417"/>
      <c r="BY728" s="417"/>
      <c r="BZ728" s="417"/>
      <c r="CA728" s="417"/>
      <c r="CB728" s="417"/>
      <c r="CC728" s="417"/>
      <c r="CD728" s="417"/>
      <c r="CE728" s="417"/>
      <c r="CF728" s="417"/>
      <c r="CG728" s="417"/>
      <c r="CH728" s="417"/>
      <c r="CI728" s="417"/>
      <c r="CJ728" s="417"/>
      <c r="CK728" s="417"/>
      <c r="CL728" s="417"/>
      <c r="CM728" s="417"/>
      <c r="CN728" s="417"/>
      <c r="CO728" s="417"/>
      <c r="CP728" s="417"/>
      <c r="CQ728" s="417"/>
      <c r="CR728" s="417"/>
      <c r="CS728" s="417"/>
      <c r="CT728" s="417"/>
      <c r="CU728" s="417"/>
      <c r="CV728" s="417"/>
      <c r="CW728" s="417"/>
      <c r="CX728" s="417"/>
      <c r="CY728" s="417"/>
      <c r="CZ728" s="417"/>
      <c r="DA728" s="417"/>
      <c r="DB728" s="417"/>
      <c r="DC728" s="417"/>
      <c r="DD728" s="417"/>
      <c r="DE728" s="417"/>
      <c r="DF728" s="417"/>
      <c r="DG728" s="417"/>
    </row>
    <row r="729" spans="1:111" s="268" customFormat="1">
      <c r="A729" s="92" t="s">
        <v>916</v>
      </c>
      <c r="B729" s="112" t="s">
        <v>103</v>
      </c>
      <c r="C729" s="16" t="s">
        <v>2453</v>
      </c>
      <c r="D729" s="82" t="s">
        <v>963</v>
      </c>
      <c r="E729" s="105" t="s">
        <v>105</v>
      </c>
      <c r="F729" s="218">
        <f>'Mem. Calculo Pergolados'!J15</f>
        <v>19680.8</v>
      </c>
      <c r="G729" s="117">
        <f t="shared" si="313"/>
        <v>0.24940000000000001</v>
      </c>
      <c r="H729" s="114">
        <v>0</v>
      </c>
      <c r="I729" s="122">
        <f t="shared" si="314"/>
        <v>0</v>
      </c>
      <c r="J729" s="18">
        <f t="shared" si="315"/>
        <v>0</v>
      </c>
      <c r="K729" s="416"/>
      <c r="L729" s="416"/>
      <c r="M729" s="416"/>
      <c r="N729" s="416"/>
      <c r="O729" s="416"/>
      <c r="P729" s="416"/>
      <c r="Q729" s="416"/>
      <c r="R729" s="416"/>
      <c r="S729" s="416"/>
      <c r="T729" s="416"/>
      <c r="U729" s="416"/>
      <c r="V729" s="416"/>
      <c r="W729" s="416"/>
      <c r="X729" s="416"/>
      <c r="Y729" s="416"/>
      <c r="Z729" s="416"/>
      <c r="AA729" s="416"/>
      <c r="AB729" s="416"/>
      <c r="AC729" s="416"/>
      <c r="AD729" s="416"/>
      <c r="AE729" s="416"/>
      <c r="AF729" s="416"/>
      <c r="AG729" s="416"/>
      <c r="AH729" s="416"/>
      <c r="AI729" s="416"/>
      <c r="AJ729" s="416"/>
      <c r="AK729" s="416"/>
      <c r="AL729" s="416"/>
      <c r="AM729" s="416"/>
      <c r="AN729" s="416"/>
      <c r="AO729" s="416"/>
      <c r="AP729" s="416"/>
      <c r="AQ729" s="416"/>
      <c r="AR729" s="416"/>
      <c r="AS729" s="416"/>
      <c r="AT729" s="416"/>
      <c r="AU729" s="416"/>
      <c r="AV729" s="416"/>
      <c r="AW729" s="416"/>
      <c r="AX729" s="416"/>
      <c r="AY729" s="416"/>
      <c r="AZ729" s="416"/>
      <c r="BA729" s="416"/>
      <c r="BB729" s="416"/>
      <c r="BC729" s="416"/>
      <c r="BD729" s="416"/>
      <c r="BE729" s="416"/>
      <c r="BF729" s="416"/>
      <c r="BG729" s="416"/>
      <c r="BH729" s="416"/>
      <c r="BI729" s="416"/>
      <c r="BJ729" s="416"/>
      <c r="BK729" s="416"/>
      <c r="BL729" s="416"/>
      <c r="BM729" s="416"/>
      <c r="BN729" s="416"/>
      <c r="BO729" s="416"/>
      <c r="BP729" s="417"/>
      <c r="BQ729" s="417"/>
      <c r="BR729" s="417"/>
      <c r="BS729" s="417"/>
      <c r="BT729" s="417"/>
      <c r="BU729" s="417"/>
      <c r="BV729" s="417"/>
      <c r="BW729" s="417"/>
      <c r="BX729" s="417"/>
      <c r="BY729" s="417"/>
      <c r="BZ729" s="417"/>
      <c r="CA729" s="417"/>
      <c r="CB729" s="417"/>
      <c r="CC729" s="417"/>
      <c r="CD729" s="417"/>
      <c r="CE729" s="417"/>
      <c r="CF729" s="417"/>
      <c r="CG729" s="417"/>
      <c r="CH729" s="417"/>
      <c r="CI729" s="417"/>
      <c r="CJ729" s="417"/>
      <c r="CK729" s="417"/>
      <c r="CL729" s="417"/>
      <c r="CM729" s="417"/>
      <c r="CN729" s="417"/>
      <c r="CO729" s="417"/>
      <c r="CP729" s="417"/>
      <c r="CQ729" s="417"/>
      <c r="CR729" s="417"/>
      <c r="CS729" s="417"/>
      <c r="CT729" s="417"/>
      <c r="CU729" s="417"/>
      <c r="CV729" s="417"/>
      <c r="CW729" s="417"/>
      <c r="CX729" s="417"/>
      <c r="CY729" s="417"/>
      <c r="CZ729" s="417"/>
      <c r="DA729" s="417"/>
      <c r="DB729" s="417"/>
      <c r="DC729" s="417"/>
      <c r="DD729" s="417"/>
      <c r="DE729" s="417"/>
      <c r="DF729" s="417"/>
      <c r="DG729" s="417"/>
    </row>
    <row r="730" spans="1:111" s="268" customFormat="1">
      <c r="A730" s="92" t="s">
        <v>956</v>
      </c>
      <c r="B730" s="112" t="s">
        <v>103</v>
      </c>
      <c r="C730" s="16" t="s">
        <v>2454</v>
      </c>
      <c r="D730" s="82" t="s">
        <v>964</v>
      </c>
      <c r="E730" s="105" t="s">
        <v>105</v>
      </c>
      <c r="F730" s="218">
        <f>F729</f>
        <v>19680.8</v>
      </c>
      <c r="G730" s="117">
        <f t="shared" si="313"/>
        <v>0.24940000000000001</v>
      </c>
      <c r="H730" s="114">
        <v>0</v>
      </c>
      <c r="I730" s="122">
        <f t="shared" si="314"/>
        <v>0</v>
      </c>
      <c r="J730" s="18">
        <f t="shared" si="315"/>
        <v>0</v>
      </c>
      <c r="K730" s="416"/>
      <c r="L730" s="416"/>
      <c r="M730" s="416"/>
      <c r="N730" s="416"/>
      <c r="O730" s="416"/>
      <c r="P730" s="416"/>
      <c r="Q730" s="416"/>
      <c r="R730" s="416"/>
      <c r="S730" s="416"/>
      <c r="T730" s="416"/>
      <c r="U730" s="416"/>
      <c r="V730" s="416"/>
      <c r="W730" s="416"/>
      <c r="X730" s="416"/>
      <c r="Y730" s="416"/>
      <c r="Z730" s="416"/>
      <c r="AA730" s="416"/>
      <c r="AB730" s="416"/>
      <c r="AC730" s="416"/>
      <c r="AD730" s="416"/>
      <c r="AE730" s="416"/>
      <c r="AF730" s="416"/>
      <c r="AG730" s="416"/>
      <c r="AH730" s="416"/>
      <c r="AI730" s="416"/>
      <c r="AJ730" s="416"/>
      <c r="AK730" s="416"/>
      <c r="AL730" s="416"/>
      <c r="AM730" s="416"/>
      <c r="AN730" s="416"/>
      <c r="AO730" s="416"/>
      <c r="AP730" s="416"/>
      <c r="AQ730" s="416"/>
      <c r="AR730" s="416"/>
      <c r="AS730" s="416"/>
      <c r="AT730" s="416"/>
      <c r="AU730" s="416"/>
      <c r="AV730" s="416"/>
      <c r="AW730" s="416"/>
      <c r="AX730" s="416"/>
      <c r="AY730" s="416"/>
      <c r="AZ730" s="416"/>
      <c r="BA730" s="416"/>
      <c r="BB730" s="416"/>
      <c r="BC730" s="416"/>
      <c r="BD730" s="416"/>
      <c r="BE730" s="416"/>
      <c r="BF730" s="416"/>
      <c r="BG730" s="416"/>
      <c r="BH730" s="416"/>
      <c r="BI730" s="416"/>
      <c r="BJ730" s="416"/>
      <c r="BK730" s="416"/>
      <c r="BL730" s="416"/>
      <c r="BM730" s="416"/>
      <c r="BN730" s="416"/>
      <c r="BO730" s="416"/>
      <c r="BP730" s="417"/>
      <c r="BQ730" s="417"/>
      <c r="BR730" s="417"/>
      <c r="BS730" s="417"/>
      <c r="BT730" s="417"/>
      <c r="BU730" s="417"/>
      <c r="BV730" s="417"/>
      <c r="BW730" s="417"/>
      <c r="BX730" s="417"/>
      <c r="BY730" s="417"/>
      <c r="BZ730" s="417"/>
      <c r="CA730" s="417"/>
      <c r="CB730" s="417"/>
      <c r="CC730" s="417"/>
      <c r="CD730" s="417"/>
      <c r="CE730" s="417"/>
      <c r="CF730" s="417"/>
      <c r="CG730" s="417"/>
      <c r="CH730" s="417"/>
      <c r="CI730" s="417"/>
      <c r="CJ730" s="417"/>
      <c r="CK730" s="417"/>
      <c r="CL730" s="417"/>
      <c r="CM730" s="417"/>
      <c r="CN730" s="417"/>
      <c r="CO730" s="417"/>
      <c r="CP730" s="417"/>
      <c r="CQ730" s="417"/>
      <c r="CR730" s="417"/>
      <c r="CS730" s="417"/>
      <c r="CT730" s="417"/>
      <c r="CU730" s="417"/>
      <c r="CV730" s="417"/>
      <c r="CW730" s="417"/>
      <c r="CX730" s="417"/>
      <c r="CY730" s="417"/>
      <c r="CZ730" s="417"/>
      <c r="DA730" s="417"/>
      <c r="DB730" s="417"/>
      <c r="DC730" s="417"/>
      <c r="DD730" s="417"/>
      <c r="DE730" s="417"/>
      <c r="DF730" s="417"/>
      <c r="DG730" s="417"/>
    </row>
    <row r="731" spans="1:111" s="268" customFormat="1">
      <c r="A731" s="112" t="s">
        <v>1543</v>
      </c>
      <c r="B731" s="112" t="s">
        <v>13</v>
      </c>
      <c r="C731" s="16" t="s">
        <v>2455</v>
      </c>
      <c r="D731" s="106" t="s">
        <v>1591</v>
      </c>
      <c r="E731" s="112" t="s">
        <v>109</v>
      </c>
      <c r="F731" s="218">
        <f>F728</f>
        <v>515</v>
      </c>
      <c r="G731" s="117">
        <f t="shared" si="313"/>
        <v>0.24940000000000001</v>
      </c>
      <c r="H731" s="114">
        <v>0</v>
      </c>
      <c r="I731" s="122">
        <f t="shared" si="314"/>
        <v>0</v>
      </c>
      <c r="J731" s="18">
        <f t="shared" si="315"/>
        <v>0</v>
      </c>
      <c r="K731" s="416"/>
      <c r="L731" s="416"/>
      <c r="M731" s="472"/>
      <c r="N731" s="416"/>
      <c r="O731" s="416"/>
      <c r="P731" s="416"/>
      <c r="Q731" s="416"/>
      <c r="R731" s="416"/>
      <c r="S731" s="416"/>
      <c r="T731" s="416"/>
      <c r="U731" s="416"/>
      <c r="V731" s="416"/>
      <c r="W731" s="416"/>
      <c r="X731" s="416"/>
      <c r="Y731" s="416"/>
      <c r="Z731" s="416"/>
      <c r="AA731" s="416"/>
      <c r="AB731" s="416"/>
      <c r="AC731" s="416"/>
      <c r="AD731" s="416"/>
      <c r="AE731" s="416"/>
      <c r="AF731" s="416"/>
      <c r="AG731" s="416"/>
      <c r="AH731" s="416"/>
      <c r="AI731" s="416"/>
      <c r="AJ731" s="416"/>
      <c r="AK731" s="416"/>
      <c r="AL731" s="416"/>
      <c r="AM731" s="416"/>
      <c r="AN731" s="416"/>
      <c r="AO731" s="416"/>
      <c r="AP731" s="416"/>
      <c r="AQ731" s="416"/>
      <c r="AR731" s="416"/>
      <c r="AS731" s="416"/>
      <c r="AT731" s="416"/>
      <c r="AU731" s="416"/>
      <c r="AV731" s="416"/>
      <c r="AW731" s="416"/>
      <c r="AX731" s="416"/>
      <c r="AY731" s="416"/>
      <c r="AZ731" s="416"/>
      <c r="BA731" s="416"/>
      <c r="BB731" s="416"/>
      <c r="BC731" s="416"/>
      <c r="BD731" s="416"/>
      <c r="BE731" s="416"/>
      <c r="BF731" s="416"/>
      <c r="BG731" s="416"/>
      <c r="BH731" s="416"/>
      <c r="BI731" s="416"/>
      <c r="BJ731" s="416"/>
      <c r="BK731" s="416"/>
      <c r="BL731" s="416"/>
      <c r="BM731" s="416"/>
      <c r="BN731" s="416"/>
      <c r="BO731" s="416"/>
      <c r="BP731" s="417"/>
      <c r="BQ731" s="417"/>
      <c r="BR731" s="417"/>
      <c r="BS731" s="417"/>
      <c r="BT731" s="417"/>
      <c r="BU731" s="417"/>
      <c r="BV731" s="417"/>
      <c r="BW731" s="417"/>
      <c r="BX731" s="417"/>
      <c r="BY731" s="417"/>
      <c r="BZ731" s="417"/>
      <c r="CA731" s="417"/>
      <c r="CB731" s="417"/>
      <c r="CC731" s="417"/>
      <c r="CD731" s="417"/>
      <c r="CE731" s="417"/>
      <c r="CF731" s="417"/>
      <c r="CG731" s="417"/>
      <c r="CH731" s="417"/>
      <c r="CI731" s="417"/>
      <c r="CJ731" s="417"/>
      <c r="CK731" s="417"/>
      <c r="CL731" s="417"/>
      <c r="CM731" s="417"/>
      <c r="CN731" s="417"/>
      <c r="CO731" s="417"/>
      <c r="CP731" s="417"/>
      <c r="CQ731" s="417"/>
      <c r="CR731" s="417"/>
      <c r="CS731" s="417"/>
      <c r="CT731" s="417"/>
      <c r="CU731" s="417"/>
      <c r="CV731" s="417"/>
      <c r="CW731" s="417"/>
      <c r="CX731" s="417"/>
      <c r="CY731" s="417"/>
      <c r="CZ731" s="417"/>
      <c r="DA731" s="417"/>
      <c r="DB731" s="417"/>
      <c r="DC731" s="417"/>
      <c r="DD731" s="417"/>
      <c r="DE731" s="417"/>
      <c r="DF731" s="417"/>
      <c r="DG731" s="417"/>
    </row>
    <row r="732" spans="1:111" s="268" customFormat="1">
      <c r="A732" s="88"/>
      <c r="B732" s="88"/>
      <c r="C732" s="30"/>
      <c r="D732" s="27"/>
      <c r="E732" s="88"/>
      <c r="F732" s="26"/>
      <c r="G732" s="26"/>
      <c r="H732" s="566" t="s">
        <v>17</v>
      </c>
      <c r="I732" s="567"/>
      <c r="J732" s="35">
        <f>SUM(J719:J731)</f>
        <v>0</v>
      </c>
      <c r="K732" s="416"/>
      <c r="L732" s="416"/>
      <c r="M732" s="472"/>
      <c r="N732" s="416"/>
      <c r="O732" s="416"/>
      <c r="P732" s="416"/>
      <c r="Q732" s="416"/>
      <c r="R732" s="416"/>
      <c r="S732" s="416"/>
      <c r="T732" s="416"/>
      <c r="U732" s="416"/>
      <c r="V732" s="416"/>
      <c r="W732" s="416"/>
      <c r="X732" s="416"/>
      <c r="Y732" s="416"/>
      <c r="Z732" s="416"/>
      <c r="AA732" s="416"/>
      <c r="AB732" s="416"/>
      <c r="AC732" s="416"/>
      <c r="AD732" s="416"/>
      <c r="AE732" s="416"/>
      <c r="AF732" s="416"/>
      <c r="AG732" s="416"/>
      <c r="AH732" s="416"/>
      <c r="AI732" s="416"/>
      <c r="AJ732" s="416"/>
      <c r="AK732" s="416"/>
      <c r="AL732" s="416"/>
      <c r="AM732" s="416"/>
      <c r="AN732" s="416"/>
      <c r="AO732" s="416"/>
      <c r="AP732" s="416"/>
      <c r="AQ732" s="416"/>
      <c r="AR732" s="416"/>
      <c r="AS732" s="416"/>
      <c r="AT732" s="416"/>
      <c r="AU732" s="416"/>
      <c r="AV732" s="416"/>
      <c r="AW732" s="416"/>
      <c r="AX732" s="416"/>
      <c r="AY732" s="416"/>
      <c r="AZ732" s="416"/>
      <c r="BA732" s="416"/>
      <c r="BB732" s="416"/>
      <c r="BC732" s="416"/>
      <c r="BD732" s="416"/>
      <c r="BE732" s="416"/>
      <c r="BF732" s="416"/>
      <c r="BG732" s="416"/>
      <c r="BH732" s="416"/>
      <c r="BI732" s="416"/>
      <c r="BJ732" s="416"/>
      <c r="BK732" s="416"/>
      <c r="BL732" s="416"/>
      <c r="BM732" s="416"/>
      <c r="BN732" s="416"/>
      <c r="BO732" s="416"/>
      <c r="BP732" s="417"/>
      <c r="BQ732" s="417"/>
      <c r="BR732" s="417"/>
      <c r="BS732" s="417"/>
      <c r="BT732" s="417"/>
      <c r="BU732" s="417"/>
      <c r="BV732" s="417"/>
      <c r="BW732" s="417"/>
      <c r="BX732" s="417"/>
      <c r="BY732" s="417"/>
      <c r="BZ732" s="417"/>
      <c r="CA732" s="417"/>
      <c r="CB732" s="417"/>
      <c r="CC732" s="417"/>
      <c r="CD732" s="417"/>
      <c r="CE732" s="417"/>
      <c r="CF732" s="417"/>
      <c r="CG732" s="417"/>
      <c r="CH732" s="417"/>
      <c r="CI732" s="417"/>
      <c r="CJ732" s="417"/>
      <c r="CK732" s="417"/>
      <c r="CL732" s="417"/>
      <c r="CM732" s="417"/>
      <c r="CN732" s="417"/>
      <c r="CO732" s="417"/>
      <c r="CP732" s="417"/>
      <c r="CQ732" s="417"/>
      <c r="CR732" s="417"/>
      <c r="CS732" s="417"/>
      <c r="CT732" s="417"/>
      <c r="CU732" s="417"/>
      <c r="CV732" s="417"/>
      <c r="CW732" s="417"/>
      <c r="CX732" s="417"/>
      <c r="CY732" s="417"/>
      <c r="CZ732" s="417"/>
      <c r="DA732" s="417"/>
      <c r="DB732" s="417"/>
      <c r="DC732" s="417"/>
      <c r="DD732" s="417"/>
      <c r="DE732" s="417"/>
      <c r="DF732" s="417"/>
      <c r="DG732" s="417"/>
    </row>
    <row r="733" spans="1:111" s="268" customFormat="1">
      <c r="A733" s="22"/>
      <c r="B733" s="22"/>
      <c r="C733" s="11" t="s">
        <v>1494</v>
      </c>
      <c r="D733" s="12" t="s">
        <v>1765</v>
      </c>
      <c r="E733" s="22"/>
      <c r="F733" s="23"/>
      <c r="G733" s="23"/>
      <c r="H733" s="23"/>
      <c r="I733" s="24"/>
      <c r="J733" s="23"/>
      <c r="K733" s="416"/>
      <c r="L733" s="416"/>
      <c r="M733" s="416"/>
      <c r="N733" s="416"/>
      <c r="O733" s="416"/>
      <c r="P733" s="416"/>
      <c r="Q733" s="416"/>
      <c r="R733" s="416"/>
      <c r="S733" s="416"/>
      <c r="T733" s="416"/>
      <c r="U733" s="416"/>
      <c r="V733" s="416"/>
      <c r="W733" s="416"/>
      <c r="X733" s="416"/>
      <c r="Y733" s="416"/>
      <c r="Z733" s="416"/>
      <c r="AA733" s="416"/>
      <c r="AB733" s="416"/>
      <c r="AC733" s="416"/>
      <c r="AD733" s="416"/>
      <c r="AE733" s="416"/>
      <c r="AF733" s="416"/>
      <c r="AG733" s="416"/>
      <c r="AH733" s="416"/>
      <c r="AI733" s="416"/>
      <c r="AJ733" s="416"/>
      <c r="AK733" s="416"/>
      <c r="AL733" s="416"/>
      <c r="AM733" s="416"/>
      <c r="AN733" s="416"/>
      <c r="AO733" s="416"/>
      <c r="AP733" s="416"/>
      <c r="AQ733" s="416"/>
      <c r="AR733" s="416"/>
      <c r="AS733" s="416"/>
      <c r="AT733" s="416"/>
      <c r="AU733" s="416"/>
      <c r="AV733" s="416"/>
      <c r="AW733" s="416"/>
      <c r="AX733" s="416"/>
      <c r="AY733" s="416"/>
      <c r="AZ733" s="416"/>
      <c r="BA733" s="416"/>
      <c r="BB733" s="416"/>
      <c r="BC733" s="416"/>
      <c r="BD733" s="416"/>
      <c r="BE733" s="416"/>
      <c r="BF733" s="416"/>
      <c r="BG733" s="416"/>
      <c r="BH733" s="416"/>
      <c r="BI733" s="416"/>
      <c r="BJ733" s="416"/>
      <c r="BK733" s="416"/>
      <c r="BL733" s="416"/>
      <c r="BM733" s="416"/>
      <c r="BN733" s="416"/>
      <c r="BO733" s="416"/>
      <c r="BP733" s="417"/>
      <c r="BQ733" s="417"/>
      <c r="BR733" s="417"/>
      <c r="BS733" s="417"/>
      <c r="BT733" s="417"/>
      <c r="BU733" s="417"/>
      <c r="BV733" s="417"/>
      <c r="BW733" s="417"/>
      <c r="BX733" s="417"/>
      <c r="BY733" s="417"/>
      <c r="BZ733" s="417"/>
      <c r="CA733" s="417"/>
      <c r="CB733" s="417"/>
      <c r="CC733" s="417"/>
      <c r="CD733" s="417"/>
      <c r="CE733" s="417"/>
      <c r="CF733" s="417"/>
      <c r="CG733" s="417"/>
      <c r="CH733" s="417"/>
      <c r="CI733" s="417"/>
      <c r="CJ733" s="417"/>
      <c r="CK733" s="417"/>
      <c r="CL733" s="417"/>
      <c r="CM733" s="417"/>
      <c r="CN733" s="417"/>
      <c r="CO733" s="417"/>
      <c r="CP733" s="417"/>
      <c r="CQ733" s="417"/>
      <c r="CR733" s="417"/>
      <c r="CS733" s="417"/>
      <c r="CT733" s="417"/>
      <c r="CU733" s="417"/>
      <c r="CV733" s="417"/>
      <c r="CW733" s="417"/>
      <c r="CX733" s="417"/>
      <c r="CY733" s="417"/>
      <c r="CZ733" s="417"/>
      <c r="DA733" s="417"/>
      <c r="DB733" s="417"/>
      <c r="DC733" s="417"/>
      <c r="DD733" s="417"/>
      <c r="DE733" s="417"/>
      <c r="DF733" s="417"/>
      <c r="DG733" s="417"/>
    </row>
    <row r="734" spans="1:111" s="268" customFormat="1">
      <c r="A734" s="92" t="s">
        <v>1734</v>
      </c>
      <c r="B734" s="112" t="s">
        <v>103</v>
      </c>
      <c r="C734" s="16" t="s">
        <v>1495</v>
      </c>
      <c r="D734" s="82" t="s">
        <v>1735</v>
      </c>
      <c r="E734" s="105" t="s">
        <v>107</v>
      </c>
      <c r="F734" s="218">
        <v>385</v>
      </c>
      <c r="G734" s="117">
        <f t="shared" si="313"/>
        <v>0.24940000000000001</v>
      </c>
      <c r="H734" s="114">
        <v>0</v>
      </c>
      <c r="I734" s="122">
        <f t="shared" ref="I734:I740" si="316">H734*(1+G734)</f>
        <v>0</v>
      </c>
      <c r="J734" s="18">
        <f t="shared" ref="J734:J740" si="317">F734*I734</f>
        <v>0</v>
      </c>
      <c r="K734" s="416"/>
      <c r="L734" s="416"/>
      <c r="M734" s="416"/>
      <c r="N734" s="416"/>
      <c r="O734" s="416"/>
      <c r="P734" s="416"/>
      <c r="Q734" s="416"/>
      <c r="R734" s="416"/>
      <c r="S734" s="416"/>
      <c r="T734" s="416"/>
      <c r="U734" s="416"/>
      <c r="V734" s="416"/>
      <c r="W734" s="416"/>
      <c r="X734" s="416"/>
      <c r="Y734" s="416"/>
      <c r="Z734" s="416"/>
      <c r="AA734" s="416"/>
      <c r="AB734" s="416"/>
      <c r="AC734" s="416"/>
      <c r="AD734" s="416"/>
      <c r="AE734" s="416"/>
      <c r="AF734" s="416"/>
      <c r="AG734" s="416"/>
      <c r="AH734" s="416"/>
      <c r="AI734" s="416"/>
      <c r="AJ734" s="416"/>
      <c r="AK734" s="416"/>
      <c r="AL734" s="416"/>
      <c r="AM734" s="416"/>
      <c r="AN734" s="416"/>
      <c r="AO734" s="416"/>
      <c r="AP734" s="416"/>
      <c r="AQ734" s="416"/>
      <c r="AR734" s="416"/>
      <c r="AS734" s="416"/>
      <c r="AT734" s="416"/>
      <c r="AU734" s="416"/>
      <c r="AV734" s="416"/>
      <c r="AW734" s="416"/>
      <c r="AX734" s="416"/>
      <c r="AY734" s="416"/>
      <c r="AZ734" s="416"/>
      <c r="BA734" s="416"/>
      <c r="BB734" s="416"/>
      <c r="BC734" s="416"/>
      <c r="BD734" s="416"/>
      <c r="BE734" s="416"/>
      <c r="BF734" s="416"/>
      <c r="BG734" s="416"/>
      <c r="BH734" s="416"/>
      <c r="BI734" s="416"/>
      <c r="BJ734" s="416"/>
      <c r="BK734" s="416"/>
      <c r="BL734" s="416"/>
      <c r="BM734" s="416"/>
      <c r="BN734" s="416"/>
      <c r="BO734" s="416"/>
      <c r="BP734" s="417"/>
      <c r="BQ734" s="417"/>
      <c r="BR734" s="417"/>
      <c r="BS734" s="417"/>
      <c r="BT734" s="417"/>
      <c r="BU734" s="417"/>
      <c r="BV734" s="417"/>
      <c r="BW734" s="417"/>
      <c r="BX734" s="417"/>
      <c r="BY734" s="417"/>
      <c r="BZ734" s="417"/>
      <c r="CA734" s="417"/>
      <c r="CB734" s="417"/>
      <c r="CC734" s="417"/>
      <c r="CD734" s="417"/>
      <c r="CE734" s="417"/>
      <c r="CF734" s="417"/>
      <c r="CG734" s="417"/>
      <c r="CH734" s="417"/>
      <c r="CI734" s="417"/>
      <c r="CJ734" s="417"/>
      <c r="CK734" s="417"/>
      <c r="CL734" s="417"/>
      <c r="CM734" s="417"/>
      <c r="CN734" s="417"/>
      <c r="CO734" s="417"/>
      <c r="CP734" s="417"/>
      <c r="CQ734" s="417"/>
      <c r="CR734" s="417"/>
      <c r="CS734" s="417"/>
      <c r="CT734" s="417"/>
      <c r="CU734" s="417"/>
      <c r="CV734" s="417"/>
      <c r="CW734" s="417"/>
      <c r="CX734" s="417"/>
      <c r="CY734" s="417"/>
      <c r="CZ734" s="417"/>
      <c r="DA734" s="417"/>
      <c r="DB734" s="417"/>
      <c r="DC734" s="417"/>
      <c r="DD734" s="417"/>
      <c r="DE734" s="417"/>
      <c r="DF734" s="417"/>
      <c r="DG734" s="417"/>
    </row>
    <row r="735" spans="1:111" s="268" customFormat="1" ht="31.5">
      <c r="A735" s="92" t="s">
        <v>1761</v>
      </c>
      <c r="B735" s="112" t="s">
        <v>103</v>
      </c>
      <c r="C735" s="16" t="s">
        <v>1496</v>
      </c>
      <c r="D735" s="82" t="s">
        <v>1762</v>
      </c>
      <c r="E735" s="105" t="s">
        <v>107</v>
      </c>
      <c r="F735" s="218">
        <v>115</v>
      </c>
      <c r="G735" s="117">
        <f t="shared" si="313"/>
        <v>0.24940000000000001</v>
      </c>
      <c r="H735" s="114">
        <v>0</v>
      </c>
      <c r="I735" s="122">
        <f t="shared" si="316"/>
        <v>0</v>
      </c>
      <c r="J735" s="18">
        <f t="shared" si="317"/>
        <v>0</v>
      </c>
      <c r="K735" s="416"/>
      <c r="L735" s="416"/>
      <c r="M735" s="416"/>
      <c r="N735" s="416"/>
      <c r="O735" s="416"/>
      <c r="P735" s="416"/>
      <c r="Q735" s="416"/>
      <c r="R735" s="416"/>
      <c r="S735" s="416"/>
      <c r="T735" s="416"/>
      <c r="U735" s="416"/>
      <c r="V735" s="416"/>
      <c r="W735" s="416"/>
      <c r="X735" s="416"/>
      <c r="Y735" s="416"/>
      <c r="Z735" s="416"/>
      <c r="AA735" s="416"/>
      <c r="AB735" s="416"/>
      <c r="AC735" s="416"/>
      <c r="AD735" s="416"/>
      <c r="AE735" s="416"/>
      <c r="AF735" s="416"/>
      <c r="AG735" s="416"/>
      <c r="AH735" s="416"/>
      <c r="AI735" s="416"/>
      <c r="AJ735" s="416"/>
      <c r="AK735" s="416"/>
      <c r="AL735" s="416"/>
      <c r="AM735" s="416"/>
      <c r="AN735" s="416"/>
      <c r="AO735" s="416"/>
      <c r="AP735" s="416"/>
      <c r="AQ735" s="416"/>
      <c r="AR735" s="416"/>
      <c r="AS735" s="416"/>
      <c r="AT735" s="416"/>
      <c r="AU735" s="416"/>
      <c r="AV735" s="416"/>
      <c r="AW735" s="416"/>
      <c r="AX735" s="416"/>
      <c r="AY735" s="416"/>
      <c r="AZ735" s="416"/>
      <c r="BA735" s="416"/>
      <c r="BB735" s="416"/>
      <c r="BC735" s="416"/>
      <c r="BD735" s="416"/>
      <c r="BE735" s="416"/>
      <c r="BF735" s="416"/>
      <c r="BG735" s="416"/>
      <c r="BH735" s="416"/>
      <c r="BI735" s="416"/>
      <c r="BJ735" s="416"/>
      <c r="BK735" s="416"/>
      <c r="BL735" s="416"/>
      <c r="BM735" s="416"/>
      <c r="BN735" s="416"/>
      <c r="BO735" s="416"/>
      <c r="BP735" s="417"/>
      <c r="BQ735" s="417"/>
      <c r="BR735" s="417"/>
      <c r="BS735" s="417"/>
      <c r="BT735" s="417"/>
      <c r="BU735" s="417"/>
      <c r="BV735" s="417"/>
      <c r="BW735" s="417"/>
      <c r="BX735" s="417"/>
      <c r="BY735" s="417"/>
      <c r="BZ735" s="417"/>
      <c r="CA735" s="417"/>
      <c r="CB735" s="417"/>
      <c r="CC735" s="417"/>
      <c r="CD735" s="417"/>
      <c r="CE735" s="417"/>
      <c r="CF735" s="417"/>
      <c r="CG735" s="417"/>
      <c r="CH735" s="417"/>
      <c r="CI735" s="417"/>
      <c r="CJ735" s="417"/>
      <c r="CK735" s="417"/>
      <c r="CL735" s="417"/>
      <c r="CM735" s="417"/>
      <c r="CN735" s="417"/>
      <c r="CO735" s="417"/>
      <c r="CP735" s="417"/>
      <c r="CQ735" s="417"/>
      <c r="CR735" s="417"/>
      <c r="CS735" s="417"/>
      <c r="CT735" s="417"/>
      <c r="CU735" s="417"/>
      <c r="CV735" s="417"/>
      <c r="CW735" s="417"/>
      <c r="CX735" s="417"/>
      <c r="CY735" s="417"/>
      <c r="CZ735" s="417"/>
      <c r="DA735" s="417"/>
      <c r="DB735" s="417"/>
      <c r="DC735" s="417"/>
      <c r="DD735" s="417"/>
      <c r="DE735" s="417"/>
      <c r="DF735" s="417"/>
      <c r="DG735" s="417"/>
    </row>
    <row r="736" spans="1:111" s="268" customFormat="1" ht="34.5" customHeight="1">
      <c r="A736" s="92" t="s">
        <v>1767</v>
      </c>
      <c r="B736" s="112" t="s">
        <v>103</v>
      </c>
      <c r="C736" s="16" t="s">
        <v>1497</v>
      </c>
      <c r="D736" s="82" t="s">
        <v>1770</v>
      </c>
      <c r="E736" s="105" t="s">
        <v>109</v>
      </c>
      <c r="F736" s="218">
        <v>14</v>
      </c>
      <c r="G736" s="117">
        <f t="shared" si="313"/>
        <v>0.24940000000000001</v>
      </c>
      <c r="H736" s="114">
        <v>0</v>
      </c>
      <c r="I736" s="122">
        <f t="shared" ref="I736" si="318">H736*(1+G736)</f>
        <v>0</v>
      </c>
      <c r="J736" s="18">
        <f t="shared" ref="J736" si="319">F736*I736</f>
        <v>0</v>
      </c>
      <c r="K736" s="416"/>
      <c r="L736" s="416"/>
      <c r="M736" s="416"/>
      <c r="N736" s="416"/>
      <c r="O736" s="416"/>
      <c r="P736" s="416"/>
      <c r="Q736" s="416"/>
      <c r="R736" s="416"/>
      <c r="S736" s="416"/>
      <c r="T736" s="416"/>
      <c r="U736" s="416"/>
      <c r="V736" s="416"/>
      <c r="W736" s="416"/>
      <c r="X736" s="416"/>
      <c r="Y736" s="416"/>
      <c r="Z736" s="416"/>
      <c r="AA736" s="416"/>
      <c r="AB736" s="416"/>
      <c r="AC736" s="416"/>
      <c r="AD736" s="416"/>
      <c r="AE736" s="416"/>
      <c r="AF736" s="416"/>
      <c r="AG736" s="416"/>
      <c r="AH736" s="416"/>
      <c r="AI736" s="416"/>
      <c r="AJ736" s="416"/>
      <c r="AK736" s="416"/>
      <c r="AL736" s="416"/>
      <c r="AM736" s="416"/>
      <c r="AN736" s="416"/>
      <c r="AO736" s="416"/>
      <c r="AP736" s="416"/>
      <c r="AQ736" s="416"/>
      <c r="AR736" s="416"/>
      <c r="AS736" s="416"/>
      <c r="AT736" s="416"/>
      <c r="AU736" s="416"/>
      <c r="AV736" s="416"/>
      <c r="AW736" s="416"/>
      <c r="AX736" s="416"/>
      <c r="AY736" s="416"/>
      <c r="AZ736" s="416"/>
      <c r="BA736" s="416"/>
      <c r="BB736" s="416"/>
      <c r="BC736" s="416"/>
      <c r="BD736" s="416"/>
      <c r="BE736" s="416"/>
      <c r="BF736" s="416"/>
      <c r="BG736" s="416"/>
      <c r="BH736" s="416"/>
      <c r="BI736" s="416"/>
      <c r="BJ736" s="416"/>
      <c r="BK736" s="416"/>
      <c r="BL736" s="416"/>
      <c r="BM736" s="416"/>
      <c r="BN736" s="416"/>
      <c r="BO736" s="416"/>
      <c r="BP736" s="417"/>
      <c r="BQ736" s="417"/>
      <c r="BR736" s="417"/>
      <c r="BS736" s="417"/>
      <c r="BT736" s="417"/>
      <c r="BU736" s="417"/>
      <c r="BV736" s="417"/>
      <c r="BW736" s="417"/>
      <c r="BX736" s="417"/>
      <c r="BY736" s="417"/>
      <c r="BZ736" s="417"/>
      <c r="CA736" s="417"/>
      <c r="CB736" s="417"/>
      <c r="CC736" s="417"/>
      <c r="CD736" s="417"/>
      <c r="CE736" s="417"/>
      <c r="CF736" s="417"/>
      <c r="CG736" s="417"/>
      <c r="CH736" s="417"/>
      <c r="CI736" s="417"/>
      <c r="CJ736" s="417"/>
      <c r="CK736" s="417"/>
      <c r="CL736" s="417"/>
      <c r="CM736" s="417"/>
      <c r="CN736" s="417"/>
      <c r="CO736" s="417"/>
      <c r="CP736" s="417"/>
      <c r="CQ736" s="417"/>
      <c r="CR736" s="417"/>
      <c r="CS736" s="417"/>
      <c r="CT736" s="417"/>
      <c r="CU736" s="417"/>
      <c r="CV736" s="417"/>
      <c r="CW736" s="417"/>
      <c r="CX736" s="417"/>
      <c r="CY736" s="417"/>
      <c r="CZ736" s="417"/>
      <c r="DA736" s="417"/>
      <c r="DB736" s="417"/>
      <c r="DC736" s="417"/>
      <c r="DD736" s="417"/>
      <c r="DE736" s="417"/>
      <c r="DF736" s="417"/>
      <c r="DG736" s="417"/>
    </row>
    <row r="737" spans="1:111" s="268" customFormat="1" ht="31.5">
      <c r="A737" s="92">
        <v>92397</v>
      </c>
      <c r="B737" s="112" t="s">
        <v>13</v>
      </c>
      <c r="C737" s="16" t="s">
        <v>2456</v>
      </c>
      <c r="D737" s="82" t="s">
        <v>1764</v>
      </c>
      <c r="E737" s="112" t="s">
        <v>109</v>
      </c>
      <c r="F737" s="218">
        <f>'Quadro de Áreas'!H27</f>
        <v>4900.8999999999996</v>
      </c>
      <c r="G737" s="117">
        <f t="shared" si="313"/>
        <v>0.24940000000000001</v>
      </c>
      <c r="H737" s="114">
        <v>0</v>
      </c>
      <c r="I737" s="122">
        <f t="shared" si="316"/>
        <v>0</v>
      </c>
      <c r="J737" s="18">
        <f t="shared" si="317"/>
        <v>0</v>
      </c>
      <c r="K737" s="416"/>
      <c r="L737" s="416"/>
      <c r="M737" s="416"/>
      <c r="N737" s="416"/>
      <c r="O737" s="416"/>
      <c r="P737" s="416"/>
      <c r="Q737" s="416"/>
      <c r="R737" s="416"/>
      <c r="S737" s="416"/>
      <c r="T737" s="416"/>
      <c r="U737" s="416"/>
      <c r="V737" s="416"/>
      <c r="W737" s="416"/>
      <c r="X737" s="416"/>
      <c r="Y737" s="416"/>
      <c r="Z737" s="416"/>
      <c r="AA737" s="416"/>
      <c r="AB737" s="416"/>
      <c r="AC737" s="416"/>
      <c r="AD737" s="416"/>
      <c r="AE737" s="416"/>
      <c r="AF737" s="416"/>
      <c r="AG737" s="416"/>
      <c r="AH737" s="416"/>
      <c r="AI737" s="416"/>
      <c r="AJ737" s="416"/>
      <c r="AK737" s="416"/>
      <c r="AL737" s="416"/>
      <c r="AM737" s="416"/>
      <c r="AN737" s="416"/>
      <c r="AO737" s="416"/>
      <c r="AP737" s="416"/>
      <c r="AQ737" s="416"/>
      <c r="AR737" s="416"/>
      <c r="AS737" s="416"/>
      <c r="AT737" s="416"/>
      <c r="AU737" s="416"/>
      <c r="AV737" s="416"/>
      <c r="AW737" s="416"/>
      <c r="AX737" s="416"/>
      <c r="AY737" s="416"/>
      <c r="AZ737" s="416"/>
      <c r="BA737" s="416"/>
      <c r="BB737" s="416"/>
      <c r="BC737" s="416"/>
      <c r="BD737" s="416"/>
      <c r="BE737" s="416"/>
      <c r="BF737" s="416"/>
      <c r="BG737" s="416"/>
      <c r="BH737" s="416"/>
      <c r="BI737" s="416"/>
      <c r="BJ737" s="416"/>
      <c r="BK737" s="416"/>
      <c r="BL737" s="416"/>
      <c r="BM737" s="416"/>
      <c r="BN737" s="416"/>
      <c r="BO737" s="416"/>
      <c r="BP737" s="417"/>
      <c r="BQ737" s="417"/>
      <c r="BR737" s="417"/>
      <c r="BS737" s="417"/>
      <c r="BT737" s="417"/>
      <c r="BU737" s="417"/>
      <c r="BV737" s="417"/>
      <c r="BW737" s="417"/>
      <c r="BX737" s="417"/>
      <c r="BY737" s="417"/>
      <c r="BZ737" s="417"/>
      <c r="CA737" s="417"/>
      <c r="CB737" s="417"/>
      <c r="CC737" s="417"/>
      <c r="CD737" s="417"/>
      <c r="CE737" s="417"/>
      <c r="CF737" s="417"/>
      <c r="CG737" s="417"/>
      <c r="CH737" s="417"/>
      <c r="CI737" s="417"/>
      <c r="CJ737" s="417"/>
      <c r="CK737" s="417"/>
      <c r="CL737" s="417"/>
      <c r="CM737" s="417"/>
      <c r="CN737" s="417"/>
      <c r="CO737" s="417"/>
      <c r="CP737" s="417"/>
      <c r="CQ737" s="417"/>
      <c r="CR737" s="417"/>
      <c r="CS737" s="417"/>
      <c r="CT737" s="417"/>
      <c r="CU737" s="417"/>
      <c r="CV737" s="417"/>
      <c r="CW737" s="417"/>
      <c r="CX737" s="417"/>
      <c r="CY737" s="417"/>
      <c r="CZ737" s="417"/>
      <c r="DA737" s="417"/>
      <c r="DB737" s="417"/>
      <c r="DC737" s="417"/>
      <c r="DD737" s="417"/>
      <c r="DE737" s="417"/>
      <c r="DF737" s="417"/>
      <c r="DG737" s="417"/>
    </row>
    <row r="738" spans="1:111" s="268" customFormat="1" ht="47.25">
      <c r="A738" s="112">
        <v>94273</v>
      </c>
      <c r="B738" s="112" t="s">
        <v>13</v>
      </c>
      <c r="C738" s="16" t="s">
        <v>2457</v>
      </c>
      <c r="D738" s="106" t="s">
        <v>1772</v>
      </c>
      <c r="E738" s="112" t="s">
        <v>107</v>
      </c>
      <c r="F738" s="218">
        <v>217.2</v>
      </c>
      <c r="G738" s="117">
        <f t="shared" si="313"/>
        <v>0.24940000000000001</v>
      </c>
      <c r="H738" s="114">
        <v>0</v>
      </c>
      <c r="I738" s="122">
        <f t="shared" ref="I738" si="320">H738*(1+G738)</f>
        <v>0</v>
      </c>
      <c r="J738" s="18">
        <f t="shared" ref="J738" si="321">F738*I738</f>
        <v>0</v>
      </c>
      <c r="K738" s="416"/>
      <c r="L738" s="416"/>
      <c r="M738" s="416"/>
      <c r="N738" s="416"/>
      <c r="O738" s="416"/>
      <c r="P738" s="416"/>
      <c r="Q738" s="416"/>
      <c r="R738" s="416"/>
      <c r="S738" s="416"/>
      <c r="T738" s="416"/>
      <c r="U738" s="416"/>
      <c r="V738" s="416"/>
      <c r="W738" s="416"/>
      <c r="X738" s="416"/>
      <c r="Y738" s="416"/>
      <c r="Z738" s="416"/>
      <c r="AA738" s="416"/>
      <c r="AB738" s="416"/>
      <c r="AC738" s="416"/>
      <c r="AD738" s="416"/>
      <c r="AE738" s="416"/>
      <c r="AF738" s="416"/>
      <c r="AG738" s="416"/>
      <c r="AH738" s="416"/>
      <c r="AI738" s="416"/>
      <c r="AJ738" s="416"/>
      <c r="AK738" s="416"/>
      <c r="AL738" s="416"/>
      <c r="AM738" s="416"/>
      <c r="AN738" s="416"/>
      <c r="AO738" s="416"/>
      <c r="AP738" s="416"/>
      <c r="AQ738" s="416"/>
      <c r="AR738" s="416"/>
      <c r="AS738" s="416"/>
      <c r="AT738" s="416"/>
      <c r="AU738" s="416"/>
      <c r="AV738" s="416"/>
      <c r="AW738" s="416"/>
      <c r="AX738" s="416"/>
      <c r="AY738" s="416"/>
      <c r="AZ738" s="416"/>
      <c r="BA738" s="416"/>
      <c r="BB738" s="416"/>
      <c r="BC738" s="416"/>
      <c r="BD738" s="416"/>
      <c r="BE738" s="416"/>
      <c r="BF738" s="416"/>
      <c r="BG738" s="416"/>
      <c r="BH738" s="416"/>
      <c r="BI738" s="416"/>
      <c r="BJ738" s="416"/>
      <c r="BK738" s="416"/>
      <c r="BL738" s="416"/>
      <c r="BM738" s="416"/>
      <c r="BN738" s="416"/>
      <c r="BO738" s="416"/>
      <c r="BP738" s="417"/>
      <c r="BQ738" s="417"/>
      <c r="BR738" s="417"/>
      <c r="BS738" s="417"/>
      <c r="BT738" s="417"/>
      <c r="BU738" s="417"/>
      <c r="BV738" s="417"/>
      <c r="BW738" s="417"/>
      <c r="BX738" s="417"/>
      <c r="BY738" s="417"/>
      <c r="BZ738" s="417"/>
      <c r="CA738" s="417"/>
      <c r="CB738" s="417"/>
      <c r="CC738" s="417"/>
      <c r="CD738" s="417"/>
      <c r="CE738" s="417"/>
      <c r="CF738" s="417"/>
      <c r="CG738" s="417"/>
      <c r="CH738" s="417"/>
      <c r="CI738" s="417"/>
      <c r="CJ738" s="417"/>
      <c r="CK738" s="417"/>
      <c r="CL738" s="417"/>
      <c r="CM738" s="417"/>
      <c r="CN738" s="417"/>
      <c r="CO738" s="417"/>
      <c r="CP738" s="417"/>
      <c r="CQ738" s="417"/>
      <c r="CR738" s="417"/>
      <c r="CS738" s="417"/>
      <c r="CT738" s="417"/>
      <c r="CU738" s="417"/>
      <c r="CV738" s="417"/>
      <c r="CW738" s="417"/>
      <c r="CX738" s="417"/>
      <c r="CY738" s="417"/>
      <c r="CZ738" s="417"/>
      <c r="DA738" s="417"/>
      <c r="DB738" s="417"/>
      <c r="DC738" s="417"/>
      <c r="DD738" s="417"/>
      <c r="DE738" s="417"/>
      <c r="DF738" s="417"/>
      <c r="DG738" s="417"/>
    </row>
    <row r="739" spans="1:111" s="268" customFormat="1" ht="47.25">
      <c r="A739" s="112">
        <v>94274</v>
      </c>
      <c r="B739" s="112" t="s">
        <v>13</v>
      </c>
      <c r="C739" s="16" t="s">
        <v>2458</v>
      </c>
      <c r="D739" s="106" t="s">
        <v>1773</v>
      </c>
      <c r="E739" s="112" t="s">
        <v>107</v>
      </c>
      <c r="F739" s="218">
        <v>84</v>
      </c>
      <c r="G739" s="117">
        <f t="shared" si="313"/>
        <v>0.24940000000000001</v>
      </c>
      <c r="H739" s="114">
        <v>0</v>
      </c>
      <c r="I739" s="122">
        <f t="shared" si="316"/>
        <v>0</v>
      </c>
      <c r="J739" s="18">
        <f t="shared" si="317"/>
        <v>0</v>
      </c>
      <c r="K739" s="416"/>
      <c r="L739" s="416"/>
      <c r="M739" s="416"/>
      <c r="N739" s="416"/>
      <c r="O739" s="416"/>
      <c r="P739" s="416"/>
      <c r="Q739" s="416"/>
      <c r="R739" s="416"/>
      <c r="S739" s="416"/>
      <c r="T739" s="416"/>
      <c r="U739" s="416"/>
      <c r="V739" s="416"/>
      <c r="W739" s="416"/>
      <c r="X739" s="416"/>
      <c r="Y739" s="416"/>
      <c r="Z739" s="416"/>
      <c r="AA739" s="416"/>
      <c r="AB739" s="416"/>
      <c r="AC739" s="416"/>
      <c r="AD739" s="416"/>
      <c r="AE739" s="416"/>
      <c r="AF739" s="416"/>
      <c r="AG739" s="416"/>
      <c r="AH739" s="416"/>
      <c r="AI739" s="416"/>
      <c r="AJ739" s="416"/>
      <c r="AK739" s="416"/>
      <c r="AL739" s="416"/>
      <c r="AM739" s="416"/>
      <c r="AN739" s="416"/>
      <c r="AO739" s="416"/>
      <c r="AP739" s="416"/>
      <c r="AQ739" s="416"/>
      <c r="AR739" s="416"/>
      <c r="AS739" s="416"/>
      <c r="AT739" s="416"/>
      <c r="AU739" s="416"/>
      <c r="AV739" s="416"/>
      <c r="AW739" s="416"/>
      <c r="AX739" s="416"/>
      <c r="AY739" s="416"/>
      <c r="AZ739" s="416"/>
      <c r="BA739" s="416"/>
      <c r="BB739" s="416"/>
      <c r="BC739" s="416"/>
      <c r="BD739" s="416"/>
      <c r="BE739" s="416"/>
      <c r="BF739" s="416"/>
      <c r="BG739" s="416"/>
      <c r="BH739" s="416"/>
      <c r="BI739" s="416"/>
      <c r="BJ739" s="416"/>
      <c r="BK739" s="416"/>
      <c r="BL739" s="416"/>
      <c r="BM739" s="416"/>
      <c r="BN739" s="416"/>
      <c r="BO739" s="416"/>
      <c r="BP739" s="417"/>
      <c r="BQ739" s="417"/>
      <c r="BR739" s="417"/>
      <c r="BS739" s="417"/>
      <c r="BT739" s="417"/>
      <c r="BU739" s="417"/>
      <c r="BV739" s="417"/>
      <c r="BW739" s="417"/>
      <c r="BX739" s="417"/>
      <c r="BY739" s="417"/>
      <c r="BZ739" s="417"/>
      <c r="CA739" s="417"/>
      <c r="CB739" s="417"/>
      <c r="CC739" s="417"/>
      <c r="CD739" s="417"/>
      <c r="CE739" s="417"/>
      <c r="CF739" s="417"/>
      <c r="CG739" s="417"/>
      <c r="CH739" s="417"/>
      <c r="CI739" s="417"/>
      <c r="CJ739" s="417"/>
      <c r="CK739" s="417"/>
      <c r="CL739" s="417"/>
      <c r="CM739" s="417"/>
      <c r="CN739" s="417"/>
      <c r="CO739" s="417"/>
      <c r="CP739" s="417"/>
      <c r="CQ739" s="417"/>
      <c r="CR739" s="417"/>
      <c r="CS739" s="417"/>
      <c r="CT739" s="417"/>
      <c r="CU739" s="417"/>
      <c r="CV739" s="417"/>
      <c r="CW739" s="417"/>
      <c r="CX739" s="417"/>
      <c r="CY739" s="417"/>
      <c r="CZ739" s="417"/>
      <c r="DA739" s="417"/>
      <c r="DB739" s="417"/>
      <c r="DC739" s="417"/>
      <c r="DD739" s="417"/>
      <c r="DE739" s="417"/>
      <c r="DF739" s="417"/>
      <c r="DG739" s="417"/>
    </row>
    <row r="740" spans="1:111" s="268" customFormat="1">
      <c r="A740" s="92" t="s">
        <v>1778</v>
      </c>
      <c r="B740" s="112" t="s">
        <v>103</v>
      </c>
      <c r="C740" s="16" t="s">
        <v>2459</v>
      </c>
      <c r="D740" s="106" t="s">
        <v>1782</v>
      </c>
      <c r="E740" s="112" t="s">
        <v>107</v>
      </c>
      <c r="F740" s="218">
        <v>106</v>
      </c>
      <c r="G740" s="117">
        <f t="shared" si="313"/>
        <v>0.24940000000000001</v>
      </c>
      <c r="H740" s="114">
        <v>0</v>
      </c>
      <c r="I740" s="122">
        <f t="shared" si="316"/>
        <v>0</v>
      </c>
      <c r="J740" s="18">
        <f t="shared" si="317"/>
        <v>0</v>
      </c>
      <c r="K740" s="416"/>
      <c r="L740" s="416"/>
      <c r="M740" s="416"/>
      <c r="N740" s="416"/>
      <c r="O740" s="416"/>
      <c r="P740" s="416"/>
      <c r="Q740" s="416"/>
      <c r="R740" s="416"/>
      <c r="S740" s="416"/>
      <c r="T740" s="416"/>
      <c r="U740" s="416"/>
      <c r="V740" s="416"/>
      <c r="W740" s="416"/>
      <c r="X740" s="416"/>
      <c r="Y740" s="416"/>
      <c r="Z740" s="416"/>
      <c r="AA740" s="416"/>
      <c r="AB740" s="416"/>
      <c r="AC740" s="416"/>
      <c r="AD740" s="416"/>
      <c r="AE740" s="416"/>
      <c r="AF740" s="416"/>
      <c r="AG740" s="416"/>
      <c r="AH740" s="416"/>
      <c r="AI740" s="416"/>
      <c r="AJ740" s="416"/>
      <c r="AK740" s="416"/>
      <c r="AL740" s="416"/>
      <c r="AM740" s="416"/>
      <c r="AN740" s="416"/>
      <c r="AO740" s="416"/>
      <c r="AP740" s="416"/>
      <c r="AQ740" s="416"/>
      <c r="AR740" s="416"/>
      <c r="AS740" s="416"/>
      <c r="AT740" s="416"/>
      <c r="AU740" s="416"/>
      <c r="AV740" s="416"/>
      <c r="AW740" s="416"/>
      <c r="AX740" s="416"/>
      <c r="AY740" s="416"/>
      <c r="AZ740" s="416"/>
      <c r="BA740" s="416"/>
      <c r="BB740" s="416"/>
      <c r="BC740" s="416"/>
      <c r="BD740" s="416"/>
      <c r="BE740" s="416"/>
      <c r="BF740" s="416"/>
      <c r="BG740" s="416"/>
      <c r="BH740" s="416"/>
      <c r="BI740" s="416"/>
      <c r="BJ740" s="416"/>
      <c r="BK740" s="416"/>
      <c r="BL740" s="416"/>
      <c r="BM740" s="416"/>
      <c r="BN740" s="416"/>
      <c r="BO740" s="416"/>
      <c r="BP740" s="417"/>
      <c r="BQ740" s="417"/>
      <c r="BR740" s="417"/>
      <c r="BS740" s="417"/>
      <c r="BT740" s="417"/>
      <c r="BU740" s="417"/>
      <c r="BV740" s="417"/>
      <c r="BW740" s="417"/>
      <c r="BX740" s="417"/>
      <c r="BY740" s="417"/>
      <c r="BZ740" s="417"/>
      <c r="CA740" s="417"/>
      <c r="CB740" s="417"/>
      <c r="CC740" s="417"/>
      <c r="CD740" s="417"/>
      <c r="CE740" s="417"/>
      <c r="CF740" s="417"/>
      <c r="CG740" s="417"/>
      <c r="CH740" s="417"/>
      <c r="CI740" s="417"/>
      <c r="CJ740" s="417"/>
      <c r="CK740" s="417"/>
      <c r="CL740" s="417"/>
      <c r="CM740" s="417"/>
      <c r="CN740" s="417"/>
      <c r="CO740" s="417"/>
      <c r="CP740" s="417"/>
      <c r="CQ740" s="417"/>
      <c r="CR740" s="417"/>
      <c r="CS740" s="417"/>
      <c r="CT740" s="417"/>
      <c r="CU740" s="417"/>
      <c r="CV740" s="417"/>
      <c r="CW740" s="417"/>
      <c r="CX740" s="417"/>
      <c r="CY740" s="417"/>
      <c r="CZ740" s="417"/>
      <c r="DA740" s="417"/>
      <c r="DB740" s="417"/>
      <c r="DC740" s="417"/>
      <c r="DD740" s="417"/>
      <c r="DE740" s="417"/>
      <c r="DF740" s="417"/>
      <c r="DG740" s="417"/>
    </row>
    <row r="741" spans="1:111" s="268" customFormat="1">
      <c r="A741" s="88"/>
      <c r="B741" s="88"/>
      <c r="C741" s="30"/>
      <c r="D741" s="27"/>
      <c r="E741" s="88"/>
      <c r="F741" s="26"/>
      <c r="G741" s="26"/>
      <c r="H741" s="566" t="s">
        <v>17</v>
      </c>
      <c r="I741" s="567"/>
      <c r="J741" s="35">
        <f>SUM(J734:J740)</f>
        <v>0</v>
      </c>
      <c r="K741" s="416"/>
      <c r="L741" s="416"/>
      <c r="M741" s="416"/>
      <c r="N741" s="416"/>
      <c r="O741" s="416"/>
      <c r="P741" s="416"/>
      <c r="Q741" s="416"/>
      <c r="R741" s="416"/>
      <c r="S741" s="416"/>
      <c r="T741" s="416"/>
      <c r="U741" s="416"/>
      <c r="V741" s="416"/>
      <c r="W741" s="416"/>
      <c r="X741" s="416"/>
      <c r="Y741" s="416"/>
      <c r="Z741" s="416"/>
      <c r="AA741" s="416"/>
      <c r="AB741" s="416"/>
      <c r="AC741" s="416"/>
      <c r="AD741" s="416"/>
      <c r="AE741" s="416"/>
      <c r="AF741" s="416"/>
      <c r="AG741" s="416"/>
      <c r="AH741" s="416"/>
      <c r="AI741" s="416"/>
      <c r="AJ741" s="416"/>
      <c r="AK741" s="416"/>
      <c r="AL741" s="416"/>
      <c r="AM741" s="416"/>
      <c r="AN741" s="416"/>
      <c r="AO741" s="416"/>
      <c r="AP741" s="416"/>
      <c r="AQ741" s="416"/>
      <c r="AR741" s="416"/>
      <c r="AS741" s="416"/>
      <c r="AT741" s="416"/>
      <c r="AU741" s="416"/>
      <c r="AV741" s="416"/>
      <c r="AW741" s="416"/>
      <c r="AX741" s="416"/>
      <c r="AY741" s="416"/>
      <c r="AZ741" s="416"/>
      <c r="BA741" s="416"/>
      <c r="BB741" s="416"/>
      <c r="BC741" s="416"/>
      <c r="BD741" s="416"/>
      <c r="BE741" s="416"/>
      <c r="BF741" s="416"/>
      <c r="BG741" s="416"/>
      <c r="BH741" s="416"/>
      <c r="BI741" s="416"/>
      <c r="BJ741" s="416"/>
      <c r="BK741" s="416"/>
      <c r="BL741" s="416"/>
      <c r="BM741" s="416"/>
      <c r="BN741" s="416"/>
      <c r="BO741" s="416"/>
      <c r="BP741" s="417"/>
      <c r="BQ741" s="417"/>
      <c r="BR741" s="417"/>
      <c r="BS741" s="417"/>
      <c r="BT741" s="417"/>
      <c r="BU741" s="417"/>
      <c r="BV741" s="417"/>
      <c r="BW741" s="417"/>
      <c r="BX741" s="417"/>
      <c r="BY741" s="417"/>
      <c r="BZ741" s="417"/>
      <c r="CA741" s="417"/>
      <c r="CB741" s="417"/>
      <c r="CC741" s="417"/>
      <c r="CD741" s="417"/>
      <c r="CE741" s="417"/>
      <c r="CF741" s="417"/>
      <c r="CG741" s="417"/>
      <c r="CH741" s="417"/>
      <c r="CI741" s="417"/>
      <c r="CJ741" s="417"/>
      <c r="CK741" s="417"/>
      <c r="CL741" s="417"/>
      <c r="CM741" s="417"/>
      <c r="CN741" s="417"/>
      <c r="CO741" s="417"/>
      <c r="CP741" s="417"/>
      <c r="CQ741" s="417"/>
      <c r="CR741" s="417"/>
      <c r="CS741" s="417"/>
      <c r="CT741" s="417"/>
      <c r="CU741" s="417"/>
      <c r="CV741" s="417"/>
      <c r="CW741" s="417"/>
      <c r="CX741" s="417"/>
      <c r="CY741" s="417"/>
      <c r="CZ741" s="417"/>
      <c r="DA741" s="417"/>
      <c r="DB741" s="417"/>
      <c r="DC741" s="417"/>
      <c r="DD741" s="417"/>
      <c r="DE741" s="417"/>
      <c r="DF741" s="417"/>
      <c r="DG741" s="417"/>
    </row>
    <row r="742" spans="1:111" s="268" customFormat="1">
      <c r="A742" s="22"/>
      <c r="B742" s="22"/>
      <c r="C742" s="11" t="s">
        <v>1698</v>
      </c>
      <c r="D742" s="12" t="s">
        <v>1783</v>
      </c>
      <c r="E742" s="22"/>
      <c r="F742" s="23"/>
      <c r="G742" s="23"/>
      <c r="H742" s="23"/>
      <c r="I742" s="24"/>
      <c r="J742" s="23"/>
      <c r="K742" s="416"/>
      <c r="L742" s="416"/>
      <c r="M742" s="416"/>
      <c r="N742" s="416"/>
      <c r="O742" s="416"/>
      <c r="P742" s="416"/>
      <c r="Q742" s="416"/>
      <c r="R742" s="416"/>
      <c r="S742" s="416"/>
      <c r="T742" s="416"/>
      <c r="U742" s="416"/>
      <c r="V742" s="416"/>
      <c r="W742" s="416"/>
      <c r="X742" s="416"/>
      <c r="Y742" s="416"/>
      <c r="Z742" s="416"/>
      <c r="AA742" s="416"/>
      <c r="AB742" s="416"/>
      <c r="AC742" s="416"/>
      <c r="AD742" s="416"/>
      <c r="AE742" s="416"/>
      <c r="AF742" s="416"/>
      <c r="AG742" s="416"/>
      <c r="AH742" s="416"/>
      <c r="AI742" s="416"/>
      <c r="AJ742" s="416"/>
      <c r="AK742" s="416"/>
      <c r="AL742" s="416"/>
      <c r="AM742" s="416"/>
      <c r="AN742" s="416"/>
      <c r="AO742" s="416"/>
      <c r="AP742" s="416"/>
      <c r="AQ742" s="416"/>
      <c r="AR742" s="416"/>
      <c r="AS742" s="416"/>
      <c r="AT742" s="416"/>
      <c r="AU742" s="416"/>
      <c r="AV742" s="416"/>
      <c r="AW742" s="416"/>
      <c r="AX742" s="416"/>
      <c r="AY742" s="416"/>
      <c r="AZ742" s="416"/>
      <c r="BA742" s="416"/>
      <c r="BB742" s="416"/>
      <c r="BC742" s="416"/>
      <c r="BD742" s="416"/>
      <c r="BE742" s="416"/>
      <c r="BF742" s="416"/>
      <c r="BG742" s="416"/>
      <c r="BH742" s="416"/>
      <c r="BI742" s="416"/>
      <c r="BJ742" s="416"/>
      <c r="BK742" s="416"/>
      <c r="BL742" s="416"/>
      <c r="BM742" s="416"/>
      <c r="BN742" s="416"/>
      <c r="BO742" s="416"/>
      <c r="BP742" s="417"/>
      <c r="BQ742" s="417"/>
      <c r="BR742" s="417"/>
      <c r="BS742" s="417"/>
      <c r="BT742" s="417"/>
      <c r="BU742" s="417"/>
      <c r="BV742" s="417"/>
      <c r="BW742" s="417"/>
      <c r="BX742" s="417"/>
      <c r="BY742" s="417"/>
      <c r="BZ742" s="417"/>
      <c r="CA742" s="417"/>
      <c r="CB742" s="417"/>
      <c r="CC742" s="417"/>
      <c r="CD742" s="417"/>
      <c r="CE742" s="417"/>
      <c r="CF742" s="417"/>
      <c r="CG742" s="417"/>
      <c r="CH742" s="417"/>
      <c r="CI742" s="417"/>
      <c r="CJ742" s="417"/>
      <c r="CK742" s="417"/>
      <c r="CL742" s="417"/>
      <c r="CM742" s="417"/>
      <c r="CN742" s="417"/>
      <c r="CO742" s="417"/>
      <c r="CP742" s="417"/>
      <c r="CQ742" s="417"/>
      <c r="CR742" s="417"/>
      <c r="CS742" s="417"/>
      <c r="CT742" s="417"/>
      <c r="CU742" s="417"/>
      <c r="CV742" s="417"/>
      <c r="CW742" s="417"/>
      <c r="CX742" s="417"/>
      <c r="CY742" s="417"/>
      <c r="CZ742" s="417"/>
      <c r="DA742" s="417"/>
      <c r="DB742" s="417"/>
      <c r="DC742" s="417"/>
      <c r="DD742" s="417"/>
      <c r="DE742" s="417"/>
      <c r="DF742" s="417"/>
      <c r="DG742" s="417"/>
    </row>
    <row r="743" spans="1:111" s="268" customFormat="1" ht="31.5">
      <c r="A743" s="92" t="s">
        <v>1785</v>
      </c>
      <c r="B743" s="112" t="s">
        <v>103</v>
      </c>
      <c r="C743" s="16" t="s">
        <v>1699</v>
      </c>
      <c r="D743" s="82" t="s">
        <v>1786</v>
      </c>
      <c r="E743" s="105" t="s">
        <v>363</v>
      </c>
      <c r="F743" s="218">
        <v>1</v>
      </c>
      <c r="G743" s="117">
        <f t="shared" si="313"/>
        <v>0.24940000000000001</v>
      </c>
      <c r="H743" s="114">
        <v>0</v>
      </c>
      <c r="I743" s="122">
        <f t="shared" ref="I743:I749" si="322">H743*(1+G743)</f>
        <v>0</v>
      </c>
      <c r="J743" s="18">
        <f t="shared" ref="J743:J749" si="323">F743*I743</f>
        <v>0</v>
      </c>
      <c r="K743" s="416"/>
      <c r="L743" s="416"/>
      <c r="M743" s="416"/>
      <c r="N743" s="416"/>
      <c r="O743" s="416"/>
      <c r="P743" s="416"/>
      <c r="Q743" s="416"/>
      <c r="R743" s="416"/>
      <c r="S743" s="416"/>
      <c r="T743" s="416"/>
      <c r="U743" s="416"/>
      <c r="V743" s="416"/>
      <c r="W743" s="416"/>
      <c r="X743" s="416"/>
      <c r="Y743" s="416"/>
      <c r="Z743" s="416"/>
      <c r="AA743" s="416"/>
      <c r="AB743" s="416"/>
      <c r="AC743" s="416"/>
      <c r="AD743" s="416"/>
      <c r="AE743" s="416"/>
      <c r="AF743" s="416"/>
      <c r="AG743" s="416"/>
      <c r="AH743" s="416"/>
      <c r="AI743" s="416"/>
      <c r="AJ743" s="416"/>
      <c r="AK743" s="416"/>
      <c r="AL743" s="416"/>
      <c r="AM743" s="416"/>
      <c r="AN743" s="416"/>
      <c r="AO743" s="416"/>
      <c r="AP743" s="416"/>
      <c r="AQ743" s="416"/>
      <c r="AR743" s="416"/>
      <c r="AS743" s="416"/>
      <c r="AT743" s="416"/>
      <c r="AU743" s="416"/>
      <c r="AV743" s="416"/>
      <c r="AW743" s="416"/>
      <c r="AX743" s="416"/>
      <c r="AY743" s="416"/>
      <c r="AZ743" s="416"/>
      <c r="BA743" s="416"/>
      <c r="BB743" s="416"/>
      <c r="BC743" s="416"/>
      <c r="BD743" s="416"/>
      <c r="BE743" s="416"/>
      <c r="BF743" s="416"/>
      <c r="BG743" s="416"/>
      <c r="BH743" s="416"/>
      <c r="BI743" s="416"/>
      <c r="BJ743" s="416"/>
      <c r="BK743" s="416"/>
      <c r="BL743" s="416"/>
      <c r="BM743" s="416"/>
      <c r="BN743" s="416"/>
      <c r="BO743" s="416"/>
      <c r="BP743" s="417"/>
      <c r="BQ743" s="417"/>
      <c r="BR743" s="417"/>
      <c r="BS743" s="417"/>
      <c r="BT743" s="417"/>
      <c r="BU743" s="417"/>
      <c r="BV743" s="417"/>
      <c r="BW743" s="417"/>
      <c r="BX743" s="417"/>
      <c r="BY743" s="417"/>
      <c r="BZ743" s="417"/>
      <c r="CA743" s="417"/>
      <c r="CB743" s="417"/>
      <c r="CC743" s="417"/>
      <c r="CD743" s="417"/>
      <c r="CE743" s="417"/>
      <c r="CF743" s="417"/>
      <c r="CG743" s="417"/>
      <c r="CH743" s="417"/>
      <c r="CI743" s="417"/>
      <c r="CJ743" s="417"/>
      <c r="CK743" s="417"/>
      <c r="CL743" s="417"/>
      <c r="CM743" s="417"/>
      <c r="CN743" s="417"/>
      <c r="CO743" s="417"/>
      <c r="CP743" s="417"/>
      <c r="CQ743" s="417"/>
      <c r="CR743" s="417"/>
      <c r="CS743" s="417"/>
      <c r="CT743" s="417"/>
      <c r="CU743" s="417"/>
      <c r="CV743" s="417"/>
      <c r="CW743" s="417"/>
      <c r="CX743" s="417"/>
      <c r="CY743" s="417"/>
      <c r="CZ743" s="417"/>
      <c r="DA743" s="417"/>
      <c r="DB743" s="417"/>
      <c r="DC743" s="417"/>
      <c r="DD743" s="417"/>
      <c r="DE743" s="417"/>
      <c r="DF743" s="417"/>
      <c r="DG743" s="417"/>
    </row>
    <row r="744" spans="1:111" s="268" customFormat="1" ht="47.25">
      <c r="A744" s="222" t="s">
        <v>791</v>
      </c>
      <c r="B744" s="99" t="s">
        <v>103</v>
      </c>
      <c r="C744" s="16" t="s">
        <v>1700</v>
      </c>
      <c r="D744" s="106" t="s">
        <v>1790</v>
      </c>
      <c r="E744" s="112" t="s">
        <v>107</v>
      </c>
      <c r="F744" s="474">
        <v>58.6</v>
      </c>
      <c r="G744" s="117">
        <f>$J$4</f>
        <v>0.24940000000000001</v>
      </c>
      <c r="H744" s="114">
        <v>0</v>
      </c>
      <c r="I744" s="122">
        <f>H744*(1+G744)</f>
        <v>0</v>
      </c>
      <c r="J744" s="114">
        <f>F744*I744</f>
        <v>0</v>
      </c>
      <c r="K744" s="416"/>
      <c r="L744" s="416"/>
      <c r="M744" s="416"/>
      <c r="N744" s="416"/>
      <c r="O744" s="416"/>
      <c r="P744" s="416"/>
      <c r="Q744" s="416"/>
      <c r="R744" s="416"/>
      <c r="S744" s="416"/>
      <c r="T744" s="416"/>
      <c r="U744" s="416"/>
      <c r="V744" s="416"/>
      <c r="W744" s="416"/>
      <c r="X744" s="416"/>
      <c r="Y744" s="416"/>
      <c r="Z744" s="416"/>
      <c r="AA744" s="416"/>
      <c r="AB744" s="416"/>
      <c r="AC744" s="416"/>
      <c r="AD744" s="416"/>
      <c r="AE744" s="416"/>
      <c r="AF744" s="416"/>
      <c r="AG744" s="416"/>
      <c r="AH744" s="416"/>
      <c r="AI744" s="416"/>
      <c r="AJ744" s="416"/>
      <c r="AK744" s="416"/>
      <c r="AL744" s="416"/>
      <c r="AM744" s="416"/>
      <c r="AN744" s="416"/>
      <c r="AO744" s="416"/>
      <c r="AP744" s="416"/>
      <c r="AQ744" s="416"/>
      <c r="AR744" s="416"/>
      <c r="AS744" s="416"/>
      <c r="AT744" s="416"/>
      <c r="AU744" s="416"/>
      <c r="AV744" s="416"/>
      <c r="AW744" s="416"/>
      <c r="AX744" s="416"/>
      <c r="AY744" s="416"/>
      <c r="AZ744" s="416"/>
      <c r="BA744" s="416"/>
      <c r="BB744" s="416"/>
      <c r="BC744" s="416"/>
      <c r="BD744" s="416"/>
      <c r="BE744" s="416"/>
      <c r="BF744" s="416"/>
      <c r="BG744" s="416"/>
      <c r="BH744" s="416"/>
      <c r="BI744" s="416"/>
      <c r="BJ744" s="416"/>
      <c r="BK744" s="416"/>
      <c r="BL744" s="416"/>
      <c r="BM744" s="416"/>
      <c r="BN744" s="416"/>
      <c r="BO744" s="416"/>
      <c r="BP744" s="417"/>
      <c r="BQ744" s="417"/>
      <c r="BR744" s="417"/>
      <c r="BS744" s="417"/>
      <c r="BT744" s="417"/>
      <c r="BU744" s="417"/>
      <c r="BV744" s="417"/>
      <c r="BW744" s="417"/>
      <c r="BX744" s="417"/>
      <c r="BY744" s="417"/>
      <c r="BZ744" s="417"/>
      <c r="CA744" s="417"/>
      <c r="CB744" s="417"/>
      <c r="CC744" s="417"/>
      <c r="CD744" s="417"/>
      <c r="CE744" s="417"/>
      <c r="CF744" s="417"/>
      <c r="CG744" s="417"/>
      <c r="CH744" s="417"/>
      <c r="CI744" s="417"/>
      <c r="CJ744" s="417"/>
      <c r="CK744" s="417"/>
      <c r="CL744" s="417"/>
      <c r="CM744" s="417"/>
      <c r="CN744" s="417"/>
      <c r="CO744" s="417"/>
      <c r="CP744" s="417"/>
      <c r="CQ744" s="417"/>
      <c r="CR744" s="417"/>
      <c r="CS744" s="417"/>
      <c r="CT744" s="417"/>
      <c r="CU744" s="417"/>
      <c r="CV744" s="417"/>
      <c r="CW744" s="417"/>
      <c r="CX744" s="417"/>
      <c r="CY744" s="417"/>
      <c r="CZ744" s="417"/>
      <c r="DA744" s="417"/>
      <c r="DB744" s="417"/>
      <c r="DC744" s="417"/>
      <c r="DD744" s="417"/>
      <c r="DE744" s="417"/>
      <c r="DF744" s="417"/>
      <c r="DG744" s="417"/>
    </row>
    <row r="745" spans="1:111" s="268" customFormat="1">
      <c r="A745" s="156">
        <v>99855</v>
      </c>
      <c r="B745" s="92" t="s">
        <v>13</v>
      </c>
      <c r="C745" s="16" t="s">
        <v>1701</v>
      </c>
      <c r="D745" s="106" t="s">
        <v>1798</v>
      </c>
      <c r="E745" s="112" t="s">
        <v>107</v>
      </c>
      <c r="F745" s="474">
        <v>10.4</v>
      </c>
      <c r="G745" s="117">
        <f>$J$4</f>
        <v>0.24940000000000001</v>
      </c>
      <c r="H745" s="114">
        <v>0</v>
      </c>
      <c r="I745" s="122">
        <f>H745*(1+G745)</f>
        <v>0</v>
      </c>
      <c r="J745" s="114">
        <f>F745*I745</f>
        <v>0</v>
      </c>
      <c r="K745" s="416"/>
      <c r="L745" s="416"/>
      <c r="M745" s="416"/>
      <c r="N745" s="416"/>
      <c r="O745" s="416"/>
      <c r="P745" s="416"/>
      <c r="Q745" s="416"/>
      <c r="R745" s="416"/>
      <c r="S745" s="416"/>
      <c r="T745" s="416"/>
      <c r="U745" s="416"/>
      <c r="V745" s="416"/>
      <c r="W745" s="416"/>
      <c r="X745" s="416"/>
      <c r="Y745" s="416"/>
      <c r="Z745" s="416"/>
      <c r="AA745" s="416"/>
      <c r="AB745" s="416"/>
      <c r="AC745" s="416"/>
      <c r="AD745" s="416"/>
      <c r="AE745" s="416"/>
      <c r="AF745" s="416"/>
      <c r="AG745" s="416"/>
      <c r="AH745" s="416"/>
      <c r="AI745" s="416"/>
      <c r="AJ745" s="416"/>
      <c r="AK745" s="416"/>
      <c r="AL745" s="416"/>
      <c r="AM745" s="416"/>
      <c r="AN745" s="416"/>
      <c r="AO745" s="416"/>
      <c r="AP745" s="416"/>
      <c r="AQ745" s="416"/>
      <c r="AR745" s="416"/>
      <c r="AS745" s="416"/>
      <c r="AT745" s="416"/>
      <c r="AU745" s="416"/>
      <c r="AV745" s="416"/>
      <c r="AW745" s="416"/>
      <c r="AX745" s="416"/>
      <c r="AY745" s="416"/>
      <c r="AZ745" s="416"/>
      <c r="BA745" s="416"/>
      <c r="BB745" s="416"/>
      <c r="BC745" s="416"/>
      <c r="BD745" s="416"/>
      <c r="BE745" s="416"/>
      <c r="BF745" s="416"/>
      <c r="BG745" s="416"/>
      <c r="BH745" s="416"/>
      <c r="BI745" s="416"/>
      <c r="BJ745" s="416"/>
      <c r="BK745" s="416"/>
      <c r="BL745" s="416"/>
      <c r="BM745" s="416"/>
      <c r="BN745" s="416"/>
      <c r="BO745" s="416"/>
      <c r="BP745" s="417"/>
      <c r="BQ745" s="417"/>
      <c r="BR745" s="417"/>
      <c r="BS745" s="417"/>
      <c r="BT745" s="417"/>
      <c r="BU745" s="417"/>
      <c r="BV745" s="417"/>
      <c r="BW745" s="417"/>
      <c r="BX745" s="417"/>
      <c r="BY745" s="417"/>
      <c r="BZ745" s="417"/>
      <c r="CA745" s="417"/>
      <c r="CB745" s="417"/>
      <c r="CC745" s="417"/>
      <c r="CD745" s="417"/>
      <c r="CE745" s="417"/>
      <c r="CF745" s="417"/>
      <c r="CG745" s="417"/>
      <c r="CH745" s="417"/>
      <c r="CI745" s="417"/>
      <c r="CJ745" s="417"/>
      <c r="CK745" s="417"/>
      <c r="CL745" s="417"/>
      <c r="CM745" s="417"/>
      <c r="CN745" s="417"/>
      <c r="CO745" s="417"/>
      <c r="CP745" s="417"/>
      <c r="CQ745" s="417"/>
      <c r="CR745" s="417"/>
      <c r="CS745" s="417"/>
      <c r="CT745" s="417"/>
      <c r="CU745" s="417"/>
      <c r="CV745" s="417"/>
      <c r="CW745" s="417"/>
      <c r="CX745" s="417"/>
      <c r="CY745" s="417"/>
      <c r="CZ745" s="417"/>
      <c r="DA745" s="417"/>
      <c r="DB745" s="417"/>
      <c r="DC745" s="417"/>
      <c r="DD745" s="417"/>
      <c r="DE745" s="417"/>
      <c r="DF745" s="417"/>
      <c r="DG745" s="417"/>
    </row>
    <row r="746" spans="1:111" s="268" customFormat="1" ht="31.5">
      <c r="A746" s="156">
        <v>25398</v>
      </c>
      <c r="B746" s="92" t="s">
        <v>13</v>
      </c>
      <c r="C746" s="16" t="s">
        <v>1792</v>
      </c>
      <c r="D746" s="106" t="s">
        <v>1621</v>
      </c>
      <c r="E746" s="112" t="s">
        <v>363</v>
      </c>
      <c r="F746" s="476">
        <v>1</v>
      </c>
      <c r="G746" s="117">
        <f>$J$5</f>
        <v>0.1278</v>
      </c>
      <c r="H746" s="114">
        <v>0</v>
      </c>
      <c r="I746" s="122">
        <f t="shared" ref="I746" si="324">H746*(1+G746)</f>
        <v>0</v>
      </c>
      <c r="J746" s="114">
        <f t="shared" ref="J746" si="325">F746*I746</f>
        <v>0</v>
      </c>
      <c r="K746" s="416"/>
      <c r="L746" s="416"/>
      <c r="M746" s="416"/>
      <c r="N746" s="416"/>
      <c r="O746" s="416"/>
      <c r="P746" s="416"/>
      <c r="Q746" s="416"/>
      <c r="R746" s="416"/>
      <c r="S746" s="416"/>
      <c r="T746" s="416"/>
      <c r="U746" s="416"/>
      <c r="V746" s="416"/>
      <c r="W746" s="416"/>
      <c r="X746" s="416"/>
      <c r="Y746" s="416"/>
      <c r="Z746" s="416"/>
      <c r="AA746" s="416"/>
      <c r="AB746" s="416"/>
      <c r="AC746" s="416"/>
      <c r="AD746" s="416"/>
      <c r="AE746" s="416"/>
      <c r="AF746" s="416"/>
      <c r="AG746" s="416"/>
      <c r="AH746" s="416"/>
      <c r="AI746" s="416"/>
      <c r="AJ746" s="416"/>
      <c r="AK746" s="416"/>
      <c r="AL746" s="416"/>
      <c r="AM746" s="416"/>
      <c r="AN746" s="416"/>
      <c r="AO746" s="416"/>
      <c r="AP746" s="416"/>
      <c r="AQ746" s="416"/>
      <c r="AR746" s="416"/>
      <c r="AS746" s="416"/>
      <c r="AT746" s="416"/>
      <c r="AU746" s="416"/>
      <c r="AV746" s="416"/>
      <c r="AW746" s="416"/>
      <c r="AX746" s="416"/>
      <c r="AY746" s="416"/>
      <c r="AZ746" s="416"/>
      <c r="BA746" s="416"/>
      <c r="BB746" s="416"/>
      <c r="BC746" s="416"/>
      <c r="BD746" s="416"/>
      <c r="BE746" s="416"/>
      <c r="BF746" s="416"/>
      <c r="BG746" s="416"/>
      <c r="BH746" s="416"/>
      <c r="BI746" s="416"/>
      <c r="BJ746" s="416"/>
      <c r="BK746" s="416"/>
      <c r="BL746" s="416"/>
      <c r="BM746" s="416"/>
      <c r="BN746" s="416"/>
      <c r="BO746" s="416"/>
      <c r="BP746" s="417"/>
      <c r="BQ746" s="417"/>
      <c r="BR746" s="417"/>
      <c r="BS746" s="417"/>
      <c r="BT746" s="417"/>
      <c r="BU746" s="417"/>
      <c r="BV746" s="417"/>
      <c r="BW746" s="417"/>
      <c r="BX746" s="417"/>
      <c r="BY746" s="417"/>
      <c r="BZ746" s="417"/>
      <c r="CA746" s="417"/>
      <c r="CB746" s="417"/>
      <c r="CC746" s="417"/>
      <c r="CD746" s="417"/>
      <c r="CE746" s="417"/>
      <c r="CF746" s="417"/>
      <c r="CG746" s="417"/>
      <c r="CH746" s="417"/>
      <c r="CI746" s="417"/>
      <c r="CJ746" s="417"/>
      <c r="CK746" s="417"/>
      <c r="CL746" s="417"/>
      <c r="CM746" s="417"/>
      <c r="CN746" s="417"/>
      <c r="CO746" s="417"/>
      <c r="CP746" s="417"/>
      <c r="CQ746" s="417"/>
      <c r="CR746" s="417"/>
      <c r="CS746" s="417"/>
      <c r="CT746" s="417"/>
      <c r="CU746" s="417"/>
      <c r="CV746" s="417"/>
      <c r="CW746" s="417"/>
      <c r="CX746" s="417"/>
      <c r="CY746" s="417"/>
      <c r="CZ746" s="417"/>
      <c r="DA746" s="417"/>
      <c r="DB746" s="417"/>
      <c r="DC746" s="417"/>
      <c r="DD746" s="417"/>
      <c r="DE746" s="417"/>
      <c r="DF746" s="417"/>
      <c r="DG746" s="417"/>
    </row>
    <row r="747" spans="1:111" s="268" customFormat="1" ht="31.5">
      <c r="A747" s="222" t="s">
        <v>1818</v>
      </c>
      <c r="B747" s="99" t="s">
        <v>103</v>
      </c>
      <c r="C747" s="16" t="s">
        <v>2460</v>
      </c>
      <c r="D747" s="106" t="s">
        <v>1819</v>
      </c>
      <c r="E747" s="112" t="s">
        <v>363</v>
      </c>
      <c r="F747" s="476">
        <v>1</v>
      </c>
      <c r="G747" s="117">
        <f>$J$4</f>
        <v>0.24940000000000001</v>
      </c>
      <c r="H747" s="114">
        <v>0</v>
      </c>
      <c r="I747" s="122">
        <f>H747*(1+G747)</f>
        <v>0</v>
      </c>
      <c r="J747" s="114">
        <f>F747*I747</f>
        <v>0</v>
      </c>
      <c r="K747" s="416"/>
      <c r="L747" s="416"/>
      <c r="M747" s="416"/>
      <c r="N747" s="416"/>
      <c r="O747" s="416"/>
      <c r="P747" s="416"/>
      <c r="Q747" s="416"/>
      <c r="R747" s="416"/>
      <c r="S747" s="416"/>
      <c r="T747" s="416"/>
      <c r="U747" s="416"/>
      <c r="V747" s="416"/>
      <c r="W747" s="416"/>
      <c r="X747" s="416"/>
      <c r="Y747" s="416"/>
      <c r="Z747" s="416"/>
      <c r="AA747" s="416"/>
      <c r="AB747" s="416"/>
      <c r="AC747" s="416"/>
      <c r="AD747" s="416"/>
      <c r="AE747" s="416"/>
      <c r="AF747" s="416"/>
      <c r="AG747" s="416"/>
      <c r="AH747" s="416"/>
      <c r="AI747" s="416"/>
      <c r="AJ747" s="416"/>
      <c r="AK747" s="416"/>
      <c r="AL747" s="416"/>
      <c r="AM747" s="416"/>
      <c r="AN747" s="416"/>
      <c r="AO747" s="416"/>
      <c r="AP747" s="416"/>
      <c r="AQ747" s="416"/>
      <c r="AR747" s="416"/>
      <c r="AS747" s="416"/>
      <c r="AT747" s="416"/>
      <c r="AU747" s="416"/>
      <c r="AV747" s="416"/>
      <c r="AW747" s="416"/>
      <c r="AX747" s="416"/>
      <c r="AY747" s="416"/>
      <c r="AZ747" s="416"/>
      <c r="BA747" s="416"/>
      <c r="BB747" s="416"/>
      <c r="BC747" s="416"/>
      <c r="BD747" s="416"/>
      <c r="BE747" s="416"/>
      <c r="BF747" s="416"/>
      <c r="BG747" s="416"/>
      <c r="BH747" s="416"/>
      <c r="BI747" s="416"/>
      <c r="BJ747" s="416"/>
      <c r="BK747" s="416"/>
      <c r="BL747" s="416"/>
      <c r="BM747" s="416"/>
      <c r="BN747" s="416"/>
      <c r="BO747" s="416"/>
      <c r="BP747" s="417"/>
      <c r="BQ747" s="417"/>
      <c r="BR747" s="417"/>
      <c r="BS747" s="417"/>
      <c r="BT747" s="417"/>
      <c r="BU747" s="417"/>
      <c r="BV747" s="417"/>
      <c r="BW747" s="417"/>
      <c r="BX747" s="417"/>
      <c r="BY747" s="417"/>
      <c r="BZ747" s="417"/>
      <c r="CA747" s="417"/>
      <c r="CB747" s="417"/>
      <c r="CC747" s="417"/>
      <c r="CD747" s="417"/>
      <c r="CE747" s="417"/>
      <c r="CF747" s="417"/>
      <c r="CG747" s="417"/>
      <c r="CH747" s="417"/>
      <c r="CI747" s="417"/>
      <c r="CJ747" s="417"/>
      <c r="CK747" s="417"/>
      <c r="CL747" s="417"/>
      <c r="CM747" s="417"/>
      <c r="CN747" s="417"/>
      <c r="CO747" s="417"/>
      <c r="CP747" s="417"/>
      <c r="CQ747" s="417"/>
      <c r="CR747" s="417"/>
      <c r="CS747" s="417"/>
      <c r="CT747" s="417"/>
      <c r="CU747" s="417"/>
      <c r="CV747" s="417"/>
      <c r="CW747" s="417"/>
      <c r="CX747" s="417"/>
      <c r="CY747" s="417"/>
      <c r="CZ747" s="417"/>
      <c r="DA747" s="417"/>
      <c r="DB747" s="417"/>
      <c r="DC747" s="417"/>
      <c r="DD747" s="417"/>
      <c r="DE747" s="417"/>
      <c r="DF747" s="417"/>
      <c r="DG747" s="417"/>
    </row>
    <row r="748" spans="1:111" s="268" customFormat="1">
      <c r="A748" s="156">
        <v>86916</v>
      </c>
      <c r="B748" s="92" t="s">
        <v>13</v>
      </c>
      <c r="C748" s="16" t="s">
        <v>2461</v>
      </c>
      <c r="D748" s="106" t="s">
        <v>2973</v>
      </c>
      <c r="E748" s="112" t="s">
        <v>363</v>
      </c>
      <c r="F748" s="528">
        <v>7</v>
      </c>
      <c r="G748" s="117">
        <f>$J$4</f>
        <v>0.24940000000000001</v>
      </c>
      <c r="H748" s="114">
        <v>0</v>
      </c>
      <c r="I748" s="122">
        <f>H748*(1+G748)</f>
        <v>0</v>
      </c>
      <c r="J748" s="114">
        <f>F748*I748</f>
        <v>0</v>
      </c>
      <c r="K748" s="416"/>
      <c r="L748" s="416"/>
      <c r="M748" s="416"/>
      <c r="N748" s="416"/>
      <c r="O748" s="416"/>
      <c r="P748" s="416"/>
      <c r="Q748" s="416"/>
      <c r="R748" s="416"/>
      <c r="S748" s="416"/>
      <c r="T748" s="416"/>
      <c r="U748" s="416"/>
      <c r="V748" s="416"/>
      <c r="W748" s="416"/>
      <c r="X748" s="416"/>
      <c r="Y748" s="416"/>
      <c r="Z748" s="416"/>
      <c r="AA748" s="416"/>
      <c r="AB748" s="416"/>
      <c r="AC748" s="416"/>
      <c r="AD748" s="416"/>
      <c r="AE748" s="416"/>
      <c r="AF748" s="416"/>
      <c r="AG748" s="416"/>
      <c r="AH748" s="416"/>
      <c r="AI748" s="416"/>
      <c r="AJ748" s="416"/>
      <c r="AK748" s="416"/>
      <c r="AL748" s="416"/>
      <c r="AM748" s="416"/>
      <c r="AN748" s="416"/>
      <c r="AO748" s="416"/>
      <c r="AP748" s="416"/>
      <c r="AQ748" s="416"/>
      <c r="AR748" s="416"/>
      <c r="AS748" s="416"/>
      <c r="AT748" s="416"/>
      <c r="AU748" s="416"/>
      <c r="AV748" s="416"/>
      <c r="AW748" s="416"/>
      <c r="AX748" s="416"/>
      <c r="AY748" s="416"/>
      <c r="AZ748" s="416"/>
      <c r="BA748" s="416"/>
      <c r="BB748" s="416"/>
      <c r="BC748" s="416"/>
      <c r="BD748" s="416"/>
      <c r="BE748" s="416"/>
      <c r="BF748" s="416"/>
      <c r="BG748" s="416"/>
      <c r="BH748" s="416"/>
      <c r="BI748" s="416"/>
      <c r="BJ748" s="416"/>
      <c r="BK748" s="416"/>
      <c r="BL748" s="416"/>
      <c r="BM748" s="416"/>
      <c r="BN748" s="416"/>
      <c r="BO748" s="416"/>
      <c r="BP748" s="417"/>
      <c r="BQ748" s="417"/>
      <c r="BR748" s="417"/>
      <c r="BS748" s="417"/>
      <c r="BT748" s="417"/>
      <c r="BU748" s="417"/>
      <c r="BV748" s="417"/>
      <c r="BW748" s="417"/>
      <c r="BX748" s="417"/>
      <c r="BY748" s="417"/>
      <c r="BZ748" s="417"/>
      <c r="CA748" s="417"/>
      <c r="CB748" s="417"/>
      <c r="CC748" s="417"/>
      <c r="CD748" s="417"/>
      <c r="CE748" s="417"/>
      <c r="CF748" s="417"/>
      <c r="CG748" s="417"/>
      <c r="CH748" s="417"/>
      <c r="CI748" s="417"/>
      <c r="CJ748" s="417"/>
      <c r="CK748" s="417"/>
      <c r="CL748" s="417"/>
      <c r="CM748" s="417"/>
      <c r="CN748" s="417"/>
      <c r="CO748" s="417"/>
      <c r="CP748" s="417"/>
      <c r="CQ748" s="417"/>
      <c r="CR748" s="417"/>
      <c r="CS748" s="417"/>
      <c r="CT748" s="417"/>
      <c r="CU748" s="417"/>
      <c r="CV748" s="417"/>
      <c r="CW748" s="417"/>
      <c r="CX748" s="417"/>
      <c r="CY748" s="417"/>
      <c r="CZ748" s="417"/>
      <c r="DA748" s="417"/>
      <c r="DB748" s="417"/>
      <c r="DC748" s="417"/>
      <c r="DD748" s="417"/>
      <c r="DE748" s="417"/>
      <c r="DF748" s="417"/>
      <c r="DG748" s="417"/>
    </row>
    <row r="749" spans="1:111" s="268" customFormat="1">
      <c r="A749" s="222" t="s">
        <v>365</v>
      </c>
      <c r="B749" s="99" t="s">
        <v>103</v>
      </c>
      <c r="C749" s="16" t="s">
        <v>2972</v>
      </c>
      <c r="D749" s="82" t="s">
        <v>1799</v>
      </c>
      <c r="E749" s="112" t="s">
        <v>363</v>
      </c>
      <c r="F749" s="218">
        <v>7</v>
      </c>
      <c r="G749" s="117">
        <f>$J$5</f>
        <v>0.1278</v>
      </c>
      <c r="H749" s="114">
        <v>0</v>
      </c>
      <c r="I749" s="122">
        <f t="shared" si="322"/>
        <v>0</v>
      </c>
      <c r="J749" s="18">
        <f t="shared" si="323"/>
        <v>0</v>
      </c>
      <c r="K749" s="416"/>
      <c r="L749" s="416"/>
      <c r="M749" s="416"/>
      <c r="N749" s="416"/>
      <c r="O749" s="416"/>
      <c r="P749" s="416"/>
      <c r="Q749" s="416"/>
      <c r="R749" s="416"/>
      <c r="S749" s="416"/>
      <c r="T749" s="416"/>
      <c r="U749" s="416"/>
      <c r="V749" s="416"/>
      <c r="W749" s="416"/>
      <c r="X749" s="416"/>
      <c r="Y749" s="416"/>
      <c r="Z749" s="416"/>
      <c r="AA749" s="416"/>
      <c r="AB749" s="416"/>
      <c r="AC749" s="416"/>
      <c r="AD749" s="416"/>
      <c r="AE749" s="416"/>
      <c r="AF749" s="416"/>
      <c r="AG749" s="416"/>
      <c r="AH749" s="416"/>
      <c r="AI749" s="416"/>
      <c r="AJ749" s="416"/>
      <c r="AK749" s="416"/>
      <c r="AL749" s="416"/>
      <c r="AM749" s="416"/>
      <c r="AN749" s="416"/>
      <c r="AO749" s="416"/>
      <c r="AP749" s="416"/>
      <c r="AQ749" s="416"/>
      <c r="AR749" s="416"/>
      <c r="AS749" s="416"/>
      <c r="AT749" s="416"/>
      <c r="AU749" s="416"/>
      <c r="AV749" s="416"/>
      <c r="AW749" s="416"/>
      <c r="AX749" s="416"/>
      <c r="AY749" s="416"/>
      <c r="AZ749" s="416"/>
      <c r="BA749" s="416"/>
      <c r="BB749" s="416"/>
      <c r="BC749" s="416"/>
      <c r="BD749" s="416"/>
      <c r="BE749" s="416"/>
      <c r="BF749" s="416"/>
      <c r="BG749" s="416"/>
      <c r="BH749" s="416"/>
      <c r="BI749" s="416"/>
      <c r="BJ749" s="416"/>
      <c r="BK749" s="416"/>
      <c r="BL749" s="416"/>
      <c r="BM749" s="416"/>
      <c r="BN749" s="416"/>
      <c r="BO749" s="416"/>
      <c r="BP749" s="417"/>
      <c r="BQ749" s="417"/>
      <c r="BR749" s="417"/>
      <c r="BS749" s="417"/>
      <c r="BT749" s="417"/>
      <c r="BU749" s="417"/>
      <c r="BV749" s="417"/>
      <c r="BW749" s="417"/>
      <c r="BX749" s="417"/>
      <c r="BY749" s="417"/>
      <c r="BZ749" s="417"/>
      <c r="CA749" s="417"/>
      <c r="CB749" s="417"/>
      <c r="CC749" s="417"/>
      <c r="CD749" s="417"/>
      <c r="CE749" s="417"/>
      <c r="CF749" s="417"/>
      <c r="CG749" s="417"/>
      <c r="CH749" s="417"/>
      <c r="CI749" s="417"/>
      <c r="CJ749" s="417"/>
      <c r="CK749" s="417"/>
      <c r="CL749" s="417"/>
      <c r="CM749" s="417"/>
      <c r="CN749" s="417"/>
      <c r="CO749" s="417"/>
      <c r="CP749" s="417"/>
      <c r="CQ749" s="417"/>
      <c r="CR749" s="417"/>
      <c r="CS749" s="417"/>
      <c r="CT749" s="417"/>
      <c r="CU749" s="417"/>
      <c r="CV749" s="417"/>
      <c r="CW749" s="417"/>
      <c r="CX749" s="417"/>
      <c r="CY749" s="417"/>
      <c r="CZ749" s="417"/>
      <c r="DA749" s="417"/>
      <c r="DB749" s="417"/>
      <c r="DC749" s="417"/>
      <c r="DD749" s="417"/>
      <c r="DE749" s="417"/>
      <c r="DF749" s="417"/>
      <c r="DG749" s="417"/>
    </row>
    <row r="750" spans="1:111" s="268" customFormat="1">
      <c r="A750" s="88"/>
      <c r="B750" s="88"/>
      <c r="C750" s="30"/>
      <c r="D750" s="27"/>
      <c r="E750" s="88"/>
      <c r="F750" s="26"/>
      <c r="G750" s="26"/>
      <c r="H750" s="566" t="s">
        <v>17</v>
      </c>
      <c r="I750" s="567"/>
      <c r="J750" s="35">
        <f>SUM(J743:J749)</f>
        <v>0</v>
      </c>
      <c r="K750" s="416"/>
      <c r="L750" s="416"/>
      <c r="M750" s="416"/>
      <c r="N750" s="416"/>
      <c r="O750" s="416"/>
      <c r="P750" s="416"/>
      <c r="Q750" s="416"/>
      <c r="R750" s="416"/>
      <c r="S750" s="416"/>
      <c r="T750" s="416"/>
      <c r="U750" s="416"/>
      <c r="V750" s="416"/>
      <c r="W750" s="416"/>
      <c r="X750" s="416"/>
      <c r="Y750" s="416"/>
      <c r="Z750" s="416"/>
      <c r="AA750" s="416"/>
      <c r="AB750" s="416"/>
      <c r="AC750" s="416"/>
      <c r="AD750" s="416"/>
      <c r="AE750" s="416"/>
      <c r="AF750" s="416"/>
      <c r="AG750" s="416"/>
      <c r="AH750" s="416"/>
      <c r="AI750" s="416"/>
      <c r="AJ750" s="416"/>
      <c r="AK750" s="416"/>
      <c r="AL750" s="416"/>
      <c r="AM750" s="416"/>
      <c r="AN750" s="416"/>
      <c r="AO750" s="416"/>
      <c r="AP750" s="416"/>
      <c r="AQ750" s="416"/>
      <c r="AR750" s="416"/>
      <c r="AS750" s="416"/>
      <c r="AT750" s="416"/>
      <c r="AU750" s="416"/>
      <c r="AV750" s="416"/>
      <c r="AW750" s="416"/>
      <c r="AX750" s="416"/>
      <c r="AY750" s="416"/>
      <c r="AZ750" s="416"/>
      <c r="BA750" s="416"/>
      <c r="BB750" s="416"/>
      <c r="BC750" s="416"/>
      <c r="BD750" s="416"/>
      <c r="BE750" s="416"/>
      <c r="BF750" s="416"/>
      <c r="BG750" s="416"/>
      <c r="BH750" s="416"/>
      <c r="BI750" s="416"/>
      <c r="BJ750" s="416"/>
      <c r="BK750" s="416"/>
      <c r="BL750" s="416"/>
      <c r="BM750" s="416"/>
      <c r="BN750" s="416"/>
      <c r="BO750" s="416"/>
      <c r="BP750" s="417"/>
      <c r="BQ750" s="417"/>
      <c r="BR750" s="417"/>
      <c r="BS750" s="417"/>
      <c r="BT750" s="417"/>
      <c r="BU750" s="417"/>
      <c r="BV750" s="417"/>
      <c r="BW750" s="417"/>
      <c r="BX750" s="417"/>
      <c r="BY750" s="417"/>
      <c r="BZ750" s="417"/>
      <c r="CA750" s="417"/>
      <c r="CB750" s="417"/>
      <c r="CC750" s="417"/>
      <c r="CD750" s="417"/>
      <c r="CE750" s="417"/>
      <c r="CF750" s="417"/>
      <c r="CG750" s="417"/>
      <c r="CH750" s="417"/>
      <c r="CI750" s="417"/>
      <c r="CJ750" s="417"/>
      <c r="CK750" s="417"/>
      <c r="CL750" s="417"/>
      <c r="CM750" s="417"/>
      <c r="CN750" s="417"/>
      <c r="CO750" s="417"/>
      <c r="CP750" s="417"/>
      <c r="CQ750" s="417"/>
      <c r="CR750" s="417"/>
      <c r="CS750" s="417"/>
      <c r="CT750" s="417"/>
      <c r="CU750" s="417"/>
      <c r="CV750" s="417"/>
      <c r="CW750" s="417"/>
      <c r="CX750" s="417"/>
      <c r="CY750" s="417"/>
      <c r="CZ750" s="417"/>
      <c r="DA750" s="417"/>
      <c r="DB750" s="417"/>
      <c r="DC750" s="417"/>
      <c r="DD750" s="417"/>
      <c r="DE750" s="417"/>
      <c r="DF750" s="417"/>
      <c r="DG750" s="417"/>
    </row>
    <row r="751" spans="1:111" s="268" customFormat="1">
      <c r="A751" s="22"/>
      <c r="B751" s="22"/>
      <c r="C751" s="11" t="s">
        <v>1706</v>
      </c>
      <c r="D751" s="12" t="s">
        <v>769</v>
      </c>
      <c r="E751" s="22"/>
      <c r="F751" s="23"/>
      <c r="G751" s="23"/>
      <c r="H751" s="23"/>
      <c r="I751" s="24"/>
      <c r="J751" s="23"/>
      <c r="K751" s="416"/>
      <c r="L751" s="416"/>
      <c r="M751" s="416"/>
      <c r="N751" s="416"/>
      <c r="O751" s="416"/>
      <c r="P751" s="416"/>
      <c r="Q751" s="416"/>
      <c r="R751" s="416"/>
      <c r="S751" s="416"/>
      <c r="T751" s="416"/>
      <c r="U751" s="416"/>
      <c r="V751" s="416"/>
      <c r="W751" s="416"/>
      <c r="X751" s="416"/>
      <c r="Y751" s="416"/>
      <c r="Z751" s="416"/>
      <c r="AA751" s="416"/>
      <c r="AB751" s="416"/>
      <c r="AC751" s="416"/>
      <c r="AD751" s="416"/>
      <c r="AE751" s="416"/>
      <c r="AF751" s="416"/>
      <c r="AG751" s="416"/>
      <c r="AH751" s="416"/>
      <c r="AI751" s="416"/>
      <c r="AJ751" s="416"/>
      <c r="AK751" s="416"/>
      <c r="AL751" s="416"/>
      <c r="AM751" s="416"/>
      <c r="AN751" s="416"/>
      <c r="AO751" s="416"/>
      <c r="AP751" s="416"/>
      <c r="AQ751" s="416"/>
      <c r="AR751" s="416"/>
      <c r="AS751" s="416"/>
      <c r="AT751" s="416"/>
      <c r="AU751" s="416"/>
      <c r="AV751" s="416"/>
      <c r="AW751" s="416"/>
      <c r="AX751" s="416"/>
      <c r="AY751" s="416"/>
      <c r="AZ751" s="416"/>
      <c r="BA751" s="416"/>
      <c r="BB751" s="416"/>
      <c r="BC751" s="416"/>
      <c r="BD751" s="416"/>
      <c r="BE751" s="416"/>
      <c r="BF751" s="416"/>
      <c r="BG751" s="416"/>
      <c r="BH751" s="416"/>
      <c r="BI751" s="416"/>
      <c r="BJ751" s="416"/>
      <c r="BK751" s="416"/>
      <c r="BL751" s="416"/>
      <c r="BM751" s="416"/>
      <c r="BN751" s="416"/>
      <c r="BO751" s="416"/>
      <c r="BP751" s="417"/>
      <c r="BQ751" s="417"/>
      <c r="BR751" s="417"/>
      <c r="BS751" s="417"/>
      <c r="BT751" s="417"/>
      <c r="BU751" s="417"/>
      <c r="BV751" s="417"/>
      <c r="BW751" s="417"/>
      <c r="BX751" s="417"/>
      <c r="BY751" s="417"/>
      <c r="BZ751" s="417"/>
      <c r="CA751" s="417"/>
      <c r="CB751" s="417"/>
      <c r="CC751" s="417"/>
      <c r="CD751" s="417"/>
      <c r="CE751" s="417"/>
      <c r="CF751" s="417"/>
      <c r="CG751" s="417"/>
      <c r="CH751" s="417"/>
      <c r="CI751" s="417"/>
      <c r="CJ751" s="417"/>
      <c r="CK751" s="417"/>
      <c r="CL751" s="417"/>
      <c r="CM751" s="417"/>
      <c r="CN751" s="417"/>
      <c r="CO751" s="417"/>
      <c r="CP751" s="417"/>
      <c r="CQ751" s="417"/>
      <c r="CR751" s="417"/>
      <c r="CS751" s="417"/>
      <c r="CT751" s="417"/>
      <c r="CU751" s="417"/>
      <c r="CV751" s="417"/>
      <c r="CW751" s="417"/>
      <c r="CX751" s="417"/>
      <c r="CY751" s="417"/>
      <c r="CZ751" s="417"/>
      <c r="DA751" s="417"/>
      <c r="DB751" s="417"/>
      <c r="DC751" s="417"/>
      <c r="DD751" s="417"/>
      <c r="DE751" s="417"/>
      <c r="DF751" s="417"/>
      <c r="DG751" s="417"/>
    </row>
    <row r="752" spans="1:111" s="268" customFormat="1" ht="24" customHeight="1">
      <c r="A752" s="222" t="s">
        <v>266</v>
      </c>
      <c r="B752" s="99" t="s">
        <v>103</v>
      </c>
      <c r="C752" s="83" t="s">
        <v>1708</v>
      </c>
      <c r="D752" s="121" t="s">
        <v>772</v>
      </c>
      <c r="E752" s="112" t="s">
        <v>109</v>
      </c>
      <c r="F752" s="218">
        <v>134</v>
      </c>
      <c r="G752" s="95">
        <f t="shared" ref="G752:G754" si="326">$J$4</f>
        <v>0.24940000000000001</v>
      </c>
      <c r="H752" s="114">
        <v>0</v>
      </c>
      <c r="I752" s="132">
        <f t="shared" ref="I752" si="327">H752*(1+G752)</f>
        <v>0</v>
      </c>
      <c r="J752" s="94">
        <f t="shared" ref="J752" si="328">F752*I752</f>
        <v>0</v>
      </c>
      <c r="K752" s="416"/>
      <c r="L752" s="416"/>
      <c r="M752" s="416"/>
      <c r="N752" s="416"/>
      <c r="O752" s="416"/>
      <c r="P752" s="416"/>
      <c r="Q752" s="416"/>
      <c r="R752" s="416"/>
      <c r="S752" s="416"/>
      <c r="T752" s="416"/>
      <c r="U752" s="416"/>
      <c r="V752" s="416"/>
      <c r="W752" s="416"/>
      <c r="X752" s="416"/>
      <c r="Y752" s="416"/>
      <c r="Z752" s="416"/>
      <c r="AA752" s="416"/>
      <c r="AB752" s="416"/>
      <c r="AC752" s="416"/>
      <c r="AD752" s="416"/>
      <c r="AE752" s="416"/>
      <c r="AF752" s="416"/>
      <c r="AG752" s="416"/>
      <c r="AH752" s="416"/>
      <c r="AI752" s="416"/>
      <c r="AJ752" s="416"/>
      <c r="AK752" s="416"/>
      <c r="AL752" s="416"/>
      <c r="AM752" s="416"/>
      <c r="AN752" s="416"/>
      <c r="AO752" s="416"/>
      <c r="AP752" s="416"/>
      <c r="AQ752" s="416"/>
      <c r="AR752" s="416"/>
      <c r="AS752" s="416"/>
      <c r="AT752" s="416"/>
      <c r="AU752" s="416"/>
      <c r="AV752" s="416"/>
      <c r="AW752" s="416"/>
      <c r="AX752" s="416"/>
      <c r="AY752" s="416"/>
      <c r="AZ752" s="416"/>
      <c r="BA752" s="416"/>
      <c r="BB752" s="416"/>
      <c r="BC752" s="416"/>
      <c r="BD752" s="416"/>
      <c r="BE752" s="416"/>
      <c r="BF752" s="416"/>
      <c r="BG752" s="416"/>
      <c r="BH752" s="416"/>
      <c r="BI752" s="416"/>
      <c r="BJ752" s="416"/>
      <c r="BK752" s="416"/>
      <c r="BL752" s="416"/>
      <c r="BM752" s="416"/>
      <c r="BN752" s="416"/>
      <c r="BO752" s="416"/>
      <c r="BP752" s="417"/>
      <c r="BQ752" s="417"/>
      <c r="BR752" s="417"/>
      <c r="BS752" s="417"/>
      <c r="BT752" s="417"/>
      <c r="BU752" s="417"/>
      <c r="BV752" s="417"/>
      <c r="BW752" s="417"/>
      <c r="BX752" s="417"/>
      <c r="BY752" s="417"/>
      <c r="BZ752" s="417"/>
      <c r="CA752" s="417"/>
      <c r="CB752" s="417"/>
      <c r="CC752" s="417"/>
      <c r="CD752" s="417"/>
      <c r="CE752" s="417"/>
      <c r="CF752" s="417"/>
      <c r="CG752" s="417"/>
      <c r="CH752" s="417"/>
      <c r="CI752" s="417"/>
      <c r="CJ752" s="417"/>
      <c r="CK752" s="417"/>
      <c r="CL752" s="417"/>
      <c r="CM752" s="417"/>
      <c r="CN752" s="417"/>
      <c r="CO752" s="417"/>
      <c r="CP752" s="417"/>
      <c r="CQ752" s="417"/>
      <c r="CR752" s="417"/>
      <c r="CS752" s="417"/>
      <c r="CT752" s="417"/>
      <c r="CU752" s="417"/>
      <c r="CV752" s="417"/>
      <c r="CW752" s="417"/>
      <c r="CX752" s="417"/>
      <c r="CY752" s="417"/>
      <c r="CZ752" s="417"/>
      <c r="DA752" s="417"/>
      <c r="DB752" s="417"/>
      <c r="DC752" s="417"/>
      <c r="DD752" s="417"/>
      <c r="DE752" s="417"/>
      <c r="DF752" s="417"/>
      <c r="DG752" s="417"/>
    </row>
    <row r="753" spans="1:111" s="268" customFormat="1" ht="22.5" customHeight="1">
      <c r="A753" s="156">
        <v>84665</v>
      </c>
      <c r="B753" s="92" t="s">
        <v>13</v>
      </c>
      <c r="C753" s="83" t="s">
        <v>1709</v>
      </c>
      <c r="D753" s="121" t="s">
        <v>1817</v>
      </c>
      <c r="E753" s="112" t="s">
        <v>109</v>
      </c>
      <c r="F753" s="218">
        <v>34</v>
      </c>
      <c r="G753" s="95">
        <f t="shared" si="326"/>
        <v>0.24940000000000001</v>
      </c>
      <c r="H753" s="114">
        <v>0</v>
      </c>
      <c r="I753" s="132">
        <f t="shared" ref="I753:I754" si="329">H753*(1+G753)</f>
        <v>0</v>
      </c>
      <c r="J753" s="94">
        <f t="shared" ref="J753:J754" si="330">F753*I753</f>
        <v>0</v>
      </c>
      <c r="K753" s="416"/>
      <c r="L753" s="416"/>
      <c r="M753" s="416"/>
      <c r="N753" s="416"/>
      <c r="O753" s="416"/>
      <c r="P753" s="416"/>
      <c r="Q753" s="416"/>
      <c r="R753" s="416"/>
      <c r="S753" s="416"/>
      <c r="T753" s="416"/>
      <c r="U753" s="416"/>
      <c r="V753" s="416"/>
      <c r="W753" s="416"/>
      <c r="X753" s="416"/>
      <c r="Y753" s="416"/>
      <c r="Z753" s="416"/>
      <c r="AA753" s="416"/>
      <c r="AB753" s="416"/>
      <c r="AC753" s="416"/>
      <c r="AD753" s="416"/>
      <c r="AE753" s="416"/>
      <c r="AF753" s="416"/>
      <c r="AG753" s="416"/>
      <c r="AH753" s="416"/>
      <c r="AI753" s="416"/>
      <c r="AJ753" s="416"/>
      <c r="AK753" s="416"/>
      <c r="AL753" s="416"/>
      <c r="AM753" s="416"/>
      <c r="AN753" s="416"/>
      <c r="AO753" s="416"/>
      <c r="AP753" s="416"/>
      <c r="AQ753" s="416"/>
      <c r="AR753" s="416"/>
      <c r="AS753" s="416"/>
      <c r="AT753" s="416"/>
      <c r="AU753" s="416"/>
      <c r="AV753" s="416"/>
      <c r="AW753" s="416"/>
      <c r="AX753" s="416"/>
      <c r="AY753" s="416"/>
      <c r="AZ753" s="416"/>
      <c r="BA753" s="416"/>
      <c r="BB753" s="416"/>
      <c r="BC753" s="416"/>
      <c r="BD753" s="416"/>
      <c r="BE753" s="416"/>
      <c r="BF753" s="416"/>
      <c r="BG753" s="416"/>
      <c r="BH753" s="416"/>
      <c r="BI753" s="416"/>
      <c r="BJ753" s="416"/>
      <c r="BK753" s="416"/>
      <c r="BL753" s="416"/>
      <c r="BM753" s="416"/>
      <c r="BN753" s="416"/>
      <c r="BO753" s="416"/>
      <c r="BP753" s="417"/>
      <c r="BQ753" s="417"/>
      <c r="BR753" s="417"/>
      <c r="BS753" s="417"/>
      <c r="BT753" s="417"/>
      <c r="BU753" s="417"/>
      <c r="BV753" s="417"/>
      <c r="BW753" s="417"/>
      <c r="BX753" s="417"/>
      <c r="BY753" s="417"/>
      <c r="BZ753" s="417"/>
      <c r="CA753" s="417"/>
      <c r="CB753" s="417"/>
      <c r="CC753" s="417"/>
      <c r="CD753" s="417"/>
      <c r="CE753" s="417"/>
      <c r="CF753" s="417"/>
      <c r="CG753" s="417"/>
      <c r="CH753" s="417"/>
      <c r="CI753" s="417"/>
      <c r="CJ753" s="417"/>
      <c r="CK753" s="417"/>
      <c r="CL753" s="417"/>
      <c r="CM753" s="417"/>
      <c r="CN753" s="417"/>
      <c r="CO753" s="417"/>
      <c r="CP753" s="417"/>
      <c r="CQ753" s="417"/>
      <c r="CR753" s="417"/>
      <c r="CS753" s="417"/>
      <c r="CT753" s="417"/>
      <c r="CU753" s="417"/>
      <c r="CV753" s="417"/>
      <c r="CW753" s="417"/>
      <c r="CX753" s="417"/>
      <c r="CY753" s="417"/>
      <c r="CZ753" s="417"/>
      <c r="DA753" s="417"/>
      <c r="DB753" s="417"/>
      <c r="DC753" s="417"/>
      <c r="DD753" s="417"/>
      <c r="DE753" s="417"/>
      <c r="DF753" s="417"/>
      <c r="DG753" s="417"/>
    </row>
    <row r="754" spans="1:111" s="268" customFormat="1">
      <c r="A754" s="156">
        <v>72815</v>
      </c>
      <c r="B754" s="92" t="s">
        <v>13</v>
      </c>
      <c r="C754" s="83" t="s">
        <v>2462</v>
      </c>
      <c r="D754" s="121" t="s">
        <v>1816</v>
      </c>
      <c r="E754" s="112" t="s">
        <v>109</v>
      </c>
      <c r="F754" s="218">
        <v>7.5</v>
      </c>
      <c r="G754" s="95">
        <f t="shared" si="326"/>
        <v>0.24940000000000001</v>
      </c>
      <c r="H754" s="114">
        <v>0</v>
      </c>
      <c r="I754" s="132">
        <f t="shared" si="329"/>
        <v>0</v>
      </c>
      <c r="J754" s="94">
        <f t="shared" si="330"/>
        <v>0</v>
      </c>
      <c r="K754" s="416"/>
      <c r="L754" s="416"/>
      <c r="M754" s="416"/>
      <c r="N754" s="416"/>
      <c r="O754" s="416"/>
      <c r="P754" s="416"/>
      <c r="Q754" s="416"/>
      <c r="R754" s="416"/>
      <c r="S754" s="416"/>
      <c r="T754" s="416"/>
      <c r="U754" s="416"/>
      <c r="V754" s="416"/>
      <c r="W754" s="416"/>
      <c r="X754" s="416"/>
      <c r="Y754" s="416"/>
      <c r="Z754" s="416"/>
      <c r="AA754" s="416"/>
      <c r="AB754" s="416"/>
      <c r="AC754" s="416"/>
      <c r="AD754" s="416"/>
      <c r="AE754" s="416"/>
      <c r="AF754" s="416"/>
      <c r="AG754" s="416"/>
      <c r="AH754" s="416"/>
      <c r="AI754" s="416"/>
      <c r="AJ754" s="416"/>
      <c r="AK754" s="416"/>
      <c r="AL754" s="416"/>
      <c r="AM754" s="416"/>
      <c r="AN754" s="416"/>
      <c r="AO754" s="416"/>
      <c r="AP754" s="416"/>
      <c r="AQ754" s="416"/>
      <c r="AR754" s="416"/>
      <c r="AS754" s="416"/>
      <c r="AT754" s="416"/>
      <c r="AU754" s="416"/>
      <c r="AV754" s="416"/>
      <c r="AW754" s="416"/>
      <c r="AX754" s="416"/>
      <c r="AY754" s="416"/>
      <c r="AZ754" s="416"/>
      <c r="BA754" s="416"/>
      <c r="BB754" s="416"/>
      <c r="BC754" s="416"/>
      <c r="BD754" s="416"/>
      <c r="BE754" s="416"/>
      <c r="BF754" s="416"/>
      <c r="BG754" s="416"/>
      <c r="BH754" s="416"/>
      <c r="BI754" s="416"/>
      <c r="BJ754" s="416"/>
      <c r="BK754" s="416"/>
      <c r="BL754" s="416"/>
      <c r="BM754" s="416"/>
      <c r="BN754" s="416"/>
      <c r="BO754" s="416"/>
      <c r="BP754" s="417"/>
      <c r="BQ754" s="417"/>
      <c r="BR754" s="417"/>
      <c r="BS754" s="417"/>
      <c r="BT754" s="417"/>
      <c r="BU754" s="417"/>
      <c r="BV754" s="417"/>
      <c r="BW754" s="417"/>
      <c r="BX754" s="417"/>
      <c r="BY754" s="417"/>
      <c r="BZ754" s="417"/>
      <c r="CA754" s="417"/>
      <c r="CB754" s="417"/>
      <c r="CC754" s="417"/>
      <c r="CD754" s="417"/>
      <c r="CE754" s="417"/>
      <c r="CF754" s="417"/>
      <c r="CG754" s="417"/>
      <c r="CH754" s="417"/>
      <c r="CI754" s="417"/>
      <c r="CJ754" s="417"/>
      <c r="CK754" s="417"/>
      <c r="CL754" s="417"/>
      <c r="CM754" s="417"/>
      <c r="CN754" s="417"/>
      <c r="CO754" s="417"/>
      <c r="CP754" s="417"/>
      <c r="CQ754" s="417"/>
      <c r="CR754" s="417"/>
      <c r="CS754" s="417"/>
      <c r="CT754" s="417"/>
      <c r="CU754" s="417"/>
      <c r="CV754" s="417"/>
      <c r="CW754" s="417"/>
      <c r="CX754" s="417"/>
      <c r="CY754" s="417"/>
      <c r="CZ754" s="417"/>
      <c r="DA754" s="417"/>
      <c r="DB754" s="417"/>
      <c r="DC754" s="417"/>
      <c r="DD754" s="417"/>
      <c r="DE754" s="417"/>
      <c r="DF754" s="417"/>
      <c r="DG754" s="417"/>
    </row>
    <row r="755" spans="1:111" s="268" customFormat="1">
      <c r="A755" s="88"/>
      <c r="B755" s="88"/>
      <c r="C755" s="30"/>
      <c r="D755" s="27"/>
      <c r="E755" s="88"/>
      <c r="F755" s="26"/>
      <c r="G755" s="26"/>
      <c r="H755" s="566" t="s">
        <v>17</v>
      </c>
      <c r="I755" s="567"/>
      <c r="J755" s="35">
        <f>SUM(J752:J754)</f>
        <v>0</v>
      </c>
      <c r="K755" s="416"/>
      <c r="L755" s="416"/>
      <c r="M755" s="416"/>
      <c r="N755" s="416"/>
      <c r="O755" s="416"/>
      <c r="P755" s="416"/>
      <c r="Q755" s="416"/>
      <c r="R755" s="416"/>
      <c r="S755" s="416"/>
      <c r="T755" s="416"/>
      <c r="U755" s="416"/>
      <c r="V755" s="416"/>
      <c r="W755" s="416"/>
      <c r="X755" s="416"/>
      <c r="Y755" s="416"/>
      <c r="Z755" s="416"/>
      <c r="AA755" s="416"/>
      <c r="AB755" s="416"/>
      <c r="AC755" s="416"/>
      <c r="AD755" s="416"/>
      <c r="AE755" s="416"/>
      <c r="AF755" s="416"/>
      <c r="AG755" s="416"/>
      <c r="AH755" s="416"/>
      <c r="AI755" s="416"/>
      <c r="AJ755" s="416"/>
      <c r="AK755" s="416"/>
      <c r="AL755" s="416"/>
      <c r="AM755" s="416"/>
      <c r="AN755" s="416"/>
      <c r="AO755" s="416"/>
      <c r="AP755" s="416"/>
      <c r="AQ755" s="416"/>
      <c r="AR755" s="416"/>
      <c r="AS755" s="416"/>
      <c r="AT755" s="416"/>
      <c r="AU755" s="416"/>
      <c r="AV755" s="416"/>
      <c r="AW755" s="416"/>
      <c r="AX755" s="416"/>
      <c r="AY755" s="416"/>
      <c r="AZ755" s="416"/>
      <c r="BA755" s="416"/>
      <c r="BB755" s="416"/>
      <c r="BC755" s="416"/>
      <c r="BD755" s="416"/>
      <c r="BE755" s="416"/>
      <c r="BF755" s="416"/>
      <c r="BG755" s="416"/>
      <c r="BH755" s="416"/>
      <c r="BI755" s="416"/>
      <c r="BJ755" s="416"/>
      <c r="BK755" s="416"/>
      <c r="BL755" s="416"/>
      <c r="BM755" s="416"/>
      <c r="BN755" s="416"/>
      <c r="BO755" s="416"/>
      <c r="BP755" s="417"/>
      <c r="BQ755" s="417"/>
      <c r="BR755" s="417"/>
      <c r="BS755" s="417"/>
      <c r="BT755" s="417"/>
      <c r="BU755" s="417"/>
      <c r="BV755" s="417"/>
      <c r="BW755" s="417"/>
      <c r="BX755" s="417"/>
      <c r="BY755" s="417"/>
      <c r="BZ755" s="417"/>
      <c r="CA755" s="417"/>
      <c r="CB755" s="417"/>
      <c r="CC755" s="417"/>
      <c r="CD755" s="417"/>
      <c r="CE755" s="417"/>
      <c r="CF755" s="417"/>
      <c r="CG755" s="417"/>
      <c r="CH755" s="417"/>
      <c r="CI755" s="417"/>
      <c r="CJ755" s="417"/>
      <c r="CK755" s="417"/>
      <c r="CL755" s="417"/>
      <c r="CM755" s="417"/>
      <c r="CN755" s="417"/>
      <c r="CO755" s="417"/>
      <c r="CP755" s="417"/>
      <c r="CQ755" s="417"/>
      <c r="CR755" s="417"/>
      <c r="CS755" s="417"/>
      <c r="CT755" s="417"/>
      <c r="CU755" s="417"/>
      <c r="CV755" s="417"/>
      <c r="CW755" s="417"/>
      <c r="CX755" s="417"/>
      <c r="CY755" s="417"/>
      <c r="CZ755" s="417"/>
      <c r="DA755" s="417"/>
      <c r="DB755" s="417"/>
      <c r="DC755" s="417"/>
      <c r="DD755" s="417"/>
      <c r="DE755" s="417"/>
      <c r="DF755" s="417"/>
      <c r="DG755" s="417"/>
    </row>
    <row r="756" spans="1:111" s="268" customFormat="1" ht="31.5">
      <c r="A756" s="498"/>
      <c r="B756" s="498"/>
      <c r="C756" s="11" t="s">
        <v>1728</v>
      </c>
      <c r="D756" s="499" t="s">
        <v>2157</v>
      </c>
      <c r="E756" s="498"/>
      <c r="F756" s="500"/>
      <c r="G756" s="500"/>
      <c r="H756" s="500"/>
      <c r="I756" s="498"/>
      <c r="J756" s="500"/>
      <c r="K756" s="416"/>
      <c r="L756" s="416"/>
      <c r="M756" s="416"/>
      <c r="N756" s="416"/>
      <c r="O756" s="416"/>
      <c r="P756" s="416"/>
      <c r="Q756" s="416"/>
      <c r="R756" s="416"/>
      <c r="S756" s="416"/>
      <c r="T756" s="416"/>
      <c r="U756" s="416"/>
      <c r="V756" s="416"/>
      <c r="W756" s="416"/>
      <c r="X756" s="416"/>
      <c r="Y756" s="416"/>
      <c r="Z756" s="416"/>
      <c r="AA756" s="416"/>
      <c r="AB756" s="416"/>
      <c r="AC756" s="416"/>
      <c r="AD756" s="416"/>
      <c r="AE756" s="416"/>
      <c r="AF756" s="416"/>
      <c r="AG756" s="416"/>
      <c r="AH756" s="416"/>
      <c r="AI756" s="416"/>
      <c r="AJ756" s="416"/>
      <c r="AK756" s="416"/>
      <c r="AL756" s="416"/>
      <c r="AM756" s="416"/>
      <c r="AN756" s="416"/>
      <c r="AO756" s="416"/>
      <c r="AP756" s="416"/>
      <c r="AQ756" s="416"/>
      <c r="AR756" s="416"/>
      <c r="AS756" s="416"/>
      <c r="AT756" s="416"/>
      <c r="AU756" s="416"/>
      <c r="AV756" s="416"/>
      <c r="AW756" s="416"/>
      <c r="AX756" s="416"/>
      <c r="AY756" s="416"/>
      <c r="AZ756" s="416"/>
      <c r="BA756" s="416"/>
      <c r="BB756" s="416"/>
      <c r="BC756" s="416"/>
      <c r="BD756" s="416"/>
      <c r="BE756" s="416"/>
      <c r="BF756" s="416"/>
      <c r="BG756" s="416"/>
      <c r="BH756" s="416"/>
      <c r="BI756" s="416"/>
      <c r="BJ756" s="416"/>
      <c r="BK756" s="416"/>
      <c r="BL756" s="416"/>
      <c r="BM756" s="416"/>
      <c r="BN756" s="416"/>
      <c r="BO756" s="416"/>
      <c r="BP756" s="417"/>
      <c r="BQ756" s="417"/>
      <c r="BR756" s="417"/>
      <c r="BS756" s="417"/>
      <c r="BT756" s="417"/>
      <c r="BU756" s="417"/>
      <c r="BV756" s="417"/>
      <c r="BW756" s="417"/>
      <c r="BX756" s="417"/>
      <c r="BY756" s="417"/>
      <c r="BZ756" s="417"/>
      <c r="CA756" s="417"/>
      <c r="CB756" s="417"/>
      <c r="CC756" s="417"/>
      <c r="CD756" s="417"/>
      <c r="CE756" s="417"/>
      <c r="CF756" s="417"/>
      <c r="CG756" s="417"/>
      <c r="CH756" s="417"/>
      <c r="CI756" s="417"/>
      <c r="CJ756" s="417"/>
      <c r="CK756" s="417"/>
      <c r="CL756" s="417"/>
      <c r="CM756" s="417"/>
      <c r="CN756" s="417"/>
      <c r="CO756" s="417"/>
      <c r="CP756" s="417"/>
      <c r="CQ756" s="417"/>
      <c r="CR756" s="417"/>
      <c r="CS756" s="417"/>
      <c r="CT756" s="417"/>
      <c r="CU756" s="417"/>
      <c r="CV756" s="417"/>
      <c r="CW756" s="417"/>
      <c r="CX756" s="417"/>
      <c r="CY756" s="417"/>
      <c r="CZ756" s="417"/>
      <c r="DA756" s="417"/>
      <c r="DB756" s="417"/>
      <c r="DC756" s="417"/>
      <c r="DD756" s="417"/>
      <c r="DE756" s="417"/>
      <c r="DF756" s="417"/>
      <c r="DG756" s="417"/>
    </row>
    <row r="757" spans="1:111" s="268" customFormat="1">
      <c r="A757" s="501"/>
      <c r="B757" s="501"/>
      <c r="C757" s="138" t="s">
        <v>1729</v>
      </c>
      <c r="D757" s="98" t="s">
        <v>2158</v>
      </c>
      <c r="E757" s="99"/>
      <c r="F757" s="114"/>
      <c r="G757" s="114"/>
      <c r="H757" s="114"/>
      <c r="I757" s="122"/>
      <c r="J757" s="114"/>
      <c r="K757" s="416"/>
      <c r="L757" s="416"/>
      <c r="M757" s="416"/>
      <c r="N757" s="416"/>
      <c r="O757" s="416"/>
      <c r="P757" s="416"/>
      <c r="Q757" s="416"/>
      <c r="R757" s="416"/>
      <c r="S757" s="416"/>
      <c r="T757" s="416"/>
      <c r="U757" s="416"/>
      <c r="V757" s="416"/>
      <c r="W757" s="416"/>
      <c r="X757" s="416"/>
      <c r="Y757" s="416"/>
      <c r="Z757" s="416"/>
      <c r="AA757" s="416"/>
      <c r="AB757" s="416"/>
      <c r="AC757" s="416"/>
      <c r="AD757" s="416"/>
      <c r="AE757" s="416"/>
      <c r="AF757" s="416"/>
      <c r="AG757" s="416"/>
      <c r="AH757" s="416"/>
      <c r="AI757" s="416"/>
      <c r="AJ757" s="416"/>
      <c r="AK757" s="416"/>
      <c r="AL757" s="416"/>
      <c r="AM757" s="416"/>
      <c r="AN757" s="416"/>
      <c r="AO757" s="416"/>
      <c r="AP757" s="416"/>
      <c r="AQ757" s="416"/>
      <c r="AR757" s="416"/>
      <c r="AS757" s="416"/>
      <c r="AT757" s="416"/>
      <c r="AU757" s="416"/>
      <c r="AV757" s="416"/>
      <c r="AW757" s="416"/>
      <c r="AX757" s="416"/>
      <c r="AY757" s="416"/>
      <c r="AZ757" s="416"/>
      <c r="BA757" s="416"/>
      <c r="BB757" s="416"/>
      <c r="BC757" s="416"/>
      <c r="BD757" s="416"/>
      <c r="BE757" s="416"/>
      <c r="BF757" s="416"/>
      <c r="BG757" s="416"/>
      <c r="BH757" s="416"/>
      <c r="BI757" s="416"/>
      <c r="BJ757" s="416"/>
      <c r="BK757" s="416"/>
      <c r="BL757" s="416"/>
      <c r="BM757" s="416"/>
      <c r="BN757" s="416"/>
      <c r="BO757" s="416"/>
      <c r="BP757" s="417"/>
      <c r="BQ757" s="417"/>
      <c r="BR757" s="417"/>
      <c r="BS757" s="417"/>
      <c r="BT757" s="417"/>
      <c r="BU757" s="417"/>
      <c r="BV757" s="417"/>
      <c r="BW757" s="417"/>
      <c r="BX757" s="417"/>
      <c r="BY757" s="417"/>
      <c r="BZ757" s="417"/>
      <c r="CA757" s="417"/>
      <c r="CB757" s="417"/>
      <c r="CC757" s="417"/>
      <c r="CD757" s="417"/>
      <c r="CE757" s="417"/>
      <c r="CF757" s="417"/>
      <c r="CG757" s="417"/>
      <c r="CH757" s="417"/>
      <c r="CI757" s="417"/>
      <c r="CJ757" s="417"/>
      <c r="CK757" s="417"/>
      <c r="CL757" s="417"/>
      <c r="CM757" s="417"/>
      <c r="CN757" s="417"/>
      <c r="CO757" s="417"/>
      <c r="CP757" s="417"/>
      <c r="CQ757" s="417"/>
      <c r="CR757" s="417"/>
      <c r="CS757" s="417"/>
      <c r="CT757" s="417"/>
      <c r="CU757" s="417"/>
      <c r="CV757" s="417"/>
      <c r="CW757" s="417"/>
      <c r="CX757" s="417"/>
      <c r="CY757" s="417"/>
      <c r="CZ757" s="417"/>
      <c r="DA757" s="417"/>
      <c r="DB757" s="417"/>
      <c r="DC757" s="417"/>
      <c r="DD757" s="417"/>
      <c r="DE757" s="417"/>
      <c r="DF757" s="417"/>
      <c r="DG757" s="417"/>
    </row>
    <row r="758" spans="1:111" s="268" customFormat="1">
      <c r="A758" s="108" t="s">
        <v>2159</v>
      </c>
      <c r="B758" s="112" t="s">
        <v>103</v>
      </c>
      <c r="C758" s="83" t="s">
        <v>2463</v>
      </c>
      <c r="D758" s="84" t="s">
        <v>2160</v>
      </c>
      <c r="E758" s="92" t="s">
        <v>267</v>
      </c>
      <c r="F758" s="487">
        <v>1</v>
      </c>
      <c r="G758" s="95">
        <f>$J$4</f>
        <v>0.24940000000000001</v>
      </c>
      <c r="H758" s="114">
        <v>0</v>
      </c>
      <c r="I758" s="220">
        <f>H758*(1+G758)</f>
        <v>0</v>
      </c>
      <c r="J758" s="94">
        <f>F758*I758</f>
        <v>0</v>
      </c>
      <c r="K758" s="416"/>
      <c r="L758" s="416"/>
      <c r="M758" s="416"/>
      <c r="N758" s="416"/>
      <c r="O758" s="416"/>
      <c r="P758" s="416"/>
      <c r="Q758" s="416"/>
      <c r="R758" s="416"/>
      <c r="S758" s="416"/>
      <c r="T758" s="416"/>
      <c r="U758" s="416"/>
      <c r="V758" s="416"/>
      <c r="W758" s="416"/>
      <c r="X758" s="416"/>
      <c r="Y758" s="416"/>
      <c r="Z758" s="416"/>
      <c r="AA758" s="416"/>
      <c r="AB758" s="416"/>
      <c r="AC758" s="416"/>
      <c r="AD758" s="416"/>
      <c r="AE758" s="416"/>
      <c r="AF758" s="416"/>
      <c r="AG758" s="416"/>
      <c r="AH758" s="416"/>
      <c r="AI758" s="416"/>
      <c r="AJ758" s="416"/>
      <c r="AK758" s="416"/>
      <c r="AL758" s="416"/>
      <c r="AM758" s="416"/>
      <c r="AN758" s="416"/>
      <c r="AO758" s="416"/>
      <c r="AP758" s="416"/>
      <c r="AQ758" s="416"/>
      <c r="AR758" s="416"/>
      <c r="AS758" s="416"/>
      <c r="AT758" s="416"/>
      <c r="AU758" s="416"/>
      <c r="AV758" s="416"/>
      <c r="AW758" s="416"/>
      <c r="AX758" s="416"/>
      <c r="AY758" s="416"/>
      <c r="AZ758" s="416"/>
      <c r="BA758" s="416"/>
      <c r="BB758" s="416"/>
      <c r="BC758" s="416"/>
      <c r="BD758" s="416"/>
      <c r="BE758" s="416"/>
      <c r="BF758" s="416"/>
      <c r="BG758" s="416"/>
      <c r="BH758" s="416"/>
      <c r="BI758" s="416"/>
      <c r="BJ758" s="416"/>
      <c r="BK758" s="416"/>
      <c r="BL758" s="416"/>
      <c r="BM758" s="416"/>
      <c r="BN758" s="416"/>
      <c r="BO758" s="416"/>
      <c r="BP758" s="417"/>
      <c r="BQ758" s="417"/>
      <c r="BR758" s="417"/>
      <c r="BS758" s="417"/>
      <c r="BT758" s="417"/>
      <c r="BU758" s="417"/>
      <c r="BV758" s="417"/>
      <c r="BW758" s="417"/>
      <c r="BX758" s="417"/>
      <c r="BY758" s="417"/>
      <c r="BZ758" s="417"/>
      <c r="CA758" s="417"/>
      <c r="CB758" s="417"/>
      <c r="CC758" s="417"/>
      <c r="CD758" s="417"/>
      <c r="CE758" s="417"/>
      <c r="CF758" s="417"/>
      <c r="CG758" s="417"/>
      <c r="CH758" s="417"/>
      <c r="CI758" s="417"/>
      <c r="CJ758" s="417"/>
      <c r="CK758" s="417"/>
      <c r="CL758" s="417"/>
      <c r="CM758" s="417"/>
      <c r="CN758" s="417"/>
      <c r="CO758" s="417"/>
      <c r="CP758" s="417"/>
      <c r="CQ758" s="417"/>
      <c r="CR758" s="417"/>
      <c r="CS758" s="417"/>
      <c r="CT758" s="417"/>
      <c r="CU758" s="417"/>
      <c r="CV758" s="417"/>
      <c r="CW758" s="417"/>
      <c r="CX758" s="417"/>
      <c r="CY758" s="417"/>
      <c r="CZ758" s="417"/>
      <c r="DA758" s="417"/>
      <c r="DB758" s="417"/>
      <c r="DC758" s="417"/>
      <c r="DD758" s="417"/>
      <c r="DE758" s="417"/>
      <c r="DF758" s="417"/>
      <c r="DG758" s="417"/>
    </row>
    <row r="759" spans="1:111" s="268" customFormat="1">
      <c r="A759" s="89"/>
      <c r="B759" s="89"/>
      <c r="C759" s="90" t="s">
        <v>1730</v>
      </c>
      <c r="D759" s="91" t="s">
        <v>141</v>
      </c>
      <c r="E759" s="108"/>
      <c r="F759" s="109"/>
      <c r="G759" s="109"/>
      <c r="H759" s="111"/>
      <c r="I759" s="110"/>
      <c r="J759" s="109"/>
      <c r="K759" s="416"/>
      <c r="L759" s="416"/>
      <c r="M759" s="416"/>
      <c r="N759" s="416"/>
      <c r="O759" s="416"/>
      <c r="P759" s="416"/>
      <c r="Q759" s="416"/>
      <c r="R759" s="416"/>
      <c r="S759" s="416"/>
      <c r="T759" s="416"/>
      <c r="U759" s="416"/>
      <c r="V759" s="416"/>
      <c r="W759" s="416"/>
      <c r="X759" s="416"/>
      <c r="Y759" s="416"/>
      <c r="Z759" s="416"/>
      <c r="AA759" s="416"/>
      <c r="AB759" s="416"/>
      <c r="AC759" s="416"/>
      <c r="AD759" s="416"/>
      <c r="AE759" s="416"/>
      <c r="AF759" s="416"/>
      <c r="AG759" s="416"/>
      <c r="AH759" s="416"/>
      <c r="AI759" s="416"/>
      <c r="AJ759" s="416"/>
      <c r="AK759" s="416"/>
      <c r="AL759" s="416"/>
      <c r="AM759" s="416"/>
      <c r="AN759" s="416"/>
      <c r="AO759" s="416"/>
      <c r="AP759" s="416"/>
      <c r="AQ759" s="416"/>
      <c r="AR759" s="416"/>
      <c r="AS759" s="416"/>
      <c r="AT759" s="416"/>
      <c r="AU759" s="416"/>
      <c r="AV759" s="416"/>
      <c r="AW759" s="416"/>
      <c r="AX759" s="416"/>
      <c r="AY759" s="416"/>
      <c r="AZ759" s="416"/>
      <c r="BA759" s="416"/>
      <c r="BB759" s="416"/>
      <c r="BC759" s="416"/>
      <c r="BD759" s="416"/>
      <c r="BE759" s="416"/>
      <c r="BF759" s="416"/>
      <c r="BG759" s="416"/>
      <c r="BH759" s="416"/>
      <c r="BI759" s="416"/>
      <c r="BJ759" s="416"/>
      <c r="BK759" s="416"/>
      <c r="BL759" s="416"/>
      <c r="BM759" s="416"/>
      <c r="BN759" s="416"/>
      <c r="BO759" s="416"/>
      <c r="BP759" s="417"/>
      <c r="BQ759" s="417"/>
      <c r="BR759" s="417"/>
      <c r="BS759" s="417"/>
      <c r="BT759" s="417"/>
      <c r="BU759" s="417"/>
      <c r="BV759" s="417"/>
      <c r="BW759" s="417"/>
      <c r="BX759" s="417"/>
      <c r="BY759" s="417"/>
      <c r="BZ759" s="417"/>
      <c r="CA759" s="417"/>
      <c r="CB759" s="417"/>
      <c r="CC759" s="417"/>
      <c r="CD759" s="417"/>
      <c r="CE759" s="417"/>
      <c r="CF759" s="417"/>
      <c r="CG759" s="417"/>
      <c r="CH759" s="417"/>
      <c r="CI759" s="417"/>
      <c r="CJ759" s="417"/>
      <c r="CK759" s="417"/>
      <c r="CL759" s="417"/>
      <c r="CM759" s="417"/>
      <c r="CN759" s="417"/>
      <c r="CO759" s="417"/>
      <c r="CP759" s="417"/>
      <c r="CQ759" s="417"/>
      <c r="CR759" s="417"/>
      <c r="CS759" s="417"/>
      <c r="CT759" s="417"/>
      <c r="CU759" s="417"/>
      <c r="CV759" s="417"/>
      <c r="CW759" s="417"/>
      <c r="CX759" s="417"/>
      <c r="CY759" s="417"/>
      <c r="CZ759" s="417"/>
      <c r="DA759" s="417"/>
      <c r="DB759" s="417"/>
      <c r="DC759" s="417"/>
      <c r="DD759" s="417"/>
      <c r="DE759" s="417"/>
      <c r="DF759" s="417"/>
      <c r="DG759" s="417"/>
    </row>
    <row r="760" spans="1:111" s="268" customFormat="1" ht="31.5">
      <c r="A760" s="92" t="s">
        <v>2161</v>
      </c>
      <c r="B760" s="92" t="s">
        <v>13</v>
      </c>
      <c r="C760" s="83" t="s">
        <v>2464</v>
      </c>
      <c r="D760" s="121" t="s">
        <v>2162</v>
      </c>
      <c r="E760" s="92" t="s">
        <v>104</v>
      </c>
      <c r="F760" s="218">
        <v>1</v>
      </c>
      <c r="G760" s="95">
        <f>$J$4</f>
        <v>0.24940000000000001</v>
      </c>
      <c r="H760" s="114">
        <v>0</v>
      </c>
      <c r="I760" s="220">
        <f>H760*(1+G760)</f>
        <v>0</v>
      </c>
      <c r="J760" s="114">
        <f t="shared" ref="J760:J763" si="331">F760*I760</f>
        <v>0</v>
      </c>
      <c r="K760" s="416"/>
      <c r="L760" s="416"/>
      <c r="M760" s="416"/>
      <c r="N760" s="416"/>
      <c r="O760" s="416"/>
      <c r="P760" s="416"/>
      <c r="Q760" s="416"/>
      <c r="R760" s="416"/>
      <c r="S760" s="416"/>
      <c r="T760" s="416"/>
      <c r="U760" s="416"/>
      <c r="V760" s="416"/>
      <c r="W760" s="416"/>
      <c r="X760" s="416"/>
      <c r="Y760" s="416"/>
      <c r="Z760" s="416"/>
      <c r="AA760" s="416"/>
      <c r="AB760" s="416"/>
      <c r="AC760" s="416"/>
      <c r="AD760" s="416"/>
      <c r="AE760" s="416"/>
      <c r="AF760" s="416"/>
      <c r="AG760" s="416"/>
      <c r="AH760" s="416"/>
      <c r="AI760" s="416"/>
      <c r="AJ760" s="416"/>
      <c r="AK760" s="416"/>
      <c r="AL760" s="416"/>
      <c r="AM760" s="416"/>
      <c r="AN760" s="416"/>
      <c r="AO760" s="416"/>
      <c r="AP760" s="416"/>
      <c r="AQ760" s="416"/>
      <c r="AR760" s="416"/>
      <c r="AS760" s="416"/>
      <c r="AT760" s="416"/>
      <c r="AU760" s="416"/>
      <c r="AV760" s="416"/>
      <c r="AW760" s="416"/>
      <c r="AX760" s="416"/>
      <c r="AY760" s="416"/>
      <c r="AZ760" s="416"/>
      <c r="BA760" s="416"/>
      <c r="BB760" s="416"/>
      <c r="BC760" s="416"/>
      <c r="BD760" s="416"/>
      <c r="BE760" s="416"/>
      <c r="BF760" s="416"/>
      <c r="BG760" s="416"/>
      <c r="BH760" s="416"/>
      <c r="BI760" s="416"/>
      <c r="BJ760" s="416"/>
      <c r="BK760" s="416"/>
      <c r="BL760" s="416"/>
      <c r="BM760" s="416"/>
      <c r="BN760" s="416"/>
      <c r="BO760" s="416"/>
      <c r="BP760" s="417"/>
      <c r="BQ760" s="417"/>
      <c r="BR760" s="417"/>
      <c r="BS760" s="417"/>
      <c r="BT760" s="417"/>
      <c r="BU760" s="417"/>
      <c r="BV760" s="417"/>
      <c r="BW760" s="417"/>
      <c r="BX760" s="417"/>
      <c r="BY760" s="417"/>
      <c r="BZ760" s="417"/>
      <c r="CA760" s="417"/>
      <c r="CB760" s="417"/>
      <c r="CC760" s="417"/>
      <c r="CD760" s="417"/>
      <c r="CE760" s="417"/>
      <c r="CF760" s="417"/>
      <c r="CG760" s="417"/>
      <c r="CH760" s="417"/>
      <c r="CI760" s="417"/>
      <c r="CJ760" s="417"/>
      <c r="CK760" s="417"/>
      <c r="CL760" s="417"/>
      <c r="CM760" s="417"/>
      <c r="CN760" s="417"/>
      <c r="CO760" s="417"/>
      <c r="CP760" s="417"/>
      <c r="CQ760" s="417"/>
      <c r="CR760" s="417"/>
      <c r="CS760" s="417"/>
      <c r="CT760" s="417"/>
      <c r="CU760" s="417"/>
      <c r="CV760" s="417"/>
      <c r="CW760" s="417"/>
      <c r="CX760" s="417"/>
      <c r="CY760" s="417"/>
      <c r="CZ760" s="417"/>
      <c r="DA760" s="417"/>
      <c r="DB760" s="417"/>
      <c r="DC760" s="417"/>
      <c r="DD760" s="417"/>
      <c r="DE760" s="417"/>
      <c r="DF760" s="417"/>
      <c r="DG760" s="417"/>
    </row>
    <row r="761" spans="1:111" s="268" customFormat="1" ht="31.5">
      <c r="A761" s="92" t="s">
        <v>1192</v>
      </c>
      <c r="B761" s="92" t="s">
        <v>13</v>
      </c>
      <c r="C761" s="83" t="s">
        <v>2465</v>
      </c>
      <c r="D761" s="121" t="s">
        <v>268</v>
      </c>
      <c r="E761" s="92" t="s">
        <v>104</v>
      </c>
      <c r="F761" s="218">
        <v>1</v>
      </c>
      <c r="G761" s="95">
        <f>$J$4</f>
        <v>0.24940000000000001</v>
      </c>
      <c r="H761" s="114">
        <v>0</v>
      </c>
      <c r="I761" s="220">
        <f t="shared" ref="I761:I763" si="332">H761*(1+G761)</f>
        <v>0</v>
      </c>
      <c r="J761" s="114">
        <f t="shared" si="331"/>
        <v>0</v>
      </c>
      <c r="K761" s="416"/>
      <c r="L761" s="416"/>
      <c r="M761" s="416"/>
      <c r="N761" s="416"/>
      <c r="O761" s="416"/>
      <c r="P761" s="416"/>
      <c r="Q761" s="416"/>
      <c r="R761" s="416"/>
      <c r="S761" s="416"/>
      <c r="T761" s="416"/>
      <c r="U761" s="416"/>
      <c r="V761" s="416"/>
      <c r="W761" s="416"/>
      <c r="X761" s="416"/>
      <c r="Y761" s="416"/>
      <c r="Z761" s="416"/>
      <c r="AA761" s="416"/>
      <c r="AB761" s="416"/>
      <c r="AC761" s="416"/>
      <c r="AD761" s="416"/>
      <c r="AE761" s="416"/>
      <c r="AF761" s="416"/>
      <c r="AG761" s="416"/>
      <c r="AH761" s="416"/>
      <c r="AI761" s="416"/>
      <c r="AJ761" s="416"/>
      <c r="AK761" s="416"/>
      <c r="AL761" s="416"/>
      <c r="AM761" s="416"/>
      <c r="AN761" s="416"/>
      <c r="AO761" s="416"/>
      <c r="AP761" s="416"/>
      <c r="AQ761" s="416"/>
      <c r="AR761" s="416"/>
      <c r="AS761" s="416"/>
      <c r="AT761" s="416"/>
      <c r="AU761" s="416"/>
      <c r="AV761" s="416"/>
      <c r="AW761" s="416"/>
      <c r="AX761" s="416"/>
      <c r="AY761" s="416"/>
      <c r="AZ761" s="416"/>
      <c r="BA761" s="416"/>
      <c r="BB761" s="416"/>
      <c r="BC761" s="416"/>
      <c r="BD761" s="416"/>
      <c r="BE761" s="416"/>
      <c r="BF761" s="416"/>
      <c r="BG761" s="416"/>
      <c r="BH761" s="416"/>
      <c r="BI761" s="416"/>
      <c r="BJ761" s="416"/>
      <c r="BK761" s="416"/>
      <c r="BL761" s="416"/>
      <c r="BM761" s="416"/>
      <c r="BN761" s="416"/>
      <c r="BO761" s="416"/>
      <c r="BP761" s="417"/>
      <c r="BQ761" s="417"/>
      <c r="BR761" s="417"/>
      <c r="BS761" s="417"/>
      <c r="BT761" s="417"/>
      <c r="BU761" s="417"/>
      <c r="BV761" s="417"/>
      <c r="BW761" s="417"/>
      <c r="BX761" s="417"/>
      <c r="BY761" s="417"/>
      <c r="BZ761" s="417"/>
      <c r="CA761" s="417"/>
      <c r="CB761" s="417"/>
      <c r="CC761" s="417"/>
      <c r="CD761" s="417"/>
      <c r="CE761" s="417"/>
      <c r="CF761" s="417"/>
      <c r="CG761" s="417"/>
      <c r="CH761" s="417"/>
      <c r="CI761" s="417"/>
      <c r="CJ761" s="417"/>
      <c r="CK761" s="417"/>
      <c r="CL761" s="417"/>
      <c r="CM761" s="417"/>
      <c r="CN761" s="417"/>
      <c r="CO761" s="417"/>
      <c r="CP761" s="417"/>
      <c r="CQ761" s="417"/>
      <c r="CR761" s="417"/>
      <c r="CS761" s="417"/>
      <c r="CT761" s="417"/>
      <c r="CU761" s="417"/>
      <c r="CV761" s="417"/>
      <c r="CW761" s="417"/>
      <c r="CX761" s="417"/>
      <c r="CY761" s="417"/>
      <c r="CZ761" s="417"/>
      <c r="DA761" s="417"/>
      <c r="DB761" s="417"/>
      <c r="DC761" s="417"/>
      <c r="DD761" s="417"/>
      <c r="DE761" s="417"/>
      <c r="DF761" s="417"/>
      <c r="DG761" s="417"/>
    </row>
    <row r="762" spans="1:111" s="268" customFormat="1" ht="31.5">
      <c r="A762" s="92" t="s">
        <v>2163</v>
      </c>
      <c r="B762" s="92" t="s">
        <v>13</v>
      </c>
      <c r="C762" s="83" t="s">
        <v>2466</v>
      </c>
      <c r="D762" s="121" t="s">
        <v>2164</v>
      </c>
      <c r="E762" s="92" t="s">
        <v>104</v>
      </c>
      <c r="F762" s="218">
        <v>1</v>
      </c>
      <c r="G762" s="95">
        <f>$J$4</f>
        <v>0.24940000000000001</v>
      </c>
      <c r="H762" s="114">
        <v>0</v>
      </c>
      <c r="I762" s="220">
        <f t="shared" si="332"/>
        <v>0</v>
      </c>
      <c r="J762" s="114">
        <f t="shared" si="331"/>
        <v>0</v>
      </c>
      <c r="K762" s="416"/>
      <c r="L762" s="416"/>
      <c r="M762" s="416"/>
      <c r="N762" s="416"/>
      <c r="O762" s="416"/>
      <c r="P762" s="416"/>
      <c r="Q762" s="416"/>
      <c r="R762" s="416"/>
      <c r="S762" s="416"/>
      <c r="T762" s="416"/>
      <c r="U762" s="416"/>
      <c r="V762" s="416"/>
      <c r="W762" s="416"/>
      <c r="X762" s="416"/>
      <c r="Y762" s="416"/>
      <c r="Z762" s="416"/>
      <c r="AA762" s="416"/>
      <c r="AB762" s="416"/>
      <c r="AC762" s="416"/>
      <c r="AD762" s="416"/>
      <c r="AE762" s="416"/>
      <c r="AF762" s="416"/>
      <c r="AG762" s="416"/>
      <c r="AH762" s="416"/>
      <c r="AI762" s="416"/>
      <c r="AJ762" s="416"/>
      <c r="AK762" s="416"/>
      <c r="AL762" s="416"/>
      <c r="AM762" s="416"/>
      <c r="AN762" s="416"/>
      <c r="AO762" s="416"/>
      <c r="AP762" s="416"/>
      <c r="AQ762" s="416"/>
      <c r="AR762" s="416"/>
      <c r="AS762" s="416"/>
      <c r="AT762" s="416"/>
      <c r="AU762" s="416"/>
      <c r="AV762" s="416"/>
      <c r="AW762" s="416"/>
      <c r="AX762" s="416"/>
      <c r="AY762" s="416"/>
      <c r="AZ762" s="416"/>
      <c r="BA762" s="416"/>
      <c r="BB762" s="416"/>
      <c r="BC762" s="416"/>
      <c r="BD762" s="416"/>
      <c r="BE762" s="416"/>
      <c r="BF762" s="416"/>
      <c r="BG762" s="416"/>
      <c r="BH762" s="416"/>
      <c r="BI762" s="416"/>
      <c r="BJ762" s="416"/>
      <c r="BK762" s="416"/>
      <c r="BL762" s="416"/>
      <c r="BM762" s="416"/>
      <c r="BN762" s="416"/>
      <c r="BO762" s="416"/>
      <c r="BP762" s="417"/>
      <c r="BQ762" s="417"/>
      <c r="BR762" s="417"/>
      <c r="BS762" s="417"/>
      <c r="BT762" s="417"/>
      <c r="BU762" s="417"/>
      <c r="BV762" s="417"/>
      <c r="BW762" s="417"/>
      <c r="BX762" s="417"/>
      <c r="BY762" s="417"/>
      <c r="BZ762" s="417"/>
      <c r="CA762" s="417"/>
      <c r="CB762" s="417"/>
      <c r="CC762" s="417"/>
      <c r="CD762" s="417"/>
      <c r="CE762" s="417"/>
      <c r="CF762" s="417"/>
      <c r="CG762" s="417"/>
      <c r="CH762" s="417"/>
      <c r="CI762" s="417"/>
      <c r="CJ762" s="417"/>
      <c r="CK762" s="417"/>
      <c r="CL762" s="417"/>
      <c r="CM762" s="417"/>
      <c r="CN762" s="417"/>
      <c r="CO762" s="417"/>
      <c r="CP762" s="417"/>
      <c r="CQ762" s="417"/>
      <c r="CR762" s="417"/>
      <c r="CS762" s="417"/>
      <c r="CT762" s="417"/>
      <c r="CU762" s="417"/>
      <c r="CV762" s="417"/>
      <c r="CW762" s="417"/>
      <c r="CX762" s="417"/>
      <c r="CY762" s="417"/>
      <c r="CZ762" s="417"/>
      <c r="DA762" s="417"/>
      <c r="DB762" s="417"/>
      <c r="DC762" s="417"/>
      <c r="DD762" s="417"/>
      <c r="DE762" s="417"/>
      <c r="DF762" s="417"/>
      <c r="DG762" s="417"/>
    </row>
    <row r="763" spans="1:111" s="268" customFormat="1">
      <c r="A763" s="92" t="s">
        <v>2165</v>
      </c>
      <c r="B763" s="92" t="s">
        <v>13</v>
      </c>
      <c r="C763" s="83" t="s">
        <v>2467</v>
      </c>
      <c r="D763" s="121" t="s">
        <v>2166</v>
      </c>
      <c r="E763" s="92" t="s">
        <v>2167</v>
      </c>
      <c r="F763" s="218">
        <v>34</v>
      </c>
      <c r="G763" s="95">
        <f t="shared" ref="G763" si="333">$J$4</f>
        <v>0.24940000000000001</v>
      </c>
      <c r="H763" s="114">
        <v>0</v>
      </c>
      <c r="I763" s="220">
        <f t="shared" si="332"/>
        <v>0</v>
      </c>
      <c r="J763" s="114">
        <f t="shared" si="331"/>
        <v>0</v>
      </c>
      <c r="K763" s="416"/>
      <c r="L763" s="416"/>
      <c r="M763" s="416"/>
      <c r="N763" s="416"/>
      <c r="O763" s="416"/>
      <c r="P763" s="416"/>
      <c r="Q763" s="416"/>
      <c r="R763" s="416"/>
      <c r="S763" s="416"/>
      <c r="T763" s="416"/>
      <c r="U763" s="416"/>
      <c r="V763" s="416"/>
      <c r="W763" s="416"/>
      <c r="X763" s="416"/>
      <c r="Y763" s="416"/>
      <c r="Z763" s="416"/>
      <c r="AA763" s="416"/>
      <c r="AB763" s="416"/>
      <c r="AC763" s="416"/>
      <c r="AD763" s="416"/>
      <c r="AE763" s="416"/>
      <c r="AF763" s="416"/>
      <c r="AG763" s="416"/>
      <c r="AH763" s="416"/>
      <c r="AI763" s="416"/>
      <c r="AJ763" s="416"/>
      <c r="AK763" s="416"/>
      <c r="AL763" s="416"/>
      <c r="AM763" s="416"/>
      <c r="AN763" s="416"/>
      <c r="AO763" s="416"/>
      <c r="AP763" s="416"/>
      <c r="AQ763" s="416"/>
      <c r="AR763" s="416"/>
      <c r="AS763" s="416"/>
      <c r="AT763" s="416"/>
      <c r="AU763" s="416"/>
      <c r="AV763" s="416"/>
      <c r="AW763" s="416"/>
      <c r="AX763" s="416"/>
      <c r="AY763" s="416"/>
      <c r="AZ763" s="416"/>
      <c r="BA763" s="416"/>
      <c r="BB763" s="416"/>
      <c r="BC763" s="416"/>
      <c r="BD763" s="416"/>
      <c r="BE763" s="416"/>
      <c r="BF763" s="416"/>
      <c r="BG763" s="416"/>
      <c r="BH763" s="416"/>
      <c r="BI763" s="416"/>
      <c r="BJ763" s="416"/>
      <c r="BK763" s="416"/>
      <c r="BL763" s="416"/>
      <c r="BM763" s="416"/>
      <c r="BN763" s="416"/>
      <c r="BO763" s="416"/>
      <c r="BP763" s="417"/>
      <c r="BQ763" s="417"/>
      <c r="BR763" s="417"/>
      <c r="BS763" s="417"/>
      <c r="BT763" s="417"/>
      <c r="BU763" s="417"/>
      <c r="BV763" s="417"/>
      <c r="BW763" s="417"/>
      <c r="BX763" s="417"/>
      <c r="BY763" s="417"/>
      <c r="BZ763" s="417"/>
      <c r="CA763" s="417"/>
      <c r="CB763" s="417"/>
      <c r="CC763" s="417"/>
      <c r="CD763" s="417"/>
      <c r="CE763" s="417"/>
      <c r="CF763" s="417"/>
      <c r="CG763" s="417"/>
      <c r="CH763" s="417"/>
      <c r="CI763" s="417"/>
      <c r="CJ763" s="417"/>
      <c r="CK763" s="417"/>
      <c r="CL763" s="417"/>
      <c r="CM763" s="417"/>
      <c r="CN763" s="417"/>
      <c r="CO763" s="417"/>
      <c r="CP763" s="417"/>
      <c r="CQ763" s="417"/>
      <c r="CR763" s="417"/>
      <c r="CS763" s="417"/>
      <c r="CT763" s="417"/>
      <c r="CU763" s="417"/>
      <c r="CV763" s="417"/>
      <c r="CW763" s="417"/>
      <c r="CX763" s="417"/>
      <c r="CY763" s="417"/>
      <c r="CZ763" s="417"/>
      <c r="DA763" s="417"/>
      <c r="DB763" s="417"/>
      <c r="DC763" s="417"/>
      <c r="DD763" s="417"/>
      <c r="DE763" s="417"/>
      <c r="DF763" s="417"/>
      <c r="DG763" s="417"/>
    </row>
    <row r="764" spans="1:111" s="268" customFormat="1">
      <c r="A764" s="96"/>
      <c r="B764" s="96"/>
      <c r="C764" s="97" t="s">
        <v>1731</v>
      </c>
      <c r="D764" s="98" t="s">
        <v>102</v>
      </c>
      <c r="E764" s="133"/>
      <c r="F764" s="134"/>
      <c r="G764" s="134"/>
      <c r="H764" s="135"/>
      <c r="I764" s="136"/>
      <c r="J764" s="134"/>
      <c r="K764" s="416"/>
      <c r="L764" s="416"/>
      <c r="M764" s="416"/>
      <c r="N764" s="416"/>
      <c r="O764" s="416"/>
      <c r="P764" s="416"/>
      <c r="Q764" s="416"/>
      <c r="R764" s="416"/>
      <c r="S764" s="416"/>
      <c r="T764" s="416"/>
      <c r="U764" s="416"/>
      <c r="V764" s="416"/>
      <c r="W764" s="416"/>
      <c r="X764" s="416"/>
      <c r="Y764" s="416"/>
      <c r="Z764" s="416"/>
      <c r="AA764" s="416"/>
      <c r="AB764" s="416"/>
      <c r="AC764" s="416"/>
      <c r="AD764" s="416"/>
      <c r="AE764" s="416"/>
      <c r="AF764" s="416"/>
      <c r="AG764" s="416"/>
      <c r="AH764" s="416"/>
      <c r="AI764" s="416"/>
      <c r="AJ764" s="416"/>
      <c r="AK764" s="416"/>
      <c r="AL764" s="416"/>
      <c r="AM764" s="416"/>
      <c r="AN764" s="416"/>
      <c r="AO764" s="416"/>
      <c r="AP764" s="416"/>
      <c r="AQ764" s="416"/>
      <c r="AR764" s="416"/>
      <c r="AS764" s="416"/>
      <c r="AT764" s="416"/>
      <c r="AU764" s="416"/>
      <c r="AV764" s="416"/>
      <c r="AW764" s="416"/>
      <c r="AX764" s="416"/>
      <c r="AY764" s="416"/>
      <c r="AZ764" s="416"/>
      <c r="BA764" s="416"/>
      <c r="BB764" s="416"/>
      <c r="BC764" s="416"/>
      <c r="BD764" s="416"/>
      <c r="BE764" s="416"/>
      <c r="BF764" s="416"/>
      <c r="BG764" s="416"/>
      <c r="BH764" s="416"/>
      <c r="BI764" s="416"/>
      <c r="BJ764" s="416"/>
      <c r="BK764" s="416"/>
      <c r="BL764" s="416"/>
      <c r="BM764" s="416"/>
      <c r="BN764" s="416"/>
      <c r="BO764" s="416"/>
      <c r="BP764" s="417"/>
      <c r="BQ764" s="417"/>
      <c r="BR764" s="417"/>
      <c r="BS764" s="417"/>
      <c r="BT764" s="417"/>
      <c r="BU764" s="417"/>
      <c r="BV764" s="417"/>
      <c r="BW764" s="417"/>
      <c r="BX764" s="417"/>
      <c r="BY764" s="417"/>
      <c r="BZ764" s="417"/>
      <c r="CA764" s="417"/>
      <c r="CB764" s="417"/>
      <c r="CC764" s="417"/>
      <c r="CD764" s="417"/>
      <c r="CE764" s="417"/>
      <c r="CF764" s="417"/>
      <c r="CG764" s="417"/>
      <c r="CH764" s="417"/>
      <c r="CI764" s="417"/>
      <c r="CJ764" s="417"/>
      <c r="CK764" s="417"/>
      <c r="CL764" s="417"/>
      <c r="CM764" s="417"/>
      <c r="CN764" s="417"/>
      <c r="CO764" s="417"/>
      <c r="CP764" s="417"/>
      <c r="CQ764" s="417"/>
      <c r="CR764" s="417"/>
      <c r="CS764" s="417"/>
      <c r="CT764" s="417"/>
      <c r="CU764" s="417"/>
      <c r="CV764" s="417"/>
      <c r="CW764" s="417"/>
      <c r="CX764" s="417"/>
      <c r="CY764" s="417"/>
      <c r="CZ764" s="417"/>
      <c r="DA764" s="417"/>
      <c r="DB764" s="417"/>
      <c r="DC764" s="417"/>
      <c r="DD764" s="417"/>
      <c r="DE764" s="417"/>
      <c r="DF764" s="417"/>
      <c r="DG764" s="417"/>
    </row>
    <row r="765" spans="1:111" s="268" customFormat="1" ht="31.5">
      <c r="A765" s="92">
        <v>91926</v>
      </c>
      <c r="B765" s="92" t="s">
        <v>13</v>
      </c>
      <c r="C765" s="83" t="s">
        <v>2468</v>
      </c>
      <c r="D765" s="121" t="s">
        <v>1194</v>
      </c>
      <c r="E765" s="92" t="s">
        <v>107</v>
      </c>
      <c r="F765" s="218">
        <v>470.75</v>
      </c>
      <c r="G765" s="95">
        <f t="shared" ref="G765:G769" si="334">$J$4</f>
        <v>0.24940000000000001</v>
      </c>
      <c r="H765" s="114">
        <v>0</v>
      </c>
      <c r="I765" s="220">
        <f t="shared" ref="I765:I769" si="335">H765*(1+G765)</f>
        <v>0</v>
      </c>
      <c r="J765" s="114">
        <f t="shared" ref="J765:J769" si="336">F765*I765</f>
        <v>0</v>
      </c>
      <c r="K765" s="416"/>
      <c r="L765" s="416"/>
      <c r="M765" s="416"/>
      <c r="N765" s="416"/>
      <c r="O765" s="416"/>
      <c r="P765" s="416"/>
      <c r="Q765" s="416"/>
      <c r="R765" s="416"/>
      <c r="S765" s="416"/>
      <c r="T765" s="416"/>
      <c r="U765" s="416"/>
      <c r="V765" s="416"/>
      <c r="W765" s="416"/>
      <c r="X765" s="416"/>
      <c r="Y765" s="416"/>
      <c r="Z765" s="416"/>
      <c r="AA765" s="416"/>
      <c r="AB765" s="416"/>
      <c r="AC765" s="416"/>
      <c r="AD765" s="416"/>
      <c r="AE765" s="416"/>
      <c r="AF765" s="416"/>
      <c r="AG765" s="416"/>
      <c r="AH765" s="416"/>
      <c r="AI765" s="416"/>
      <c r="AJ765" s="416"/>
      <c r="AK765" s="416"/>
      <c r="AL765" s="416"/>
      <c r="AM765" s="416"/>
      <c r="AN765" s="416"/>
      <c r="AO765" s="416"/>
      <c r="AP765" s="416"/>
      <c r="AQ765" s="416"/>
      <c r="AR765" s="416"/>
      <c r="AS765" s="416"/>
      <c r="AT765" s="416"/>
      <c r="AU765" s="416"/>
      <c r="AV765" s="416"/>
      <c r="AW765" s="416"/>
      <c r="AX765" s="416"/>
      <c r="AY765" s="416"/>
      <c r="AZ765" s="416"/>
      <c r="BA765" s="416"/>
      <c r="BB765" s="416"/>
      <c r="BC765" s="416"/>
      <c r="BD765" s="416"/>
      <c r="BE765" s="416"/>
      <c r="BF765" s="416"/>
      <c r="BG765" s="416"/>
      <c r="BH765" s="416"/>
      <c r="BI765" s="416"/>
      <c r="BJ765" s="416"/>
      <c r="BK765" s="416"/>
      <c r="BL765" s="416"/>
      <c r="BM765" s="416"/>
      <c r="BN765" s="416"/>
      <c r="BO765" s="416"/>
      <c r="BP765" s="417"/>
      <c r="BQ765" s="417"/>
      <c r="BR765" s="417"/>
      <c r="BS765" s="417"/>
      <c r="BT765" s="417"/>
      <c r="BU765" s="417"/>
      <c r="BV765" s="417"/>
      <c r="BW765" s="417"/>
      <c r="BX765" s="417"/>
      <c r="BY765" s="417"/>
      <c r="BZ765" s="417"/>
      <c r="CA765" s="417"/>
      <c r="CB765" s="417"/>
      <c r="CC765" s="417"/>
      <c r="CD765" s="417"/>
      <c r="CE765" s="417"/>
      <c r="CF765" s="417"/>
      <c r="CG765" s="417"/>
      <c r="CH765" s="417"/>
      <c r="CI765" s="417"/>
      <c r="CJ765" s="417"/>
      <c r="CK765" s="417"/>
      <c r="CL765" s="417"/>
      <c r="CM765" s="417"/>
      <c r="CN765" s="417"/>
      <c r="CO765" s="417"/>
      <c r="CP765" s="417"/>
      <c r="CQ765" s="417"/>
      <c r="CR765" s="417"/>
      <c r="CS765" s="417"/>
      <c r="CT765" s="417"/>
      <c r="CU765" s="417"/>
      <c r="CV765" s="417"/>
      <c r="CW765" s="417"/>
      <c r="CX765" s="417"/>
      <c r="CY765" s="417"/>
      <c r="CZ765" s="417"/>
      <c r="DA765" s="417"/>
      <c r="DB765" s="417"/>
      <c r="DC765" s="417"/>
      <c r="DD765" s="417"/>
      <c r="DE765" s="417"/>
      <c r="DF765" s="417"/>
      <c r="DG765" s="417"/>
    </row>
    <row r="766" spans="1:111" s="268" customFormat="1" ht="31.5">
      <c r="A766" s="92">
        <v>91928</v>
      </c>
      <c r="B766" s="92" t="s">
        <v>13</v>
      </c>
      <c r="C766" s="83" t="s">
        <v>2469</v>
      </c>
      <c r="D766" s="121" t="s">
        <v>1195</v>
      </c>
      <c r="E766" s="92" t="s">
        <v>107</v>
      </c>
      <c r="F766" s="218">
        <v>782.73</v>
      </c>
      <c r="G766" s="95">
        <f t="shared" si="334"/>
        <v>0.24940000000000001</v>
      </c>
      <c r="H766" s="114">
        <v>0</v>
      </c>
      <c r="I766" s="220">
        <f t="shared" si="335"/>
        <v>0</v>
      </c>
      <c r="J766" s="114">
        <f t="shared" si="336"/>
        <v>0</v>
      </c>
      <c r="K766" s="416"/>
      <c r="L766" s="416"/>
      <c r="M766" s="416"/>
      <c r="N766" s="416"/>
      <c r="O766" s="416"/>
      <c r="P766" s="416"/>
      <c r="Q766" s="416"/>
      <c r="R766" s="416"/>
      <c r="S766" s="416"/>
      <c r="T766" s="416"/>
      <c r="U766" s="416"/>
      <c r="V766" s="416"/>
      <c r="W766" s="416"/>
      <c r="X766" s="416"/>
      <c r="Y766" s="416"/>
      <c r="Z766" s="416"/>
      <c r="AA766" s="416"/>
      <c r="AB766" s="416"/>
      <c r="AC766" s="416"/>
      <c r="AD766" s="416"/>
      <c r="AE766" s="416"/>
      <c r="AF766" s="416"/>
      <c r="AG766" s="416"/>
      <c r="AH766" s="416"/>
      <c r="AI766" s="416"/>
      <c r="AJ766" s="416"/>
      <c r="AK766" s="416"/>
      <c r="AL766" s="416"/>
      <c r="AM766" s="416"/>
      <c r="AN766" s="416"/>
      <c r="AO766" s="416"/>
      <c r="AP766" s="416"/>
      <c r="AQ766" s="416"/>
      <c r="AR766" s="416"/>
      <c r="AS766" s="416"/>
      <c r="AT766" s="416"/>
      <c r="AU766" s="416"/>
      <c r="AV766" s="416"/>
      <c r="AW766" s="416"/>
      <c r="AX766" s="416"/>
      <c r="AY766" s="416"/>
      <c r="AZ766" s="416"/>
      <c r="BA766" s="416"/>
      <c r="BB766" s="416"/>
      <c r="BC766" s="416"/>
      <c r="BD766" s="416"/>
      <c r="BE766" s="416"/>
      <c r="BF766" s="416"/>
      <c r="BG766" s="416"/>
      <c r="BH766" s="416"/>
      <c r="BI766" s="416"/>
      <c r="BJ766" s="416"/>
      <c r="BK766" s="416"/>
      <c r="BL766" s="416"/>
      <c r="BM766" s="416"/>
      <c r="BN766" s="416"/>
      <c r="BO766" s="416"/>
      <c r="BP766" s="417"/>
      <c r="BQ766" s="417"/>
      <c r="BR766" s="417"/>
      <c r="BS766" s="417"/>
      <c r="BT766" s="417"/>
      <c r="BU766" s="417"/>
      <c r="BV766" s="417"/>
      <c r="BW766" s="417"/>
      <c r="BX766" s="417"/>
      <c r="BY766" s="417"/>
      <c r="BZ766" s="417"/>
      <c r="CA766" s="417"/>
      <c r="CB766" s="417"/>
      <c r="CC766" s="417"/>
      <c r="CD766" s="417"/>
      <c r="CE766" s="417"/>
      <c r="CF766" s="417"/>
      <c r="CG766" s="417"/>
      <c r="CH766" s="417"/>
      <c r="CI766" s="417"/>
      <c r="CJ766" s="417"/>
      <c r="CK766" s="417"/>
      <c r="CL766" s="417"/>
      <c r="CM766" s="417"/>
      <c r="CN766" s="417"/>
      <c r="CO766" s="417"/>
      <c r="CP766" s="417"/>
      <c r="CQ766" s="417"/>
      <c r="CR766" s="417"/>
      <c r="CS766" s="417"/>
      <c r="CT766" s="417"/>
      <c r="CU766" s="417"/>
      <c r="CV766" s="417"/>
      <c r="CW766" s="417"/>
      <c r="CX766" s="417"/>
      <c r="CY766" s="417"/>
      <c r="CZ766" s="417"/>
      <c r="DA766" s="417"/>
      <c r="DB766" s="417"/>
      <c r="DC766" s="417"/>
      <c r="DD766" s="417"/>
      <c r="DE766" s="417"/>
      <c r="DF766" s="417"/>
      <c r="DG766" s="417"/>
    </row>
    <row r="767" spans="1:111" s="268" customFormat="1" ht="31.5">
      <c r="A767" s="92">
        <v>91930</v>
      </c>
      <c r="B767" s="92" t="s">
        <v>13</v>
      </c>
      <c r="C767" s="83" t="s">
        <v>2470</v>
      </c>
      <c r="D767" s="121" t="s">
        <v>1196</v>
      </c>
      <c r="E767" s="92" t="s">
        <v>107</v>
      </c>
      <c r="F767" s="218">
        <v>1565.47</v>
      </c>
      <c r="G767" s="95">
        <f t="shared" si="334"/>
        <v>0.24940000000000001</v>
      </c>
      <c r="H767" s="114">
        <v>0</v>
      </c>
      <c r="I767" s="220">
        <f t="shared" si="335"/>
        <v>0</v>
      </c>
      <c r="J767" s="114">
        <f t="shared" si="336"/>
        <v>0</v>
      </c>
      <c r="K767" s="416"/>
      <c r="L767" s="416"/>
      <c r="M767" s="416"/>
      <c r="N767" s="416"/>
      <c r="O767" s="416"/>
      <c r="P767" s="416"/>
      <c r="Q767" s="416"/>
      <c r="R767" s="416"/>
      <c r="S767" s="416"/>
      <c r="T767" s="416"/>
      <c r="U767" s="416"/>
      <c r="V767" s="416"/>
      <c r="W767" s="416"/>
      <c r="X767" s="416"/>
      <c r="Y767" s="416"/>
      <c r="Z767" s="416"/>
      <c r="AA767" s="416"/>
      <c r="AB767" s="416"/>
      <c r="AC767" s="416"/>
      <c r="AD767" s="416"/>
      <c r="AE767" s="416"/>
      <c r="AF767" s="416"/>
      <c r="AG767" s="416"/>
      <c r="AH767" s="416"/>
      <c r="AI767" s="416"/>
      <c r="AJ767" s="416"/>
      <c r="AK767" s="416"/>
      <c r="AL767" s="416"/>
      <c r="AM767" s="416"/>
      <c r="AN767" s="416"/>
      <c r="AO767" s="416"/>
      <c r="AP767" s="416"/>
      <c r="AQ767" s="416"/>
      <c r="AR767" s="416"/>
      <c r="AS767" s="416"/>
      <c r="AT767" s="416"/>
      <c r="AU767" s="416"/>
      <c r="AV767" s="416"/>
      <c r="AW767" s="416"/>
      <c r="AX767" s="416"/>
      <c r="AY767" s="416"/>
      <c r="AZ767" s="416"/>
      <c r="BA767" s="416"/>
      <c r="BB767" s="416"/>
      <c r="BC767" s="416"/>
      <c r="BD767" s="416"/>
      <c r="BE767" s="416"/>
      <c r="BF767" s="416"/>
      <c r="BG767" s="416"/>
      <c r="BH767" s="416"/>
      <c r="BI767" s="416"/>
      <c r="BJ767" s="416"/>
      <c r="BK767" s="416"/>
      <c r="BL767" s="416"/>
      <c r="BM767" s="416"/>
      <c r="BN767" s="416"/>
      <c r="BO767" s="416"/>
      <c r="BP767" s="417"/>
      <c r="BQ767" s="417"/>
      <c r="BR767" s="417"/>
      <c r="BS767" s="417"/>
      <c r="BT767" s="417"/>
      <c r="BU767" s="417"/>
      <c r="BV767" s="417"/>
      <c r="BW767" s="417"/>
      <c r="BX767" s="417"/>
      <c r="BY767" s="417"/>
      <c r="BZ767" s="417"/>
      <c r="CA767" s="417"/>
      <c r="CB767" s="417"/>
      <c r="CC767" s="417"/>
      <c r="CD767" s="417"/>
      <c r="CE767" s="417"/>
      <c r="CF767" s="417"/>
      <c r="CG767" s="417"/>
      <c r="CH767" s="417"/>
      <c r="CI767" s="417"/>
      <c r="CJ767" s="417"/>
      <c r="CK767" s="417"/>
      <c r="CL767" s="417"/>
      <c r="CM767" s="417"/>
      <c r="CN767" s="417"/>
      <c r="CO767" s="417"/>
      <c r="CP767" s="417"/>
      <c r="CQ767" s="417"/>
      <c r="CR767" s="417"/>
      <c r="CS767" s="417"/>
      <c r="CT767" s="417"/>
      <c r="CU767" s="417"/>
      <c r="CV767" s="417"/>
      <c r="CW767" s="417"/>
      <c r="CX767" s="417"/>
      <c r="CY767" s="417"/>
      <c r="CZ767" s="417"/>
      <c r="DA767" s="417"/>
      <c r="DB767" s="417"/>
      <c r="DC767" s="417"/>
      <c r="DD767" s="417"/>
      <c r="DE767" s="417"/>
      <c r="DF767" s="417"/>
      <c r="DG767" s="417"/>
    </row>
    <row r="768" spans="1:111" s="268" customFormat="1" ht="31.5">
      <c r="A768" s="92">
        <v>92982</v>
      </c>
      <c r="B768" s="92" t="s">
        <v>13</v>
      </c>
      <c r="C768" s="83" t="s">
        <v>2471</v>
      </c>
      <c r="D768" s="121" t="s">
        <v>1198</v>
      </c>
      <c r="E768" s="92" t="s">
        <v>107</v>
      </c>
      <c r="F768" s="218">
        <v>477.9</v>
      </c>
      <c r="G768" s="95">
        <f t="shared" si="334"/>
        <v>0.24940000000000001</v>
      </c>
      <c r="H768" s="114">
        <v>0</v>
      </c>
      <c r="I768" s="220">
        <f t="shared" si="335"/>
        <v>0</v>
      </c>
      <c r="J768" s="114">
        <f t="shared" si="336"/>
        <v>0</v>
      </c>
      <c r="K768" s="416"/>
      <c r="L768" s="416"/>
      <c r="M768" s="416"/>
      <c r="N768" s="416"/>
      <c r="O768" s="416"/>
      <c r="P768" s="416"/>
      <c r="Q768" s="416"/>
      <c r="R768" s="416"/>
      <c r="S768" s="416"/>
      <c r="T768" s="416"/>
      <c r="U768" s="416"/>
      <c r="V768" s="416"/>
      <c r="W768" s="416"/>
      <c r="X768" s="416"/>
      <c r="Y768" s="416"/>
      <c r="Z768" s="416"/>
      <c r="AA768" s="416"/>
      <c r="AB768" s="416"/>
      <c r="AC768" s="416"/>
      <c r="AD768" s="416"/>
      <c r="AE768" s="416"/>
      <c r="AF768" s="416"/>
      <c r="AG768" s="416"/>
      <c r="AH768" s="416"/>
      <c r="AI768" s="416"/>
      <c r="AJ768" s="416"/>
      <c r="AK768" s="416"/>
      <c r="AL768" s="416"/>
      <c r="AM768" s="416"/>
      <c r="AN768" s="416"/>
      <c r="AO768" s="416"/>
      <c r="AP768" s="416"/>
      <c r="AQ768" s="416"/>
      <c r="AR768" s="416"/>
      <c r="AS768" s="416"/>
      <c r="AT768" s="416"/>
      <c r="AU768" s="416"/>
      <c r="AV768" s="416"/>
      <c r="AW768" s="416"/>
      <c r="AX768" s="416"/>
      <c r="AY768" s="416"/>
      <c r="AZ768" s="416"/>
      <c r="BA768" s="416"/>
      <c r="BB768" s="416"/>
      <c r="BC768" s="416"/>
      <c r="BD768" s="416"/>
      <c r="BE768" s="416"/>
      <c r="BF768" s="416"/>
      <c r="BG768" s="416"/>
      <c r="BH768" s="416"/>
      <c r="BI768" s="416"/>
      <c r="BJ768" s="416"/>
      <c r="BK768" s="416"/>
      <c r="BL768" s="416"/>
      <c r="BM768" s="416"/>
      <c r="BN768" s="416"/>
      <c r="BO768" s="416"/>
      <c r="BP768" s="417"/>
      <c r="BQ768" s="417"/>
      <c r="BR768" s="417"/>
      <c r="BS768" s="417"/>
      <c r="BT768" s="417"/>
      <c r="BU768" s="417"/>
      <c r="BV768" s="417"/>
      <c r="BW768" s="417"/>
      <c r="BX768" s="417"/>
      <c r="BY768" s="417"/>
      <c r="BZ768" s="417"/>
      <c r="CA768" s="417"/>
      <c r="CB768" s="417"/>
      <c r="CC768" s="417"/>
      <c r="CD768" s="417"/>
      <c r="CE768" s="417"/>
      <c r="CF768" s="417"/>
      <c r="CG768" s="417"/>
      <c r="CH768" s="417"/>
      <c r="CI768" s="417"/>
      <c r="CJ768" s="417"/>
      <c r="CK768" s="417"/>
      <c r="CL768" s="417"/>
      <c r="CM768" s="417"/>
      <c r="CN768" s="417"/>
      <c r="CO768" s="417"/>
      <c r="CP768" s="417"/>
      <c r="CQ768" s="417"/>
      <c r="CR768" s="417"/>
      <c r="CS768" s="417"/>
      <c r="CT768" s="417"/>
      <c r="CU768" s="417"/>
      <c r="CV768" s="417"/>
      <c r="CW768" s="417"/>
      <c r="CX768" s="417"/>
      <c r="CY768" s="417"/>
      <c r="CZ768" s="417"/>
      <c r="DA768" s="417"/>
      <c r="DB768" s="417"/>
      <c r="DC768" s="417"/>
      <c r="DD768" s="417"/>
      <c r="DE768" s="417"/>
      <c r="DF768" s="417"/>
      <c r="DG768" s="417"/>
    </row>
    <row r="769" spans="1:111" s="268" customFormat="1" ht="31.5">
      <c r="A769" s="92">
        <v>92998</v>
      </c>
      <c r="B769" s="92" t="s">
        <v>13</v>
      </c>
      <c r="C769" s="83" t="s">
        <v>2472</v>
      </c>
      <c r="D769" s="121" t="s">
        <v>2168</v>
      </c>
      <c r="E769" s="92" t="s">
        <v>107</v>
      </c>
      <c r="F769" s="218">
        <v>362.3</v>
      </c>
      <c r="G769" s="95">
        <f t="shared" si="334"/>
        <v>0.24940000000000001</v>
      </c>
      <c r="H769" s="114">
        <v>0</v>
      </c>
      <c r="I769" s="220">
        <f t="shared" si="335"/>
        <v>0</v>
      </c>
      <c r="J769" s="114">
        <f t="shared" si="336"/>
        <v>0</v>
      </c>
      <c r="K769" s="416"/>
      <c r="L769" s="416"/>
      <c r="M769" s="416"/>
      <c r="N769" s="416"/>
      <c r="O769" s="416"/>
      <c r="P769" s="416"/>
      <c r="Q769" s="416"/>
      <c r="R769" s="416"/>
      <c r="S769" s="416"/>
      <c r="T769" s="416"/>
      <c r="U769" s="416"/>
      <c r="V769" s="416"/>
      <c r="W769" s="416"/>
      <c r="X769" s="416"/>
      <c r="Y769" s="416"/>
      <c r="Z769" s="416"/>
      <c r="AA769" s="416"/>
      <c r="AB769" s="416"/>
      <c r="AC769" s="416"/>
      <c r="AD769" s="416"/>
      <c r="AE769" s="416"/>
      <c r="AF769" s="416"/>
      <c r="AG769" s="416"/>
      <c r="AH769" s="416"/>
      <c r="AI769" s="416"/>
      <c r="AJ769" s="416"/>
      <c r="AK769" s="416"/>
      <c r="AL769" s="416"/>
      <c r="AM769" s="416"/>
      <c r="AN769" s="416"/>
      <c r="AO769" s="416"/>
      <c r="AP769" s="416"/>
      <c r="AQ769" s="416"/>
      <c r="AR769" s="416"/>
      <c r="AS769" s="416"/>
      <c r="AT769" s="416"/>
      <c r="AU769" s="416"/>
      <c r="AV769" s="416"/>
      <c r="AW769" s="416"/>
      <c r="AX769" s="416"/>
      <c r="AY769" s="416"/>
      <c r="AZ769" s="416"/>
      <c r="BA769" s="416"/>
      <c r="BB769" s="416"/>
      <c r="BC769" s="416"/>
      <c r="BD769" s="416"/>
      <c r="BE769" s="416"/>
      <c r="BF769" s="416"/>
      <c r="BG769" s="416"/>
      <c r="BH769" s="416"/>
      <c r="BI769" s="416"/>
      <c r="BJ769" s="416"/>
      <c r="BK769" s="416"/>
      <c r="BL769" s="416"/>
      <c r="BM769" s="416"/>
      <c r="BN769" s="416"/>
      <c r="BO769" s="416"/>
      <c r="BP769" s="417"/>
      <c r="BQ769" s="417"/>
      <c r="BR769" s="417"/>
      <c r="BS769" s="417"/>
      <c r="BT769" s="417"/>
      <c r="BU769" s="417"/>
      <c r="BV769" s="417"/>
      <c r="BW769" s="417"/>
      <c r="BX769" s="417"/>
      <c r="BY769" s="417"/>
      <c r="BZ769" s="417"/>
      <c r="CA769" s="417"/>
      <c r="CB769" s="417"/>
      <c r="CC769" s="417"/>
      <c r="CD769" s="417"/>
      <c r="CE769" s="417"/>
      <c r="CF769" s="417"/>
      <c r="CG769" s="417"/>
      <c r="CH769" s="417"/>
      <c r="CI769" s="417"/>
      <c r="CJ769" s="417"/>
      <c r="CK769" s="417"/>
      <c r="CL769" s="417"/>
      <c r="CM769" s="417"/>
      <c r="CN769" s="417"/>
      <c r="CO769" s="417"/>
      <c r="CP769" s="417"/>
      <c r="CQ769" s="417"/>
      <c r="CR769" s="417"/>
      <c r="CS769" s="417"/>
      <c r="CT769" s="417"/>
      <c r="CU769" s="417"/>
      <c r="CV769" s="417"/>
      <c r="CW769" s="417"/>
      <c r="CX769" s="417"/>
      <c r="CY769" s="417"/>
      <c r="CZ769" s="417"/>
      <c r="DA769" s="417"/>
      <c r="DB769" s="417"/>
      <c r="DC769" s="417"/>
      <c r="DD769" s="417"/>
      <c r="DE769" s="417"/>
      <c r="DF769" s="417"/>
      <c r="DG769" s="417"/>
    </row>
    <row r="770" spans="1:111" s="268" customFormat="1">
      <c r="A770" s="96"/>
      <c r="B770" s="96"/>
      <c r="C770" s="97" t="s">
        <v>1732</v>
      </c>
      <c r="D770" s="98" t="s">
        <v>156</v>
      </c>
      <c r="E770" s="133"/>
      <c r="F770" s="134"/>
      <c r="G770" s="134"/>
      <c r="H770" s="135"/>
      <c r="I770" s="136"/>
      <c r="J770" s="134"/>
      <c r="K770" s="416"/>
      <c r="L770" s="416"/>
      <c r="M770" s="416"/>
      <c r="N770" s="416"/>
      <c r="O770" s="416"/>
      <c r="P770" s="416"/>
      <c r="Q770" s="416"/>
      <c r="R770" s="416"/>
      <c r="S770" s="416"/>
      <c r="T770" s="416"/>
      <c r="U770" s="416"/>
      <c r="V770" s="416"/>
      <c r="W770" s="416"/>
      <c r="X770" s="416"/>
      <c r="Y770" s="416"/>
      <c r="Z770" s="416"/>
      <c r="AA770" s="416"/>
      <c r="AB770" s="416"/>
      <c r="AC770" s="416"/>
      <c r="AD770" s="416"/>
      <c r="AE770" s="416"/>
      <c r="AF770" s="416"/>
      <c r="AG770" s="416"/>
      <c r="AH770" s="416"/>
      <c r="AI770" s="416"/>
      <c r="AJ770" s="416"/>
      <c r="AK770" s="416"/>
      <c r="AL770" s="416"/>
      <c r="AM770" s="416"/>
      <c r="AN770" s="416"/>
      <c r="AO770" s="416"/>
      <c r="AP770" s="416"/>
      <c r="AQ770" s="416"/>
      <c r="AR770" s="416"/>
      <c r="AS770" s="416"/>
      <c r="AT770" s="416"/>
      <c r="AU770" s="416"/>
      <c r="AV770" s="416"/>
      <c r="AW770" s="416"/>
      <c r="AX770" s="416"/>
      <c r="AY770" s="416"/>
      <c r="AZ770" s="416"/>
      <c r="BA770" s="416"/>
      <c r="BB770" s="416"/>
      <c r="BC770" s="416"/>
      <c r="BD770" s="416"/>
      <c r="BE770" s="416"/>
      <c r="BF770" s="416"/>
      <c r="BG770" s="416"/>
      <c r="BH770" s="416"/>
      <c r="BI770" s="416"/>
      <c r="BJ770" s="416"/>
      <c r="BK770" s="416"/>
      <c r="BL770" s="416"/>
      <c r="BM770" s="416"/>
      <c r="BN770" s="416"/>
      <c r="BO770" s="416"/>
      <c r="BP770" s="417"/>
      <c r="BQ770" s="417"/>
      <c r="BR770" s="417"/>
      <c r="BS770" s="417"/>
      <c r="BT770" s="417"/>
      <c r="BU770" s="417"/>
      <c r="BV770" s="417"/>
      <c r="BW770" s="417"/>
      <c r="BX770" s="417"/>
      <c r="BY770" s="417"/>
      <c r="BZ770" s="417"/>
      <c r="CA770" s="417"/>
      <c r="CB770" s="417"/>
      <c r="CC770" s="417"/>
      <c r="CD770" s="417"/>
      <c r="CE770" s="417"/>
      <c r="CF770" s="417"/>
      <c r="CG770" s="417"/>
      <c r="CH770" s="417"/>
      <c r="CI770" s="417"/>
      <c r="CJ770" s="417"/>
      <c r="CK770" s="417"/>
      <c r="CL770" s="417"/>
      <c r="CM770" s="417"/>
      <c r="CN770" s="417"/>
      <c r="CO770" s="417"/>
      <c r="CP770" s="417"/>
      <c r="CQ770" s="417"/>
      <c r="CR770" s="417"/>
      <c r="CS770" s="417"/>
      <c r="CT770" s="417"/>
      <c r="CU770" s="417"/>
      <c r="CV770" s="417"/>
      <c r="CW770" s="417"/>
      <c r="CX770" s="417"/>
      <c r="CY770" s="417"/>
      <c r="CZ770" s="417"/>
      <c r="DA770" s="417"/>
      <c r="DB770" s="417"/>
      <c r="DC770" s="417"/>
      <c r="DD770" s="417"/>
      <c r="DE770" s="417"/>
      <c r="DF770" s="417"/>
      <c r="DG770" s="417"/>
    </row>
    <row r="771" spans="1:111" s="268" customFormat="1">
      <c r="A771" s="92">
        <v>93653</v>
      </c>
      <c r="B771" s="92" t="s">
        <v>13</v>
      </c>
      <c r="C771" s="83" t="s">
        <v>2473</v>
      </c>
      <c r="D771" s="84" t="s">
        <v>1200</v>
      </c>
      <c r="E771" s="92" t="s">
        <v>104</v>
      </c>
      <c r="F771" s="218">
        <v>1</v>
      </c>
      <c r="G771" s="95">
        <f t="shared" ref="G771:G778" si="337">$J$4</f>
        <v>0.24940000000000001</v>
      </c>
      <c r="H771" s="114">
        <v>0</v>
      </c>
      <c r="I771" s="220">
        <f t="shared" ref="I771:I778" si="338">H771*(1+G771)</f>
        <v>0</v>
      </c>
      <c r="J771" s="140">
        <f t="shared" ref="J771:J778" si="339">F771*I771</f>
        <v>0</v>
      </c>
      <c r="K771" s="416"/>
      <c r="L771" s="416"/>
      <c r="M771" s="416"/>
      <c r="N771" s="416"/>
      <c r="O771" s="416"/>
      <c r="P771" s="416"/>
      <c r="Q771" s="416"/>
      <c r="R771" s="416"/>
      <c r="S771" s="416"/>
      <c r="T771" s="416"/>
      <c r="U771" s="416"/>
      <c r="V771" s="416"/>
      <c r="W771" s="416"/>
      <c r="X771" s="416"/>
      <c r="Y771" s="416"/>
      <c r="Z771" s="416"/>
      <c r="AA771" s="416"/>
      <c r="AB771" s="416"/>
      <c r="AC771" s="416"/>
      <c r="AD771" s="416"/>
      <c r="AE771" s="416"/>
      <c r="AF771" s="416"/>
      <c r="AG771" s="416"/>
      <c r="AH771" s="416"/>
      <c r="AI771" s="416"/>
      <c r="AJ771" s="416"/>
      <c r="AK771" s="416"/>
      <c r="AL771" s="416"/>
      <c r="AM771" s="416"/>
      <c r="AN771" s="416"/>
      <c r="AO771" s="416"/>
      <c r="AP771" s="416"/>
      <c r="AQ771" s="416"/>
      <c r="AR771" s="416"/>
      <c r="AS771" s="416"/>
      <c r="AT771" s="416"/>
      <c r="AU771" s="416"/>
      <c r="AV771" s="416"/>
      <c r="AW771" s="416"/>
      <c r="AX771" s="416"/>
      <c r="AY771" s="416"/>
      <c r="AZ771" s="416"/>
      <c r="BA771" s="416"/>
      <c r="BB771" s="416"/>
      <c r="BC771" s="416"/>
      <c r="BD771" s="416"/>
      <c r="BE771" s="416"/>
      <c r="BF771" s="416"/>
      <c r="BG771" s="416"/>
      <c r="BH771" s="416"/>
      <c r="BI771" s="416"/>
      <c r="BJ771" s="416"/>
      <c r="BK771" s="416"/>
      <c r="BL771" s="416"/>
      <c r="BM771" s="416"/>
      <c r="BN771" s="416"/>
      <c r="BO771" s="416"/>
      <c r="BP771" s="417"/>
      <c r="BQ771" s="417"/>
      <c r="BR771" s="417"/>
      <c r="BS771" s="417"/>
      <c r="BT771" s="417"/>
      <c r="BU771" s="417"/>
      <c r="BV771" s="417"/>
      <c r="BW771" s="417"/>
      <c r="BX771" s="417"/>
      <c r="BY771" s="417"/>
      <c r="BZ771" s="417"/>
      <c r="CA771" s="417"/>
      <c r="CB771" s="417"/>
      <c r="CC771" s="417"/>
      <c r="CD771" s="417"/>
      <c r="CE771" s="417"/>
      <c r="CF771" s="417"/>
      <c r="CG771" s="417"/>
      <c r="CH771" s="417"/>
      <c r="CI771" s="417"/>
      <c r="CJ771" s="417"/>
      <c r="CK771" s="417"/>
      <c r="CL771" s="417"/>
      <c r="CM771" s="417"/>
      <c r="CN771" s="417"/>
      <c r="CO771" s="417"/>
      <c r="CP771" s="417"/>
      <c r="CQ771" s="417"/>
      <c r="CR771" s="417"/>
      <c r="CS771" s="417"/>
      <c r="CT771" s="417"/>
      <c r="CU771" s="417"/>
      <c r="CV771" s="417"/>
      <c r="CW771" s="417"/>
      <c r="CX771" s="417"/>
      <c r="CY771" s="417"/>
      <c r="CZ771" s="417"/>
      <c r="DA771" s="417"/>
      <c r="DB771" s="417"/>
      <c r="DC771" s="417"/>
      <c r="DD771" s="417"/>
      <c r="DE771" s="417"/>
      <c r="DF771" s="417"/>
      <c r="DG771" s="417"/>
    </row>
    <row r="772" spans="1:111" s="268" customFormat="1">
      <c r="A772" s="92">
        <v>93662</v>
      </c>
      <c r="B772" s="92" t="s">
        <v>13</v>
      </c>
      <c r="C772" s="83" t="s">
        <v>2474</v>
      </c>
      <c r="D772" s="84" t="s">
        <v>1202</v>
      </c>
      <c r="E772" s="92" t="s">
        <v>104</v>
      </c>
      <c r="F772" s="218">
        <v>13</v>
      </c>
      <c r="G772" s="95">
        <f t="shared" si="337"/>
        <v>0.24940000000000001</v>
      </c>
      <c r="H772" s="114">
        <v>0</v>
      </c>
      <c r="I772" s="220">
        <f t="shared" si="338"/>
        <v>0</v>
      </c>
      <c r="J772" s="140">
        <f t="shared" si="339"/>
        <v>0</v>
      </c>
      <c r="K772" s="416"/>
      <c r="L772" s="416"/>
      <c r="M772" s="416"/>
      <c r="N772" s="416"/>
      <c r="O772" s="416"/>
      <c r="P772" s="416"/>
      <c r="Q772" s="416"/>
      <c r="R772" s="416"/>
      <c r="S772" s="416"/>
      <c r="T772" s="416"/>
      <c r="U772" s="416"/>
      <c r="V772" s="416"/>
      <c r="W772" s="416"/>
      <c r="X772" s="416"/>
      <c r="Y772" s="416"/>
      <c r="Z772" s="416"/>
      <c r="AA772" s="416"/>
      <c r="AB772" s="416"/>
      <c r="AC772" s="416"/>
      <c r="AD772" s="416"/>
      <c r="AE772" s="416"/>
      <c r="AF772" s="416"/>
      <c r="AG772" s="416"/>
      <c r="AH772" s="416"/>
      <c r="AI772" s="416"/>
      <c r="AJ772" s="416"/>
      <c r="AK772" s="416"/>
      <c r="AL772" s="416"/>
      <c r="AM772" s="416"/>
      <c r="AN772" s="416"/>
      <c r="AO772" s="416"/>
      <c r="AP772" s="416"/>
      <c r="AQ772" s="416"/>
      <c r="AR772" s="416"/>
      <c r="AS772" s="416"/>
      <c r="AT772" s="416"/>
      <c r="AU772" s="416"/>
      <c r="AV772" s="416"/>
      <c r="AW772" s="416"/>
      <c r="AX772" s="416"/>
      <c r="AY772" s="416"/>
      <c r="AZ772" s="416"/>
      <c r="BA772" s="416"/>
      <c r="BB772" s="416"/>
      <c r="BC772" s="416"/>
      <c r="BD772" s="416"/>
      <c r="BE772" s="416"/>
      <c r="BF772" s="416"/>
      <c r="BG772" s="416"/>
      <c r="BH772" s="416"/>
      <c r="BI772" s="416"/>
      <c r="BJ772" s="416"/>
      <c r="BK772" s="416"/>
      <c r="BL772" s="416"/>
      <c r="BM772" s="416"/>
      <c r="BN772" s="416"/>
      <c r="BO772" s="416"/>
      <c r="BP772" s="417"/>
      <c r="BQ772" s="417"/>
      <c r="BR772" s="417"/>
      <c r="BS772" s="417"/>
      <c r="BT772" s="417"/>
      <c r="BU772" s="417"/>
      <c r="BV772" s="417"/>
      <c r="BW772" s="417"/>
      <c r="BX772" s="417"/>
      <c r="BY772" s="417"/>
      <c r="BZ772" s="417"/>
      <c r="CA772" s="417"/>
      <c r="CB772" s="417"/>
      <c r="CC772" s="417"/>
      <c r="CD772" s="417"/>
      <c r="CE772" s="417"/>
      <c r="CF772" s="417"/>
      <c r="CG772" s="417"/>
      <c r="CH772" s="417"/>
      <c r="CI772" s="417"/>
      <c r="CJ772" s="417"/>
      <c r="CK772" s="417"/>
      <c r="CL772" s="417"/>
      <c r="CM772" s="417"/>
      <c r="CN772" s="417"/>
      <c r="CO772" s="417"/>
      <c r="CP772" s="417"/>
      <c r="CQ772" s="417"/>
      <c r="CR772" s="417"/>
      <c r="CS772" s="417"/>
      <c r="CT772" s="417"/>
      <c r="CU772" s="417"/>
      <c r="CV772" s="417"/>
      <c r="CW772" s="417"/>
      <c r="CX772" s="417"/>
      <c r="CY772" s="417"/>
      <c r="CZ772" s="417"/>
      <c r="DA772" s="417"/>
      <c r="DB772" s="417"/>
      <c r="DC772" s="417"/>
      <c r="DD772" s="417"/>
      <c r="DE772" s="417"/>
      <c r="DF772" s="417"/>
      <c r="DG772" s="417"/>
    </row>
    <row r="773" spans="1:111" s="268" customFormat="1">
      <c r="A773" s="92">
        <v>93671</v>
      </c>
      <c r="B773" s="92" t="s">
        <v>13</v>
      </c>
      <c r="C773" s="83" t="s">
        <v>2475</v>
      </c>
      <c r="D773" s="121" t="s">
        <v>2169</v>
      </c>
      <c r="E773" s="92" t="s">
        <v>104</v>
      </c>
      <c r="F773" s="218">
        <v>4</v>
      </c>
      <c r="G773" s="95">
        <f t="shared" si="337"/>
        <v>0.24940000000000001</v>
      </c>
      <c r="H773" s="114">
        <v>0</v>
      </c>
      <c r="I773" s="220">
        <f t="shared" si="338"/>
        <v>0</v>
      </c>
      <c r="J773" s="114">
        <f t="shared" si="339"/>
        <v>0</v>
      </c>
      <c r="K773" s="416"/>
      <c r="L773" s="416"/>
      <c r="M773" s="416"/>
      <c r="N773" s="416"/>
      <c r="O773" s="416"/>
      <c r="P773" s="416"/>
      <c r="Q773" s="416"/>
      <c r="R773" s="416"/>
      <c r="S773" s="416"/>
      <c r="T773" s="416"/>
      <c r="U773" s="416"/>
      <c r="V773" s="416"/>
      <c r="W773" s="416"/>
      <c r="X773" s="416"/>
      <c r="Y773" s="416"/>
      <c r="Z773" s="416"/>
      <c r="AA773" s="416"/>
      <c r="AB773" s="416"/>
      <c r="AC773" s="416"/>
      <c r="AD773" s="416"/>
      <c r="AE773" s="416"/>
      <c r="AF773" s="416"/>
      <c r="AG773" s="416"/>
      <c r="AH773" s="416"/>
      <c r="AI773" s="416"/>
      <c r="AJ773" s="416"/>
      <c r="AK773" s="416"/>
      <c r="AL773" s="416"/>
      <c r="AM773" s="416"/>
      <c r="AN773" s="416"/>
      <c r="AO773" s="416"/>
      <c r="AP773" s="416"/>
      <c r="AQ773" s="416"/>
      <c r="AR773" s="416"/>
      <c r="AS773" s="416"/>
      <c r="AT773" s="416"/>
      <c r="AU773" s="416"/>
      <c r="AV773" s="416"/>
      <c r="AW773" s="416"/>
      <c r="AX773" s="416"/>
      <c r="AY773" s="416"/>
      <c r="AZ773" s="416"/>
      <c r="BA773" s="416"/>
      <c r="BB773" s="416"/>
      <c r="BC773" s="416"/>
      <c r="BD773" s="416"/>
      <c r="BE773" s="416"/>
      <c r="BF773" s="416"/>
      <c r="BG773" s="416"/>
      <c r="BH773" s="416"/>
      <c r="BI773" s="416"/>
      <c r="BJ773" s="416"/>
      <c r="BK773" s="416"/>
      <c r="BL773" s="416"/>
      <c r="BM773" s="416"/>
      <c r="BN773" s="416"/>
      <c r="BO773" s="416"/>
      <c r="BP773" s="417"/>
      <c r="BQ773" s="417"/>
      <c r="BR773" s="417"/>
      <c r="BS773" s="417"/>
      <c r="BT773" s="417"/>
      <c r="BU773" s="417"/>
      <c r="BV773" s="417"/>
      <c r="BW773" s="417"/>
      <c r="BX773" s="417"/>
      <c r="BY773" s="417"/>
      <c r="BZ773" s="417"/>
      <c r="CA773" s="417"/>
      <c r="CB773" s="417"/>
      <c r="CC773" s="417"/>
      <c r="CD773" s="417"/>
      <c r="CE773" s="417"/>
      <c r="CF773" s="417"/>
      <c r="CG773" s="417"/>
      <c r="CH773" s="417"/>
      <c r="CI773" s="417"/>
      <c r="CJ773" s="417"/>
      <c r="CK773" s="417"/>
      <c r="CL773" s="417"/>
      <c r="CM773" s="417"/>
      <c r="CN773" s="417"/>
      <c r="CO773" s="417"/>
      <c r="CP773" s="417"/>
      <c r="CQ773" s="417"/>
      <c r="CR773" s="417"/>
      <c r="CS773" s="417"/>
      <c r="CT773" s="417"/>
      <c r="CU773" s="417"/>
      <c r="CV773" s="417"/>
      <c r="CW773" s="417"/>
      <c r="CX773" s="417"/>
      <c r="CY773" s="417"/>
      <c r="CZ773" s="417"/>
      <c r="DA773" s="417"/>
      <c r="DB773" s="417"/>
      <c r="DC773" s="417"/>
      <c r="DD773" s="417"/>
      <c r="DE773" s="417"/>
      <c r="DF773" s="417"/>
      <c r="DG773" s="417"/>
    </row>
    <row r="774" spans="1:111" s="268" customFormat="1">
      <c r="A774" s="92">
        <v>93672</v>
      </c>
      <c r="B774" s="92" t="s">
        <v>13</v>
      </c>
      <c r="C774" s="83" t="s">
        <v>2476</v>
      </c>
      <c r="D774" s="121" t="s">
        <v>1205</v>
      </c>
      <c r="E774" s="92" t="s">
        <v>104</v>
      </c>
      <c r="F774" s="218">
        <v>2</v>
      </c>
      <c r="G774" s="95">
        <f t="shared" si="337"/>
        <v>0.24940000000000001</v>
      </c>
      <c r="H774" s="114">
        <v>0</v>
      </c>
      <c r="I774" s="220">
        <f t="shared" si="338"/>
        <v>0</v>
      </c>
      <c r="J774" s="114">
        <f t="shared" si="339"/>
        <v>0</v>
      </c>
      <c r="K774" s="416"/>
      <c r="L774" s="416"/>
      <c r="M774" s="416"/>
      <c r="N774" s="416"/>
      <c r="O774" s="416"/>
      <c r="P774" s="416"/>
      <c r="Q774" s="416"/>
      <c r="R774" s="416"/>
      <c r="S774" s="416"/>
      <c r="T774" s="416"/>
      <c r="U774" s="416"/>
      <c r="V774" s="416"/>
      <c r="W774" s="416"/>
      <c r="X774" s="416"/>
      <c r="Y774" s="416"/>
      <c r="Z774" s="416"/>
      <c r="AA774" s="416"/>
      <c r="AB774" s="416"/>
      <c r="AC774" s="416"/>
      <c r="AD774" s="416"/>
      <c r="AE774" s="416"/>
      <c r="AF774" s="416"/>
      <c r="AG774" s="416"/>
      <c r="AH774" s="416"/>
      <c r="AI774" s="416"/>
      <c r="AJ774" s="416"/>
      <c r="AK774" s="416"/>
      <c r="AL774" s="416"/>
      <c r="AM774" s="416"/>
      <c r="AN774" s="416"/>
      <c r="AO774" s="416"/>
      <c r="AP774" s="416"/>
      <c r="AQ774" s="416"/>
      <c r="AR774" s="416"/>
      <c r="AS774" s="416"/>
      <c r="AT774" s="416"/>
      <c r="AU774" s="416"/>
      <c r="AV774" s="416"/>
      <c r="AW774" s="416"/>
      <c r="AX774" s="416"/>
      <c r="AY774" s="416"/>
      <c r="AZ774" s="416"/>
      <c r="BA774" s="416"/>
      <c r="BB774" s="416"/>
      <c r="BC774" s="416"/>
      <c r="BD774" s="416"/>
      <c r="BE774" s="416"/>
      <c r="BF774" s="416"/>
      <c r="BG774" s="416"/>
      <c r="BH774" s="416"/>
      <c r="BI774" s="416"/>
      <c r="BJ774" s="416"/>
      <c r="BK774" s="416"/>
      <c r="BL774" s="416"/>
      <c r="BM774" s="416"/>
      <c r="BN774" s="416"/>
      <c r="BO774" s="416"/>
      <c r="BP774" s="417"/>
      <c r="BQ774" s="417"/>
      <c r="BR774" s="417"/>
      <c r="BS774" s="417"/>
      <c r="BT774" s="417"/>
      <c r="BU774" s="417"/>
      <c r="BV774" s="417"/>
      <c r="BW774" s="417"/>
      <c r="BX774" s="417"/>
      <c r="BY774" s="417"/>
      <c r="BZ774" s="417"/>
      <c r="CA774" s="417"/>
      <c r="CB774" s="417"/>
      <c r="CC774" s="417"/>
      <c r="CD774" s="417"/>
      <c r="CE774" s="417"/>
      <c r="CF774" s="417"/>
      <c r="CG774" s="417"/>
      <c r="CH774" s="417"/>
      <c r="CI774" s="417"/>
      <c r="CJ774" s="417"/>
      <c r="CK774" s="417"/>
      <c r="CL774" s="417"/>
      <c r="CM774" s="417"/>
      <c r="CN774" s="417"/>
      <c r="CO774" s="417"/>
      <c r="CP774" s="417"/>
      <c r="CQ774" s="417"/>
      <c r="CR774" s="417"/>
      <c r="CS774" s="417"/>
      <c r="CT774" s="417"/>
      <c r="CU774" s="417"/>
      <c r="CV774" s="417"/>
      <c r="CW774" s="417"/>
      <c r="CX774" s="417"/>
      <c r="CY774" s="417"/>
      <c r="CZ774" s="417"/>
      <c r="DA774" s="417"/>
      <c r="DB774" s="417"/>
      <c r="DC774" s="417"/>
      <c r="DD774" s="417"/>
      <c r="DE774" s="417"/>
      <c r="DF774" s="417"/>
      <c r="DG774" s="417"/>
    </row>
    <row r="775" spans="1:111" s="268" customFormat="1">
      <c r="A775" s="92">
        <v>93672</v>
      </c>
      <c r="B775" s="92" t="s">
        <v>13</v>
      </c>
      <c r="C775" s="83" t="s">
        <v>2477</v>
      </c>
      <c r="D775" s="121" t="s">
        <v>1206</v>
      </c>
      <c r="E775" s="92" t="s">
        <v>104</v>
      </c>
      <c r="F775" s="218">
        <v>4</v>
      </c>
      <c r="G775" s="95">
        <f t="shared" si="337"/>
        <v>0.24940000000000001</v>
      </c>
      <c r="H775" s="114">
        <v>0</v>
      </c>
      <c r="I775" s="220">
        <f t="shared" si="338"/>
        <v>0</v>
      </c>
      <c r="J775" s="114">
        <f t="shared" si="339"/>
        <v>0</v>
      </c>
      <c r="K775" s="416"/>
      <c r="L775" s="416"/>
      <c r="M775" s="416"/>
      <c r="N775" s="416"/>
      <c r="O775" s="416"/>
      <c r="P775" s="416"/>
      <c r="Q775" s="416"/>
      <c r="R775" s="416"/>
      <c r="S775" s="416"/>
      <c r="T775" s="416"/>
      <c r="U775" s="416"/>
      <c r="V775" s="416"/>
      <c r="W775" s="416"/>
      <c r="X775" s="416"/>
      <c r="Y775" s="416"/>
      <c r="Z775" s="416"/>
      <c r="AA775" s="416"/>
      <c r="AB775" s="416"/>
      <c r="AC775" s="416"/>
      <c r="AD775" s="416"/>
      <c r="AE775" s="416"/>
      <c r="AF775" s="416"/>
      <c r="AG775" s="416"/>
      <c r="AH775" s="416"/>
      <c r="AI775" s="416"/>
      <c r="AJ775" s="416"/>
      <c r="AK775" s="416"/>
      <c r="AL775" s="416"/>
      <c r="AM775" s="416"/>
      <c r="AN775" s="416"/>
      <c r="AO775" s="416"/>
      <c r="AP775" s="416"/>
      <c r="AQ775" s="416"/>
      <c r="AR775" s="416"/>
      <c r="AS775" s="416"/>
      <c r="AT775" s="416"/>
      <c r="AU775" s="416"/>
      <c r="AV775" s="416"/>
      <c r="AW775" s="416"/>
      <c r="AX775" s="416"/>
      <c r="AY775" s="416"/>
      <c r="AZ775" s="416"/>
      <c r="BA775" s="416"/>
      <c r="BB775" s="416"/>
      <c r="BC775" s="416"/>
      <c r="BD775" s="416"/>
      <c r="BE775" s="416"/>
      <c r="BF775" s="416"/>
      <c r="BG775" s="416"/>
      <c r="BH775" s="416"/>
      <c r="BI775" s="416"/>
      <c r="BJ775" s="416"/>
      <c r="BK775" s="416"/>
      <c r="BL775" s="416"/>
      <c r="BM775" s="416"/>
      <c r="BN775" s="416"/>
      <c r="BO775" s="416"/>
      <c r="BP775" s="417"/>
      <c r="BQ775" s="417"/>
      <c r="BR775" s="417"/>
      <c r="BS775" s="417"/>
      <c r="BT775" s="417"/>
      <c r="BU775" s="417"/>
      <c r="BV775" s="417"/>
      <c r="BW775" s="417"/>
      <c r="BX775" s="417"/>
      <c r="BY775" s="417"/>
      <c r="BZ775" s="417"/>
      <c r="CA775" s="417"/>
      <c r="CB775" s="417"/>
      <c r="CC775" s="417"/>
      <c r="CD775" s="417"/>
      <c r="CE775" s="417"/>
      <c r="CF775" s="417"/>
      <c r="CG775" s="417"/>
      <c r="CH775" s="417"/>
      <c r="CI775" s="417"/>
      <c r="CJ775" s="417"/>
      <c r="CK775" s="417"/>
      <c r="CL775" s="417"/>
      <c r="CM775" s="417"/>
      <c r="CN775" s="417"/>
      <c r="CO775" s="417"/>
      <c r="CP775" s="417"/>
      <c r="CQ775" s="417"/>
      <c r="CR775" s="417"/>
      <c r="CS775" s="417"/>
      <c r="CT775" s="417"/>
      <c r="CU775" s="417"/>
      <c r="CV775" s="417"/>
      <c r="CW775" s="417"/>
      <c r="CX775" s="417"/>
      <c r="CY775" s="417"/>
      <c r="CZ775" s="417"/>
      <c r="DA775" s="417"/>
      <c r="DB775" s="417"/>
      <c r="DC775" s="417"/>
      <c r="DD775" s="417"/>
      <c r="DE775" s="417"/>
      <c r="DF775" s="417"/>
      <c r="DG775" s="417"/>
    </row>
    <row r="776" spans="1:111" s="268" customFormat="1">
      <c r="A776" s="222" t="s">
        <v>96</v>
      </c>
      <c r="B776" s="92" t="s">
        <v>103</v>
      </c>
      <c r="C776" s="83" t="s">
        <v>2478</v>
      </c>
      <c r="D776" s="121" t="s">
        <v>2170</v>
      </c>
      <c r="E776" s="92" t="s">
        <v>104</v>
      </c>
      <c r="F776" s="218">
        <v>1</v>
      </c>
      <c r="G776" s="95">
        <f t="shared" si="337"/>
        <v>0.24940000000000001</v>
      </c>
      <c r="H776" s="114">
        <v>0</v>
      </c>
      <c r="I776" s="132">
        <f t="shared" si="338"/>
        <v>0</v>
      </c>
      <c r="J776" s="18">
        <f t="shared" si="339"/>
        <v>0</v>
      </c>
      <c r="K776" s="416"/>
      <c r="L776" s="416"/>
      <c r="M776" s="416"/>
      <c r="N776" s="416"/>
      <c r="O776" s="416"/>
      <c r="P776" s="416"/>
      <c r="Q776" s="416"/>
      <c r="R776" s="416"/>
      <c r="S776" s="416"/>
      <c r="T776" s="416"/>
      <c r="U776" s="416"/>
      <c r="V776" s="416"/>
      <c r="W776" s="416"/>
      <c r="X776" s="416"/>
      <c r="Y776" s="416"/>
      <c r="Z776" s="416"/>
      <c r="AA776" s="416"/>
      <c r="AB776" s="416"/>
      <c r="AC776" s="416"/>
      <c r="AD776" s="416"/>
      <c r="AE776" s="416"/>
      <c r="AF776" s="416"/>
      <c r="AG776" s="416"/>
      <c r="AH776" s="416"/>
      <c r="AI776" s="416"/>
      <c r="AJ776" s="416"/>
      <c r="AK776" s="416"/>
      <c r="AL776" s="416"/>
      <c r="AM776" s="416"/>
      <c r="AN776" s="416"/>
      <c r="AO776" s="416"/>
      <c r="AP776" s="416"/>
      <c r="AQ776" s="416"/>
      <c r="AR776" s="416"/>
      <c r="AS776" s="416"/>
      <c r="AT776" s="416"/>
      <c r="AU776" s="416"/>
      <c r="AV776" s="416"/>
      <c r="AW776" s="416"/>
      <c r="AX776" s="416"/>
      <c r="AY776" s="416"/>
      <c r="AZ776" s="416"/>
      <c r="BA776" s="416"/>
      <c r="BB776" s="416"/>
      <c r="BC776" s="416"/>
      <c r="BD776" s="416"/>
      <c r="BE776" s="416"/>
      <c r="BF776" s="416"/>
      <c r="BG776" s="416"/>
      <c r="BH776" s="416"/>
      <c r="BI776" s="416"/>
      <c r="BJ776" s="416"/>
      <c r="BK776" s="416"/>
      <c r="BL776" s="416"/>
      <c r="BM776" s="416"/>
      <c r="BN776" s="416"/>
      <c r="BO776" s="416"/>
      <c r="BP776" s="417"/>
      <c r="BQ776" s="417"/>
      <c r="BR776" s="417"/>
      <c r="BS776" s="417"/>
      <c r="BT776" s="417"/>
      <c r="BU776" s="417"/>
      <c r="BV776" s="417"/>
      <c r="BW776" s="417"/>
      <c r="BX776" s="417"/>
      <c r="BY776" s="417"/>
      <c r="BZ776" s="417"/>
      <c r="CA776" s="417"/>
      <c r="CB776" s="417"/>
      <c r="CC776" s="417"/>
      <c r="CD776" s="417"/>
      <c r="CE776" s="417"/>
      <c r="CF776" s="417"/>
      <c r="CG776" s="417"/>
      <c r="CH776" s="417"/>
      <c r="CI776" s="417"/>
      <c r="CJ776" s="417"/>
      <c r="CK776" s="417"/>
      <c r="CL776" s="417"/>
      <c r="CM776" s="417"/>
      <c r="CN776" s="417"/>
      <c r="CO776" s="417"/>
      <c r="CP776" s="417"/>
      <c r="CQ776" s="417"/>
      <c r="CR776" s="417"/>
      <c r="CS776" s="417"/>
      <c r="CT776" s="417"/>
      <c r="CU776" s="417"/>
      <c r="CV776" s="417"/>
      <c r="CW776" s="417"/>
      <c r="CX776" s="417"/>
      <c r="CY776" s="417"/>
      <c r="CZ776" s="417"/>
      <c r="DA776" s="417"/>
      <c r="DB776" s="417"/>
      <c r="DC776" s="417"/>
      <c r="DD776" s="417"/>
      <c r="DE776" s="417"/>
      <c r="DF776" s="417"/>
      <c r="DG776" s="417"/>
    </row>
    <row r="777" spans="1:111" s="268" customFormat="1">
      <c r="A777" s="222" t="s">
        <v>96</v>
      </c>
      <c r="B777" s="92" t="s">
        <v>103</v>
      </c>
      <c r="C777" s="83" t="s">
        <v>2479</v>
      </c>
      <c r="D777" s="121" t="s">
        <v>1208</v>
      </c>
      <c r="E777" s="92" t="s">
        <v>104</v>
      </c>
      <c r="F777" s="218">
        <v>2</v>
      </c>
      <c r="G777" s="95">
        <f t="shared" si="337"/>
        <v>0.24940000000000001</v>
      </c>
      <c r="H777" s="114">
        <v>0</v>
      </c>
      <c r="I777" s="132">
        <f t="shared" si="338"/>
        <v>0</v>
      </c>
      <c r="J777" s="18">
        <f t="shared" si="339"/>
        <v>0</v>
      </c>
      <c r="K777" s="416"/>
      <c r="L777" s="416"/>
      <c r="M777" s="416"/>
      <c r="N777" s="416"/>
      <c r="O777" s="416"/>
      <c r="P777" s="416"/>
      <c r="Q777" s="416"/>
      <c r="R777" s="416"/>
      <c r="S777" s="416"/>
      <c r="T777" s="416"/>
      <c r="U777" s="416"/>
      <c r="V777" s="416"/>
      <c r="W777" s="416"/>
      <c r="X777" s="416"/>
      <c r="Y777" s="416"/>
      <c r="Z777" s="416"/>
      <c r="AA777" s="416"/>
      <c r="AB777" s="416"/>
      <c r="AC777" s="416"/>
      <c r="AD777" s="416"/>
      <c r="AE777" s="416"/>
      <c r="AF777" s="416"/>
      <c r="AG777" s="416"/>
      <c r="AH777" s="416"/>
      <c r="AI777" s="416"/>
      <c r="AJ777" s="416"/>
      <c r="AK777" s="416"/>
      <c r="AL777" s="416"/>
      <c r="AM777" s="416"/>
      <c r="AN777" s="416"/>
      <c r="AO777" s="416"/>
      <c r="AP777" s="416"/>
      <c r="AQ777" s="416"/>
      <c r="AR777" s="416"/>
      <c r="AS777" s="416"/>
      <c r="AT777" s="416"/>
      <c r="AU777" s="416"/>
      <c r="AV777" s="416"/>
      <c r="AW777" s="416"/>
      <c r="AX777" s="416"/>
      <c r="AY777" s="416"/>
      <c r="AZ777" s="416"/>
      <c r="BA777" s="416"/>
      <c r="BB777" s="416"/>
      <c r="BC777" s="416"/>
      <c r="BD777" s="416"/>
      <c r="BE777" s="416"/>
      <c r="BF777" s="416"/>
      <c r="BG777" s="416"/>
      <c r="BH777" s="416"/>
      <c r="BI777" s="416"/>
      <c r="BJ777" s="416"/>
      <c r="BK777" s="416"/>
      <c r="BL777" s="416"/>
      <c r="BM777" s="416"/>
      <c r="BN777" s="416"/>
      <c r="BO777" s="416"/>
      <c r="BP777" s="417"/>
      <c r="BQ777" s="417"/>
      <c r="BR777" s="417"/>
      <c r="BS777" s="417"/>
      <c r="BT777" s="417"/>
      <c r="BU777" s="417"/>
      <c r="BV777" s="417"/>
      <c r="BW777" s="417"/>
      <c r="BX777" s="417"/>
      <c r="BY777" s="417"/>
      <c r="BZ777" s="417"/>
      <c r="CA777" s="417"/>
      <c r="CB777" s="417"/>
      <c r="CC777" s="417"/>
      <c r="CD777" s="417"/>
      <c r="CE777" s="417"/>
      <c r="CF777" s="417"/>
      <c r="CG777" s="417"/>
      <c r="CH777" s="417"/>
      <c r="CI777" s="417"/>
      <c r="CJ777" s="417"/>
      <c r="CK777" s="417"/>
      <c r="CL777" s="417"/>
      <c r="CM777" s="417"/>
      <c r="CN777" s="417"/>
      <c r="CO777" s="417"/>
      <c r="CP777" s="417"/>
      <c r="CQ777" s="417"/>
      <c r="CR777" s="417"/>
      <c r="CS777" s="417"/>
      <c r="CT777" s="417"/>
      <c r="CU777" s="417"/>
      <c r="CV777" s="417"/>
      <c r="CW777" s="417"/>
      <c r="CX777" s="417"/>
      <c r="CY777" s="417"/>
      <c r="CZ777" s="417"/>
      <c r="DA777" s="417"/>
      <c r="DB777" s="417"/>
      <c r="DC777" s="417"/>
      <c r="DD777" s="417"/>
      <c r="DE777" s="417"/>
      <c r="DF777" s="417"/>
      <c r="DG777" s="417"/>
    </row>
    <row r="778" spans="1:111" s="268" customFormat="1">
      <c r="A778" s="222" t="s">
        <v>96</v>
      </c>
      <c r="B778" s="92" t="s">
        <v>103</v>
      </c>
      <c r="C778" s="83" t="s">
        <v>2480</v>
      </c>
      <c r="D778" s="121" t="s">
        <v>1412</v>
      </c>
      <c r="E778" s="92" t="s">
        <v>104</v>
      </c>
      <c r="F778" s="218">
        <v>1</v>
      </c>
      <c r="G778" s="95">
        <f t="shared" si="337"/>
        <v>0.24940000000000001</v>
      </c>
      <c r="H778" s="114">
        <v>0</v>
      </c>
      <c r="I778" s="132">
        <f t="shared" si="338"/>
        <v>0</v>
      </c>
      <c r="J778" s="18">
        <f t="shared" si="339"/>
        <v>0</v>
      </c>
      <c r="K778" s="416"/>
      <c r="L778" s="416"/>
      <c r="M778" s="416"/>
      <c r="N778" s="416"/>
      <c r="O778" s="416"/>
      <c r="P778" s="416"/>
      <c r="Q778" s="416"/>
      <c r="R778" s="416"/>
      <c r="S778" s="416"/>
      <c r="T778" s="416"/>
      <c r="U778" s="416"/>
      <c r="V778" s="416"/>
      <c r="W778" s="416"/>
      <c r="X778" s="416"/>
      <c r="Y778" s="416"/>
      <c r="Z778" s="416"/>
      <c r="AA778" s="416"/>
      <c r="AB778" s="416"/>
      <c r="AC778" s="416"/>
      <c r="AD778" s="416"/>
      <c r="AE778" s="416"/>
      <c r="AF778" s="416"/>
      <c r="AG778" s="416"/>
      <c r="AH778" s="416"/>
      <c r="AI778" s="416"/>
      <c r="AJ778" s="416"/>
      <c r="AK778" s="416"/>
      <c r="AL778" s="416"/>
      <c r="AM778" s="416"/>
      <c r="AN778" s="416"/>
      <c r="AO778" s="416"/>
      <c r="AP778" s="416"/>
      <c r="AQ778" s="416"/>
      <c r="AR778" s="416"/>
      <c r="AS778" s="416"/>
      <c r="AT778" s="416"/>
      <c r="AU778" s="416"/>
      <c r="AV778" s="416"/>
      <c r="AW778" s="416"/>
      <c r="AX778" s="416"/>
      <c r="AY778" s="416"/>
      <c r="AZ778" s="416"/>
      <c r="BA778" s="416"/>
      <c r="BB778" s="416"/>
      <c r="BC778" s="416"/>
      <c r="BD778" s="416"/>
      <c r="BE778" s="416"/>
      <c r="BF778" s="416"/>
      <c r="BG778" s="416"/>
      <c r="BH778" s="416"/>
      <c r="BI778" s="416"/>
      <c r="BJ778" s="416"/>
      <c r="BK778" s="416"/>
      <c r="BL778" s="416"/>
      <c r="BM778" s="416"/>
      <c r="BN778" s="416"/>
      <c r="BO778" s="416"/>
      <c r="BP778" s="417"/>
      <c r="BQ778" s="417"/>
      <c r="BR778" s="417"/>
      <c r="BS778" s="417"/>
      <c r="BT778" s="417"/>
      <c r="BU778" s="417"/>
      <c r="BV778" s="417"/>
      <c r="BW778" s="417"/>
      <c r="BX778" s="417"/>
      <c r="BY778" s="417"/>
      <c r="BZ778" s="417"/>
      <c r="CA778" s="417"/>
      <c r="CB778" s="417"/>
      <c r="CC778" s="417"/>
      <c r="CD778" s="417"/>
      <c r="CE778" s="417"/>
      <c r="CF778" s="417"/>
      <c r="CG778" s="417"/>
      <c r="CH778" s="417"/>
      <c r="CI778" s="417"/>
      <c r="CJ778" s="417"/>
      <c r="CK778" s="417"/>
      <c r="CL778" s="417"/>
      <c r="CM778" s="417"/>
      <c r="CN778" s="417"/>
      <c r="CO778" s="417"/>
      <c r="CP778" s="417"/>
      <c r="CQ778" s="417"/>
      <c r="CR778" s="417"/>
      <c r="CS778" s="417"/>
      <c r="CT778" s="417"/>
      <c r="CU778" s="417"/>
      <c r="CV778" s="417"/>
      <c r="CW778" s="417"/>
      <c r="CX778" s="417"/>
      <c r="CY778" s="417"/>
      <c r="CZ778" s="417"/>
      <c r="DA778" s="417"/>
      <c r="DB778" s="417"/>
      <c r="DC778" s="417"/>
      <c r="DD778" s="417"/>
      <c r="DE778" s="417"/>
      <c r="DF778" s="417"/>
      <c r="DG778" s="417"/>
    </row>
    <row r="779" spans="1:111" s="268" customFormat="1">
      <c r="A779" s="96"/>
      <c r="B779" s="96"/>
      <c r="C779" s="97" t="s">
        <v>1766</v>
      </c>
      <c r="D779" s="98" t="s">
        <v>207</v>
      </c>
      <c r="E779" s="133"/>
      <c r="F779" s="134"/>
      <c r="G779" s="134"/>
      <c r="H779" s="135"/>
      <c r="I779" s="136"/>
      <c r="J779" s="134"/>
      <c r="K779" s="416"/>
      <c r="L779" s="416"/>
      <c r="M779" s="416"/>
      <c r="N779" s="416"/>
      <c r="O779" s="416"/>
      <c r="P779" s="416"/>
      <c r="Q779" s="416"/>
      <c r="R779" s="416"/>
      <c r="S779" s="416"/>
      <c r="T779" s="416"/>
      <c r="U779" s="416"/>
      <c r="V779" s="416"/>
      <c r="W779" s="416"/>
      <c r="X779" s="416"/>
      <c r="Y779" s="416"/>
      <c r="Z779" s="416"/>
      <c r="AA779" s="416"/>
      <c r="AB779" s="416"/>
      <c r="AC779" s="416"/>
      <c r="AD779" s="416"/>
      <c r="AE779" s="416"/>
      <c r="AF779" s="416"/>
      <c r="AG779" s="416"/>
      <c r="AH779" s="416"/>
      <c r="AI779" s="416"/>
      <c r="AJ779" s="416"/>
      <c r="AK779" s="416"/>
      <c r="AL779" s="416"/>
      <c r="AM779" s="416"/>
      <c r="AN779" s="416"/>
      <c r="AO779" s="416"/>
      <c r="AP779" s="416"/>
      <c r="AQ779" s="416"/>
      <c r="AR779" s="416"/>
      <c r="AS779" s="416"/>
      <c r="AT779" s="416"/>
      <c r="AU779" s="416"/>
      <c r="AV779" s="416"/>
      <c r="AW779" s="416"/>
      <c r="AX779" s="416"/>
      <c r="AY779" s="416"/>
      <c r="AZ779" s="416"/>
      <c r="BA779" s="416"/>
      <c r="BB779" s="416"/>
      <c r="BC779" s="416"/>
      <c r="BD779" s="416"/>
      <c r="BE779" s="416"/>
      <c r="BF779" s="416"/>
      <c r="BG779" s="416"/>
      <c r="BH779" s="416"/>
      <c r="BI779" s="416"/>
      <c r="BJ779" s="416"/>
      <c r="BK779" s="416"/>
      <c r="BL779" s="416"/>
      <c r="BM779" s="416"/>
      <c r="BN779" s="416"/>
      <c r="BO779" s="416"/>
      <c r="BP779" s="417"/>
      <c r="BQ779" s="417"/>
      <c r="BR779" s="417"/>
      <c r="BS779" s="417"/>
      <c r="BT779" s="417"/>
      <c r="BU779" s="417"/>
      <c r="BV779" s="417"/>
      <c r="BW779" s="417"/>
      <c r="BX779" s="417"/>
      <c r="BY779" s="417"/>
      <c r="BZ779" s="417"/>
      <c r="CA779" s="417"/>
      <c r="CB779" s="417"/>
      <c r="CC779" s="417"/>
      <c r="CD779" s="417"/>
      <c r="CE779" s="417"/>
      <c r="CF779" s="417"/>
      <c r="CG779" s="417"/>
      <c r="CH779" s="417"/>
      <c r="CI779" s="417"/>
      <c r="CJ779" s="417"/>
      <c r="CK779" s="417"/>
      <c r="CL779" s="417"/>
      <c r="CM779" s="417"/>
      <c r="CN779" s="417"/>
      <c r="CO779" s="417"/>
      <c r="CP779" s="417"/>
      <c r="CQ779" s="417"/>
      <c r="CR779" s="417"/>
      <c r="CS779" s="417"/>
      <c r="CT779" s="417"/>
      <c r="CU779" s="417"/>
      <c r="CV779" s="417"/>
      <c r="CW779" s="417"/>
      <c r="CX779" s="417"/>
      <c r="CY779" s="417"/>
      <c r="CZ779" s="417"/>
      <c r="DA779" s="417"/>
      <c r="DB779" s="417"/>
      <c r="DC779" s="417"/>
      <c r="DD779" s="417"/>
      <c r="DE779" s="417"/>
      <c r="DF779" s="417"/>
      <c r="DG779" s="417"/>
    </row>
    <row r="780" spans="1:111" s="268" customFormat="1" ht="31.5">
      <c r="A780" s="92">
        <v>91836</v>
      </c>
      <c r="B780" s="92" t="s">
        <v>13</v>
      </c>
      <c r="C780" s="92" t="s">
        <v>2481</v>
      </c>
      <c r="D780" s="121" t="s">
        <v>208</v>
      </c>
      <c r="E780" s="92" t="s">
        <v>25</v>
      </c>
      <c r="F780" s="218">
        <v>149.35</v>
      </c>
      <c r="G780" s="95">
        <f>$J$4</f>
        <v>0.24940000000000001</v>
      </c>
      <c r="H780" s="114">
        <v>0</v>
      </c>
      <c r="I780" s="132">
        <f t="shared" ref="I780:I787" si="340">H780*(1+G780)</f>
        <v>0</v>
      </c>
      <c r="J780" s="18">
        <f t="shared" ref="J780:J787" si="341">F780*I780</f>
        <v>0</v>
      </c>
      <c r="K780" s="416"/>
      <c r="L780" s="416"/>
      <c r="M780" s="416"/>
      <c r="N780" s="416"/>
      <c r="O780" s="416"/>
      <c r="P780" s="416"/>
      <c r="Q780" s="416"/>
      <c r="R780" s="416"/>
      <c r="S780" s="416"/>
      <c r="T780" s="416"/>
      <c r="U780" s="416"/>
      <c r="V780" s="416"/>
      <c r="W780" s="416"/>
      <c r="X780" s="416"/>
      <c r="Y780" s="416"/>
      <c r="Z780" s="416"/>
      <c r="AA780" s="416"/>
      <c r="AB780" s="416"/>
      <c r="AC780" s="416"/>
      <c r="AD780" s="416"/>
      <c r="AE780" s="416"/>
      <c r="AF780" s="416"/>
      <c r="AG780" s="416"/>
      <c r="AH780" s="416"/>
      <c r="AI780" s="416"/>
      <c r="AJ780" s="416"/>
      <c r="AK780" s="416"/>
      <c r="AL780" s="416"/>
      <c r="AM780" s="416"/>
      <c r="AN780" s="416"/>
      <c r="AO780" s="416"/>
      <c r="AP780" s="416"/>
      <c r="AQ780" s="416"/>
      <c r="AR780" s="416"/>
      <c r="AS780" s="416"/>
      <c r="AT780" s="416"/>
      <c r="AU780" s="416"/>
      <c r="AV780" s="416"/>
      <c r="AW780" s="416"/>
      <c r="AX780" s="416"/>
      <c r="AY780" s="416"/>
      <c r="AZ780" s="416"/>
      <c r="BA780" s="416"/>
      <c r="BB780" s="416"/>
      <c r="BC780" s="416"/>
      <c r="BD780" s="416"/>
      <c r="BE780" s="416"/>
      <c r="BF780" s="416"/>
      <c r="BG780" s="416"/>
      <c r="BH780" s="416"/>
      <c r="BI780" s="416"/>
      <c r="BJ780" s="416"/>
      <c r="BK780" s="416"/>
      <c r="BL780" s="416"/>
      <c r="BM780" s="416"/>
      <c r="BN780" s="416"/>
      <c r="BO780" s="416"/>
      <c r="BP780" s="417"/>
      <c r="BQ780" s="417"/>
      <c r="BR780" s="417"/>
      <c r="BS780" s="417"/>
      <c r="BT780" s="417"/>
      <c r="BU780" s="417"/>
      <c r="BV780" s="417"/>
      <c r="BW780" s="417"/>
      <c r="BX780" s="417"/>
      <c r="BY780" s="417"/>
      <c r="BZ780" s="417"/>
      <c r="CA780" s="417"/>
      <c r="CB780" s="417"/>
      <c r="CC780" s="417"/>
      <c r="CD780" s="417"/>
      <c r="CE780" s="417"/>
      <c r="CF780" s="417"/>
      <c r="CG780" s="417"/>
      <c r="CH780" s="417"/>
      <c r="CI780" s="417"/>
      <c r="CJ780" s="417"/>
      <c r="CK780" s="417"/>
      <c r="CL780" s="417"/>
      <c r="CM780" s="417"/>
      <c r="CN780" s="417"/>
      <c r="CO780" s="417"/>
      <c r="CP780" s="417"/>
      <c r="CQ780" s="417"/>
      <c r="CR780" s="417"/>
      <c r="CS780" s="417"/>
      <c r="CT780" s="417"/>
      <c r="CU780" s="417"/>
      <c r="CV780" s="417"/>
      <c r="CW780" s="417"/>
      <c r="CX780" s="417"/>
      <c r="CY780" s="417"/>
      <c r="CZ780" s="417"/>
      <c r="DA780" s="417"/>
      <c r="DB780" s="417"/>
      <c r="DC780" s="417"/>
      <c r="DD780" s="417"/>
      <c r="DE780" s="417"/>
      <c r="DF780" s="417"/>
      <c r="DG780" s="417"/>
    </row>
    <row r="781" spans="1:111" s="268" customFormat="1">
      <c r="A781" s="92" t="s">
        <v>1210</v>
      </c>
      <c r="B781" s="92" t="s">
        <v>13</v>
      </c>
      <c r="C781" s="92" t="s">
        <v>2482</v>
      </c>
      <c r="D781" s="121" t="s">
        <v>312</v>
      </c>
      <c r="E781" s="92" t="s">
        <v>25</v>
      </c>
      <c r="F781" s="218">
        <v>295.19</v>
      </c>
      <c r="G781" s="95">
        <f t="shared" ref="G781:G787" si="342">$J$4</f>
        <v>0.24940000000000001</v>
      </c>
      <c r="H781" s="114">
        <v>0</v>
      </c>
      <c r="I781" s="132">
        <f t="shared" si="340"/>
        <v>0</v>
      </c>
      <c r="J781" s="18">
        <f t="shared" si="341"/>
        <v>0</v>
      </c>
      <c r="K781" s="416"/>
      <c r="L781" s="416"/>
      <c r="M781" s="416"/>
      <c r="N781" s="416"/>
      <c r="O781" s="416"/>
      <c r="P781" s="416"/>
      <c r="Q781" s="416"/>
      <c r="R781" s="416"/>
      <c r="S781" s="416"/>
      <c r="T781" s="416"/>
      <c r="U781" s="416"/>
      <c r="V781" s="416"/>
      <c r="W781" s="416"/>
      <c r="X781" s="416"/>
      <c r="Y781" s="416"/>
      <c r="Z781" s="416"/>
      <c r="AA781" s="416"/>
      <c r="AB781" s="416"/>
      <c r="AC781" s="416"/>
      <c r="AD781" s="416"/>
      <c r="AE781" s="416"/>
      <c r="AF781" s="416"/>
      <c r="AG781" s="416"/>
      <c r="AH781" s="416"/>
      <c r="AI781" s="416"/>
      <c r="AJ781" s="416"/>
      <c r="AK781" s="416"/>
      <c r="AL781" s="416"/>
      <c r="AM781" s="416"/>
      <c r="AN781" s="416"/>
      <c r="AO781" s="416"/>
      <c r="AP781" s="416"/>
      <c r="AQ781" s="416"/>
      <c r="AR781" s="416"/>
      <c r="AS781" s="416"/>
      <c r="AT781" s="416"/>
      <c r="AU781" s="416"/>
      <c r="AV781" s="416"/>
      <c r="AW781" s="416"/>
      <c r="AX781" s="416"/>
      <c r="AY781" s="416"/>
      <c r="AZ781" s="416"/>
      <c r="BA781" s="416"/>
      <c r="BB781" s="416"/>
      <c r="BC781" s="416"/>
      <c r="BD781" s="416"/>
      <c r="BE781" s="416"/>
      <c r="BF781" s="416"/>
      <c r="BG781" s="416"/>
      <c r="BH781" s="416"/>
      <c r="BI781" s="416"/>
      <c r="BJ781" s="416"/>
      <c r="BK781" s="416"/>
      <c r="BL781" s="416"/>
      <c r="BM781" s="416"/>
      <c r="BN781" s="416"/>
      <c r="BO781" s="416"/>
      <c r="BP781" s="417"/>
      <c r="BQ781" s="417"/>
      <c r="BR781" s="417"/>
      <c r="BS781" s="417"/>
      <c r="BT781" s="417"/>
      <c r="BU781" s="417"/>
      <c r="BV781" s="417"/>
      <c r="BW781" s="417"/>
      <c r="BX781" s="417"/>
      <c r="BY781" s="417"/>
      <c r="BZ781" s="417"/>
      <c r="CA781" s="417"/>
      <c r="CB781" s="417"/>
      <c r="CC781" s="417"/>
      <c r="CD781" s="417"/>
      <c r="CE781" s="417"/>
      <c r="CF781" s="417"/>
      <c r="CG781" s="417"/>
      <c r="CH781" s="417"/>
      <c r="CI781" s="417"/>
      <c r="CJ781" s="417"/>
      <c r="CK781" s="417"/>
      <c r="CL781" s="417"/>
      <c r="CM781" s="417"/>
      <c r="CN781" s="417"/>
      <c r="CO781" s="417"/>
      <c r="CP781" s="417"/>
      <c r="CQ781" s="417"/>
      <c r="CR781" s="417"/>
      <c r="CS781" s="417"/>
      <c r="CT781" s="417"/>
      <c r="CU781" s="417"/>
      <c r="CV781" s="417"/>
      <c r="CW781" s="417"/>
      <c r="CX781" s="417"/>
      <c r="CY781" s="417"/>
      <c r="CZ781" s="417"/>
      <c r="DA781" s="417"/>
      <c r="DB781" s="417"/>
      <c r="DC781" s="417"/>
      <c r="DD781" s="417"/>
      <c r="DE781" s="417"/>
      <c r="DF781" s="417"/>
      <c r="DG781" s="417"/>
    </row>
    <row r="782" spans="1:111" s="268" customFormat="1" ht="31.5">
      <c r="A782" s="92">
        <v>95746</v>
      </c>
      <c r="B782" s="92" t="s">
        <v>13</v>
      </c>
      <c r="C782" s="92" t="s">
        <v>2483</v>
      </c>
      <c r="D782" s="121" t="s">
        <v>1212</v>
      </c>
      <c r="E782" s="92" t="s">
        <v>25</v>
      </c>
      <c r="F782" s="218">
        <v>116.22</v>
      </c>
      <c r="G782" s="95">
        <f t="shared" si="342"/>
        <v>0.24940000000000001</v>
      </c>
      <c r="H782" s="114">
        <v>0</v>
      </c>
      <c r="I782" s="132">
        <f t="shared" si="340"/>
        <v>0</v>
      </c>
      <c r="J782" s="94">
        <f t="shared" si="341"/>
        <v>0</v>
      </c>
      <c r="K782" s="416"/>
      <c r="L782" s="416"/>
      <c r="M782" s="416"/>
      <c r="N782" s="416"/>
      <c r="O782" s="416"/>
      <c r="P782" s="416"/>
      <c r="Q782" s="416"/>
      <c r="R782" s="416"/>
      <c r="S782" s="416"/>
      <c r="T782" s="416"/>
      <c r="U782" s="416"/>
      <c r="V782" s="416"/>
      <c r="W782" s="416"/>
      <c r="X782" s="416"/>
      <c r="Y782" s="416"/>
      <c r="Z782" s="416"/>
      <c r="AA782" s="416"/>
      <c r="AB782" s="416"/>
      <c r="AC782" s="416"/>
      <c r="AD782" s="416"/>
      <c r="AE782" s="416"/>
      <c r="AF782" s="416"/>
      <c r="AG782" s="416"/>
      <c r="AH782" s="416"/>
      <c r="AI782" s="416"/>
      <c r="AJ782" s="416"/>
      <c r="AK782" s="416"/>
      <c r="AL782" s="416"/>
      <c r="AM782" s="416"/>
      <c r="AN782" s="416"/>
      <c r="AO782" s="416"/>
      <c r="AP782" s="416"/>
      <c r="AQ782" s="416"/>
      <c r="AR782" s="416"/>
      <c r="AS782" s="416"/>
      <c r="AT782" s="416"/>
      <c r="AU782" s="416"/>
      <c r="AV782" s="416"/>
      <c r="AW782" s="416"/>
      <c r="AX782" s="416"/>
      <c r="AY782" s="416"/>
      <c r="AZ782" s="416"/>
      <c r="BA782" s="416"/>
      <c r="BB782" s="416"/>
      <c r="BC782" s="416"/>
      <c r="BD782" s="416"/>
      <c r="BE782" s="416"/>
      <c r="BF782" s="416"/>
      <c r="BG782" s="416"/>
      <c r="BH782" s="416"/>
      <c r="BI782" s="416"/>
      <c r="BJ782" s="416"/>
      <c r="BK782" s="416"/>
      <c r="BL782" s="416"/>
      <c r="BM782" s="416"/>
      <c r="BN782" s="416"/>
      <c r="BO782" s="416"/>
      <c r="BP782" s="417"/>
      <c r="BQ782" s="417"/>
      <c r="BR782" s="417"/>
      <c r="BS782" s="417"/>
      <c r="BT782" s="417"/>
      <c r="BU782" s="417"/>
      <c r="BV782" s="417"/>
      <c r="BW782" s="417"/>
      <c r="BX782" s="417"/>
      <c r="BY782" s="417"/>
      <c r="BZ782" s="417"/>
      <c r="CA782" s="417"/>
      <c r="CB782" s="417"/>
      <c r="CC782" s="417"/>
      <c r="CD782" s="417"/>
      <c r="CE782" s="417"/>
      <c r="CF782" s="417"/>
      <c r="CG782" s="417"/>
      <c r="CH782" s="417"/>
      <c r="CI782" s="417"/>
      <c r="CJ782" s="417"/>
      <c r="CK782" s="417"/>
      <c r="CL782" s="417"/>
      <c r="CM782" s="417"/>
      <c r="CN782" s="417"/>
      <c r="CO782" s="417"/>
      <c r="CP782" s="417"/>
      <c r="CQ782" s="417"/>
      <c r="CR782" s="417"/>
      <c r="CS782" s="417"/>
      <c r="CT782" s="417"/>
      <c r="CU782" s="417"/>
      <c r="CV782" s="417"/>
      <c r="CW782" s="417"/>
      <c r="CX782" s="417"/>
      <c r="CY782" s="417"/>
      <c r="CZ782" s="417"/>
      <c r="DA782" s="417"/>
      <c r="DB782" s="417"/>
      <c r="DC782" s="417"/>
      <c r="DD782" s="417"/>
      <c r="DE782" s="417"/>
      <c r="DF782" s="417"/>
      <c r="DG782" s="417"/>
    </row>
    <row r="783" spans="1:111" s="268" customFormat="1">
      <c r="A783" s="92">
        <v>95782</v>
      </c>
      <c r="B783" s="92" t="s">
        <v>13</v>
      </c>
      <c r="C783" s="92" t="s">
        <v>2484</v>
      </c>
      <c r="D783" s="121" t="s">
        <v>1211</v>
      </c>
      <c r="E783" s="92" t="s">
        <v>15</v>
      </c>
      <c r="F783" s="218">
        <v>15</v>
      </c>
      <c r="G783" s="95">
        <f t="shared" si="342"/>
        <v>0.24940000000000001</v>
      </c>
      <c r="H783" s="114">
        <v>0</v>
      </c>
      <c r="I783" s="132">
        <f t="shared" si="340"/>
        <v>0</v>
      </c>
      <c r="J783" s="94">
        <f t="shared" si="341"/>
        <v>0</v>
      </c>
      <c r="K783" s="416"/>
      <c r="L783" s="416"/>
      <c r="M783" s="416"/>
      <c r="N783" s="416"/>
      <c r="O783" s="416"/>
      <c r="P783" s="416"/>
      <c r="Q783" s="416"/>
      <c r="R783" s="416"/>
      <c r="S783" s="416"/>
      <c r="T783" s="416"/>
      <c r="U783" s="416"/>
      <c r="V783" s="416"/>
      <c r="W783" s="416"/>
      <c r="X783" s="416"/>
      <c r="Y783" s="416"/>
      <c r="Z783" s="416"/>
      <c r="AA783" s="416"/>
      <c r="AB783" s="416"/>
      <c r="AC783" s="416"/>
      <c r="AD783" s="416"/>
      <c r="AE783" s="416"/>
      <c r="AF783" s="416"/>
      <c r="AG783" s="416"/>
      <c r="AH783" s="416"/>
      <c r="AI783" s="416"/>
      <c r="AJ783" s="416"/>
      <c r="AK783" s="416"/>
      <c r="AL783" s="416"/>
      <c r="AM783" s="416"/>
      <c r="AN783" s="416"/>
      <c r="AO783" s="416"/>
      <c r="AP783" s="416"/>
      <c r="AQ783" s="416"/>
      <c r="AR783" s="416"/>
      <c r="AS783" s="416"/>
      <c r="AT783" s="416"/>
      <c r="AU783" s="416"/>
      <c r="AV783" s="416"/>
      <c r="AW783" s="416"/>
      <c r="AX783" s="416"/>
      <c r="AY783" s="416"/>
      <c r="AZ783" s="416"/>
      <c r="BA783" s="416"/>
      <c r="BB783" s="416"/>
      <c r="BC783" s="416"/>
      <c r="BD783" s="416"/>
      <c r="BE783" s="416"/>
      <c r="BF783" s="416"/>
      <c r="BG783" s="416"/>
      <c r="BH783" s="416"/>
      <c r="BI783" s="416"/>
      <c r="BJ783" s="416"/>
      <c r="BK783" s="416"/>
      <c r="BL783" s="416"/>
      <c r="BM783" s="416"/>
      <c r="BN783" s="416"/>
      <c r="BO783" s="416"/>
      <c r="BP783" s="417"/>
      <c r="BQ783" s="417"/>
      <c r="BR783" s="417"/>
      <c r="BS783" s="417"/>
      <c r="BT783" s="417"/>
      <c r="BU783" s="417"/>
      <c r="BV783" s="417"/>
      <c r="BW783" s="417"/>
      <c r="BX783" s="417"/>
      <c r="BY783" s="417"/>
      <c r="BZ783" s="417"/>
      <c r="CA783" s="417"/>
      <c r="CB783" s="417"/>
      <c r="CC783" s="417"/>
      <c r="CD783" s="417"/>
      <c r="CE783" s="417"/>
      <c r="CF783" s="417"/>
      <c r="CG783" s="417"/>
      <c r="CH783" s="417"/>
      <c r="CI783" s="417"/>
      <c r="CJ783" s="417"/>
      <c r="CK783" s="417"/>
      <c r="CL783" s="417"/>
      <c r="CM783" s="417"/>
      <c r="CN783" s="417"/>
      <c r="CO783" s="417"/>
      <c r="CP783" s="417"/>
      <c r="CQ783" s="417"/>
      <c r="CR783" s="417"/>
      <c r="CS783" s="417"/>
      <c r="CT783" s="417"/>
      <c r="CU783" s="417"/>
      <c r="CV783" s="417"/>
      <c r="CW783" s="417"/>
      <c r="CX783" s="417"/>
      <c r="CY783" s="417"/>
      <c r="CZ783" s="417"/>
      <c r="DA783" s="417"/>
      <c r="DB783" s="417"/>
      <c r="DC783" s="417"/>
      <c r="DD783" s="417"/>
      <c r="DE783" s="417"/>
      <c r="DF783" s="417"/>
      <c r="DG783" s="417"/>
    </row>
    <row r="784" spans="1:111" s="268" customFormat="1">
      <c r="A784" s="92" t="s">
        <v>96</v>
      </c>
      <c r="B784" s="92" t="s">
        <v>103</v>
      </c>
      <c r="C784" s="92" t="s">
        <v>2485</v>
      </c>
      <c r="D784" s="121" t="s">
        <v>2171</v>
      </c>
      <c r="E784" s="92" t="s">
        <v>15</v>
      </c>
      <c r="F784" s="218">
        <v>10</v>
      </c>
      <c r="G784" s="95">
        <f t="shared" si="342"/>
        <v>0.24940000000000001</v>
      </c>
      <c r="H784" s="114">
        <v>0</v>
      </c>
      <c r="I784" s="132">
        <f t="shared" si="340"/>
        <v>0</v>
      </c>
      <c r="J784" s="18">
        <f t="shared" si="341"/>
        <v>0</v>
      </c>
      <c r="K784" s="416"/>
      <c r="L784" s="416"/>
      <c r="M784" s="416"/>
      <c r="N784" s="416"/>
      <c r="O784" s="416"/>
      <c r="P784" s="416"/>
      <c r="Q784" s="416"/>
      <c r="R784" s="416"/>
      <c r="S784" s="416"/>
      <c r="T784" s="416"/>
      <c r="U784" s="416"/>
      <c r="V784" s="416"/>
      <c r="W784" s="416"/>
      <c r="X784" s="416"/>
      <c r="Y784" s="416"/>
      <c r="Z784" s="416"/>
      <c r="AA784" s="416"/>
      <c r="AB784" s="416"/>
      <c r="AC784" s="416"/>
      <c r="AD784" s="416"/>
      <c r="AE784" s="416"/>
      <c r="AF784" s="416"/>
      <c r="AG784" s="416"/>
      <c r="AH784" s="416"/>
      <c r="AI784" s="416"/>
      <c r="AJ784" s="416"/>
      <c r="AK784" s="416"/>
      <c r="AL784" s="416"/>
      <c r="AM784" s="416"/>
      <c r="AN784" s="416"/>
      <c r="AO784" s="416"/>
      <c r="AP784" s="416"/>
      <c r="AQ784" s="416"/>
      <c r="AR784" s="416"/>
      <c r="AS784" s="416"/>
      <c r="AT784" s="416"/>
      <c r="AU784" s="416"/>
      <c r="AV784" s="416"/>
      <c r="AW784" s="416"/>
      <c r="AX784" s="416"/>
      <c r="AY784" s="416"/>
      <c r="AZ784" s="416"/>
      <c r="BA784" s="416"/>
      <c r="BB784" s="416"/>
      <c r="BC784" s="416"/>
      <c r="BD784" s="416"/>
      <c r="BE784" s="416"/>
      <c r="BF784" s="416"/>
      <c r="BG784" s="416"/>
      <c r="BH784" s="416"/>
      <c r="BI784" s="416"/>
      <c r="BJ784" s="416"/>
      <c r="BK784" s="416"/>
      <c r="BL784" s="416"/>
      <c r="BM784" s="416"/>
      <c r="BN784" s="416"/>
      <c r="BO784" s="416"/>
      <c r="BP784" s="417"/>
      <c r="BQ784" s="417"/>
      <c r="BR784" s="417"/>
      <c r="BS784" s="417"/>
      <c r="BT784" s="417"/>
      <c r="BU784" s="417"/>
      <c r="BV784" s="417"/>
      <c r="BW784" s="417"/>
      <c r="BX784" s="417"/>
      <c r="BY784" s="417"/>
      <c r="BZ784" s="417"/>
      <c r="CA784" s="417"/>
      <c r="CB784" s="417"/>
      <c r="CC784" s="417"/>
      <c r="CD784" s="417"/>
      <c r="CE784" s="417"/>
      <c r="CF784" s="417"/>
      <c r="CG784" s="417"/>
      <c r="CH784" s="417"/>
      <c r="CI784" s="417"/>
      <c r="CJ784" s="417"/>
      <c r="CK784" s="417"/>
      <c r="CL784" s="417"/>
      <c r="CM784" s="417"/>
      <c r="CN784" s="417"/>
      <c r="CO784" s="417"/>
      <c r="CP784" s="417"/>
      <c r="CQ784" s="417"/>
      <c r="CR784" s="417"/>
      <c r="CS784" s="417"/>
      <c r="CT784" s="417"/>
      <c r="CU784" s="417"/>
      <c r="CV784" s="417"/>
      <c r="CW784" s="417"/>
      <c r="CX784" s="417"/>
      <c r="CY784" s="417"/>
      <c r="CZ784" s="417"/>
      <c r="DA784" s="417"/>
      <c r="DB784" s="417"/>
      <c r="DC784" s="417"/>
      <c r="DD784" s="417"/>
      <c r="DE784" s="417"/>
      <c r="DF784" s="417"/>
      <c r="DG784" s="417"/>
    </row>
    <row r="785" spans="1:111" s="268" customFormat="1">
      <c r="A785" s="92" t="s">
        <v>96</v>
      </c>
      <c r="B785" s="92" t="s">
        <v>103</v>
      </c>
      <c r="C785" s="92" t="s">
        <v>2486</v>
      </c>
      <c r="D785" s="121" t="s">
        <v>315</v>
      </c>
      <c r="E785" s="92" t="s">
        <v>15</v>
      </c>
      <c r="F785" s="218">
        <v>20</v>
      </c>
      <c r="G785" s="95">
        <f t="shared" si="342"/>
        <v>0.24940000000000001</v>
      </c>
      <c r="H785" s="114">
        <v>0</v>
      </c>
      <c r="I785" s="132">
        <f t="shared" si="340"/>
        <v>0</v>
      </c>
      <c r="J785" s="18">
        <f t="shared" si="341"/>
        <v>0</v>
      </c>
      <c r="K785" s="416"/>
      <c r="L785" s="416"/>
      <c r="M785" s="416"/>
      <c r="N785" s="416"/>
      <c r="O785" s="416"/>
      <c r="P785" s="416"/>
      <c r="Q785" s="416"/>
      <c r="R785" s="416"/>
      <c r="S785" s="416"/>
      <c r="T785" s="416"/>
      <c r="U785" s="416"/>
      <c r="V785" s="416"/>
      <c r="W785" s="416"/>
      <c r="X785" s="416"/>
      <c r="Y785" s="416"/>
      <c r="Z785" s="416"/>
      <c r="AA785" s="416"/>
      <c r="AB785" s="416"/>
      <c r="AC785" s="416"/>
      <c r="AD785" s="416"/>
      <c r="AE785" s="416"/>
      <c r="AF785" s="416"/>
      <c r="AG785" s="416"/>
      <c r="AH785" s="416"/>
      <c r="AI785" s="416"/>
      <c r="AJ785" s="416"/>
      <c r="AK785" s="416"/>
      <c r="AL785" s="416"/>
      <c r="AM785" s="416"/>
      <c r="AN785" s="416"/>
      <c r="AO785" s="416"/>
      <c r="AP785" s="416"/>
      <c r="AQ785" s="416"/>
      <c r="AR785" s="416"/>
      <c r="AS785" s="416"/>
      <c r="AT785" s="416"/>
      <c r="AU785" s="416"/>
      <c r="AV785" s="416"/>
      <c r="AW785" s="416"/>
      <c r="AX785" s="416"/>
      <c r="AY785" s="416"/>
      <c r="AZ785" s="416"/>
      <c r="BA785" s="416"/>
      <c r="BB785" s="416"/>
      <c r="BC785" s="416"/>
      <c r="BD785" s="416"/>
      <c r="BE785" s="416"/>
      <c r="BF785" s="416"/>
      <c r="BG785" s="416"/>
      <c r="BH785" s="416"/>
      <c r="BI785" s="416"/>
      <c r="BJ785" s="416"/>
      <c r="BK785" s="416"/>
      <c r="BL785" s="416"/>
      <c r="BM785" s="416"/>
      <c r="BN785" s="416"/>
      <c r="BO785" s="416"/>
      <c r="BP785" s="417"/>
      <c r="BQ785" s="417"/>
      <c r="BR785" s="417"/>
      <c r="BS785" s="417"/>
      <c r="BT785" s="417"/>
      <c r="BU785" s="417"/>
      <c r="BV785" s="417"/>
      <c r="BW785" s="417"/>
      <c r="BX785" s="417"/>
      <c r="BY785" s="417"/>
      <c r="BZ785" s="417"/>
      <c r="CA785" s="417"/>
      <c r="CB785" s="417"/>
      <c r="CC785" s="417"/>
      <c r="CD785" s="417"/>
      <c r="CE785" s="417"/>
      <c r="CF785" s="417"/>
      <c r="CG785" s="417"/>
      <c r="CH785" s="417"/>
      <c r="CI785" s="417"/>
      <c r="CJ785" s="417"/>
      <c r="CK785" s="417"/>
      <c r="CL785" s="417"/>
      <c r="CM785" s="417"/>
      <c r="CN785" s="417"/>
      <c r="CO785" s="417"/>
      <c r="CP785" s="417"/>
      <c r="CQ785" s="417"/>
      <c r="CR785" s="417"/>
      <c r="CS785" s="417"/>
      <c r="CT785" s="417"/>
      <c r="CU785" s="417"/>
      <c r="CV785" s="417"/>
      <c r="CW785" s="417"/>
      <c r="CX785" s="417"/>
      <c r="CY785" s="417"/>
      <c r="CZ785" s="417"/>
      <c r="DA785" s="417"/>
      <c r="DB785" s="417"/>
      <c r="DC785" s="417"/>
      <c r="DD785" s="417"/>
      <c r="DE785" s="417"/>
      <c r="DF785" s="417"/>
      <c r="DG785" s="417"/>
    </row>
    <row r="786" spans="1:111" s="268" customFormat="1">
      <c r="A786" s="92" t="s">
        <v>2172</v>
      </c>
      <c r="B786" s="92" t="s">
        <v>13</v>
      </c>
      <c r="C786" s="92" t="s">
        <v>2487</v>
      </c>
      <c r="D786" s="121" t="s">
        <v>2173</v>
      </c>
      <c r="E786" s="92" t="s">
        <v>15</v>
      </c>
      <c r="F786" s="218">
        <v>23</v>
      </c>
      <c r="G786" s="95">
        <f t="shared" si="342"/>
        <v>0.24940000000000001</v>
      </c>
      <c r="H786" s="114">
        <v>0</v>
      </c>
      <c r="I786" s="19">
        <f t="shared" si="340"/>
        <v>0</v>
      </c>
      <c r="J786" s="502">
        <f t="shared" si="341"/>
        <v>0</v>
      </c>
      <c r="K786" s="416"/>
      <c r="L786" s="416"/>
      <c r="M786" s="416"/>
      <c r="N786" s="416"/>
      <c r="O786" s="416"/>
      <c r="P786" s="416"/>
      <c r="Q786" s="416"/>
      <c r="R786" s="416"/>
      <c r="S786" s="416"/>
      <c r="T786" s="416"/>
      <c r="U786" s="416"/>
      <c r="V786" s="416"/>
      <c r="W786" s="416"/>
      <c r="X786" s="416"/>
      <c r="Y786" s="416"/>
      <c r="Z786" s="416"/>
      <c r="AA786" s="416"/>
      <c r="AB786" s="416"/>
      <c r="AC786" s="416"/>
      <c r="AD786" s="416"/>
      <c r="AE786" s="416"/>
      <c r="AF786" s="416"/>
      <c r="AG786" s="416"/>
      <c r="AH786" s="416"/>
      <c r="AI786" s="416"/>
      <c r="AJ786" s="416"/>
      <c r="AK786" s="416"/>
      <c r="AL786" s="416"/>
      <c r="AM786" s="416"/>
      <c r="AN786" s="416"/>
      <c r="AO786" s="416"/>
      <c r="AP786" s="416"/>
      <c r="AQ786" s="416"/>
      <c r="AR786" s="416"/>
      <c r="AS786" s="416"/>
      <c r="AT786" s="416"/>
      <c r="AU786" s="416"/>
      <c r="AV786" s="416"/>
      <c r="AW786" s="416"/>
      <c r="AX786" s="416"/>
      <c r="AY786" s="416"/>
      <c r="AZ786" s="416"/>
      <c r="BA786" s="416"/>
      <c r="BB786" s="416"/>
      <c r="BC786" s="416"/>
      <c r="BD786" s="416"/>
      <c r="BE786" s="416"/>
      <c r="BF786" s="416"/>
      <c r="BG786" s="416"/>
      <c r="BH786" s="416"/>
      <c r="BI786" s="416"/>
      <c r="BJ786" s="416"/>
      <c r="BK786" s="416"/>
      <c r="BL786" s="416"/>
      <c r="BM786" s="416"/>
      <c r="BN786" s="416"/>
      <c r="BO786" s="416"/>
      <c r="BP786" s="417"/>
      <c r="BQ786" s="417"/>
      <c r="BR786" s="417"/>
      <c r="BS786" s="417"/>
      <c r="BT786" s="417"/>
      <c r="BU786" s="417"/>
      <c r="BV786" s="417"/>
      <c r="BW786" s="417"/>
      <c r="BX786" s="417"/>
      <c r="BY786" s="417"/>
      <c r="BZ786" s="417"/>
      <c r="CA786" s="417"/>
      <c r="CB786" s="417"/>
      <c r="CC786" s="417"/>
      <c r="CD786" s="417"/>
      <c r="CE786" s="417"/>
      <c r="CF786" s="417"/>
      <c r="CG786" s="417"/>
      <c r="CH786" s="417"/>
      <c r="CI786" s="417"/>
      <c r="CJ786" s="417"/>
      <c r="CK786" s="417"/>
      <c r="CL786" s="417"/>
      <c r="CM786" s="417"/>
      <c r="CN786" s="417"/>
      <c r="CO786" s="417"/>
      <c r="CP786" s="417"/>
      <c r="CQ786" s="417"/>
      <c r="CR786" s="417"/>
      <c r="CS786" s="417"/>
      <c r="CT786" s="417"/>
      <c r="CU786" s="417"/>
      <c r="CV786" s="417"/>
      <c r="CW786" s="417"/>
      <c r="CX786" s="417"/>
      <c r="CY786" s="417"/>
      <c r="CZ786" s="417"/>
      <c r="DA786" s="417"/>
      <c r="DB786" s="417"/>
      <c r="DC786" s="417"/>
      <c r="DD786" s="417"/>
      <c r="DE786" s="417"/>
      <c r="DF786" s="417"/>
      <c r="DG786" s="417"/>
    </row>
    <row r="787" spans="1:111" s="268" customFormat="1">
      <c r="A787" s="503" t="s">
        <v>2174</v>
      </c>
      <c r="B787" s="92" t="s">
        <v>103</v>
      </c>
      <c r="C787" s="92" t="s">
        <v>2488</v>
      </c>
      <c r="D787" s="121" t="s">
        <v>1366</v>
      </c>
      <c r="E787" s="92" t="s">
        <v>15</v>
      </c>
      <c r="F787" s="218">
        <v>6</v>
      </c>
      <c r="G787" s="95">
        <f t="shared" si="342"/>
        <v>0.24940000000000001</v>
      </c>
      <c r="H787" s="114">
        <v>0</v>
      </c>
      <c r="I787" s="132">
        <f t="shared" si="340"/>
        <v>0</v>
      </c>
      <c r="J787" s="18">
        <f t="shared" si="341"/>
        <v>0</v>
      </c>
      <c r="K787" s="416"/>
      <c r="L787" s="416"/>
      <c r="M787" s="416"/>
      <c r="N787" s="416"/>
      <c r="O787" s="416"/>
      <c r="P787" s="416"/>
      <c r="Q787" s="416"/>
      <c r="R787" s="416"/>
      <c r="S787" s="416"/>
      <c r="T787" s="416"/>
      <c r="U787" s="416"/>
      <c r="V787" s="416"/>
      <c r="W787" s="416"/>
      <c r="X787" s="416"/>
      <c r="Y787" s="416"/>
      <c r="Z787" s="416"/>
      <c r="AA787" s="416"/>
      <c r="AB787" s="416"/>
      <c r="AC787" s="416"/>
      <c r="AD787" s="416"/>
      <c r="AE787" s="416"/>
      <c r="AF787" s="416"/>
      <c r="AG787" s="416"/>
      <c r="AH787" s="416"/>
      <c r="AI787" s="416"/>
      <c r="AJ787" s="416"/>
      <c r="AK787" s="416"/>
      <c r="AL787" s="416"/>
      <c r="AM787" s="416"/>
      <c r="AN787" s="416"/>
      <c r="AO787" s="416"/>
      <c r="AP787" s="416"/>
      <c r="AQ787" s="416"/>
      <c r="AR787" s="416"/>
      <c r="AS787" s="416"/>
      <c r="AT787" s="416"/>
      <c r="AU787" s="416"/>
      <c r="AV787" s="416"/>
      <c r="AW787" s="416"/>
      <c r="AX787" s="416"/>
      <c r="AY787" s="416"/>
      <c r="AZ787" s="416"/>
      <c r="BA787" s="416"/>
      <c r="BB787" s="416"/>
      <c r="BC787" s="416"/>
      <c r="BD787" s="416"/>
      <c r="BE787" s="416"/>
      <c r="BF787" s="416"/>
      <c r="BG787" s="416"/>
      <c r="BH787" s="416"/>
      <c r="BI787" s="416"/>
      <c r="BJ787" s="416"/>
      <c r="BK787" s="416"/>
      <c r="BL787" s="416"/>
      <c r="BM787" s="416"/>
      <c r="BN787" s="416"/>
      <c r="BO787" s="416"/>
      <c r="BP787" s="417"/>
      <c r="BQ787" s="417"/>
      <c r="BR787" s="417"/>
      <c r="BS787" s="417"/>
      <c r="BT787" s="417"/>
      <c r="BU787" s="417"/>
      <c r="BV787" s="417"/>
      <c r="BW787" s="417"/>
      <c r="BX787" s="417"/>
      <c r="BY787" s="417"/>
      <c r="BZ787" s="417"/>
      <c r="CA787" s="417"/>
      <c r="CB787" s="417"/>
      <c r="CC787" s="417"/>
      <c r="CD787" s="417"/>
      <c r="CE787" s="417"/>
      <c r="CF787" s="417"/>
      <c r="CG787" s="417"/>
      <c r="CH787" s="417"/>
      <c r="CI787" s="417"/>
      <c r="CJ787" s="417"/>
      <c r="CK787" s="417"/>
      <c r="CL787" s="417"/>
      <c r="CM787" s="417"/>
      <c r="CN787" s="417"/>
      <c r="CO787" s="417"/>
      <c r="CP787" s="417"/>
      <c r="CQ787" s="417"/>
      <c r="CR787" s="417"/>
      <c r="CS787" s="417"/>
      <c r="CT787" s="417"/>
      <c r="CU787" s="417"/>
      <c r="CV787" s="417"/>
      <c r="CW787" s="417"/>
      <c r="CX787" s="417"/>
      <c r="CY787" s="417"/>
      <c r="CZ787" s="417"/>
      <c r="DA787" s="417"/>
      <c r="DB787" s="417"/>
      <c r="DC787" s="417"/>
      <c r="DD787" s="417"/>
      <c r="DE787" s="417"/>
      <c r="DF787" s="417"/>
      <c r="DG787" s="417"/>
    </row>
    <row r="788" spans="1:111" s="268" customFormat="1">
      <c r="A788" s="96"/>
      <c r="B788" s="96"/>
      <c r="C788" s="97" t="s">
        <v>1774</v>
      </c>
      <c r="D788" s="98" t="s">
        <v>113</v>
      </c>
      <c r="E788" s="133"/>
      <c r="F788" s="94"/>
      <c r="G788" s="134"/>
      <c r="H788" s="135"/>
      <c r="I788" s="136"/>
      <c r="J788" s="134"/>
      <c r="K788" s="416"/>
      <c r="L788" s="416"/>
      <c r="M788" s="416"/>
      <c r="N788" s="416"/>
      <c r="O788" s="416"/>
      <c r="P788" s="416"/>
      <c r="Q788" s="416"/>
      <c r="R788" s="416"/>
      <c r="S788" s="416"/>
      <c r="T788" s="416"/>
      <c r="U788" s="416"/>
      <c r="V788" s="416"/>
      <c r="W788" s="416"/>
      <c r="X788" s="416"/>
      <c r="Y788" s="416"/>
      <c r="Z788" s="416"/>
      <c r="AA788" s="416"/>
      <c r="AB788" s="416"/>
      <c r="AC788" s="416"/>
      <c r="AD788" s="416"/>
      <c r="AE788" s="416"/>
      <c r="AF788" s="416"/>
      <c r="AG788" s="416"/>
      <c r="AH788" s="416"/>
      <c r="AI788" s="416"/>
      <c r="AJ788" s="416"/>
      <c r="AK788" s="416"/>
      <c r="AL788" s="416"/>
      <c r="AM788" s="416"/>
      <c r="AN788" s="416"/>
      <c r="AO788" s="416"/>
      <c r="AP788" s="416"/>
      <c r="AQ788" s="416"/>
      <c r="AR788" s="416"/>
      <c r="AS788" s="416"/>
      <c r="AT788" s="416"/>
      <c r="AU788" s="416"/>
      <c r="AV788" s="416"/>
      <c r="AW788" s="416"/>
      <c r="AX788" s="416"/>
      <c r="AY788" s="416"/>
      <c r="AZ788" s="416"/>
      <c r="BA788" s="416"/>
      <c r="BB788" s="416"/>
      <c r="BC788" s="416"/>
      <c r="BD788" s="416"/>
      <c r="BE788" s="416"/>
      <c r="BF788" s="416"/>
      <c r="BG788" s="416"/>
      <c r="BH788" s="416"/>
      <c r="BI788" s="416"/>
      <c r="BJ788" s="416"/>
      <c r="BK788" s="416"/>
      <c r="BL788" s="416"/>
      <c r="BM788" s="416"/>
      <c r="BN788" s="416"/>
      <c r="BO788" s="416"/>
      <c r="BP788" s="417"/>
      <c r="BQ788" s="417"/>
      <c r="BR788" s="417"/>
      <c r="BS788" s="417"/>
      <c r="BT788" s="417"/>
      <c r="BU788" s="417"/>
      <c r="BV788" s="417"/>
      <c r="BW788" s="417"/>
      <c r="BX788" s="417"/>
      <c r="BY788" s="417"/>
      <c r="BZ788" s="417"/>
      <c r="CA788" s="417"/>
      <c r="CB788" s="417"/>
      <c r="CC788" s="417"/>
      <c r="CD788" s="417"/>
      <c r="CE788" s="417"/>
      <c r="CF788" s="417"/>
      <c r="CG788" s="417"/>
      <c r="CH788" s="417"/>
      <c r="CI788" s="417"/>
      <c r="CJ788" s="417"/>
      <c r="CK788" s="417"/>
      <c r="CL788" s="417"/>
      <c r="CM788" s="417"/>
      <c r="CN788" s="417"/>
      <c r="CO788" s="417"/>
      <c r="CP788" s="417"/>
      <c r="CQ788" s="417"/>
      <c r="CR788" s="417"/>
      <c r="CS788" s="417"/>
      <c r="CT788" s="417"/>
      <c r="CU788" s="417"/>
      <c r="CV788" s="417"/>
      <c r="CW788" s="417"/>
      <c r="CX788" s="417"/>
      <c r="CY788" s="417"/>
      <c r="CZ788" s="417"/>
      <c r="DA788" s="417"/>
      <c r="DB788" s="417"/>
      <c r="DC788" s="417"/>
      <c r="DD788" s="417"/>
      <c r="DE788" s="417"/>
      <c r="DF788" s="417"/>
      <c r="DG788" s="417"/>
    </row>
    <row r="789" spans="1:111" s="268" customFormat="1">
      <c r="A789" s="92">
        <v>97592</v>
      </c>
      <c r="B789" s="92" t="s">
        <v>13</v>
      </c>
      <c r="C789" s="83" t="s">
        <v>2489</v>
      </c>
      <c r="D789" s="121" t="s">
        <v>211</v>
      </c>
      <c r="E789" s="92" t="s">
        <v>104</v>
      </c>
      <c r="F789" s="218">
        <v>12</v>
      </c>
      <c r="G789" s="95">
        <f>$J$4</f>
        <v>0.24940000000000001</v>
      </c>
      <c r="H789" s="114">
        <v>0</v>
      </c>
      <c r="I789" s="220">
        <f t="shared" ref="I789:I792" si="343">H789*(1+G789)</f>
        <v>0</v>
      </c>
      <c r="J789" s="114">
        <f t="shared" ref="J789:J792" si="344">F789*I789</f>
        <v>0</v>
      </c>
      <c r="K789" s="416"/>
      <c r="L789" s="416"/>
      <c r="M789" s="416"/>
      <c r="N789" s="416"/>
      <c r="O789" s="416"/>
      <c r="P789" s="416"/>
      <c r="Q789" s="416"/>
      <c r="R789" s="416"/>
      <c r="S789" s="416"/>
      <c r="T789" s="416"/>
      <c r="U789" s="416"/>
      <c r="V789" s="416"/>
      <c r="W789" s="416"/>
      <c r="X789" s="416"/>
      <c r="Y789" s="416"/>
      <c r="Z789" s="416"/>
      <c r="AA789" s="416"/>
      <c r="AB789" s="416"/>
      <c r="AC789" s="416"/>
      <c r="AD789" s="416"/>
      <c r="AE789" s="416"/>
      <c r="AF789" s="416"/>
      <c r="AG789" s="416"/>
      <c r="AH789" s="416"/>
      <c r="AI789" s="416"/>
      <c r="AJ789" s="416"/>
      <c r="AK789" s="416"/>
      <c r="AL789" s="416"/>
      <c r="AM789" s="416"/>
      <c r="AN789" s="416"/>
      <c r="AO789" s="416"/>
      <c r="AP789" s="416"/>
      <c r="AQ789" s="416"/>
      <c r="AR789" s="416"/>
      <c r="AS789" s="416"/>
      <c r="AT789" s="416"/>
      <c r="AU789" s="416"/>
      <c r="AV789" s="416"/>
      <c r="AW789" s="416"/>
      <c r="AX789" s="416"/>
      <c r="AY789" s="416"/>
      <c r="AZ789" s="416"/>
      <c r="BA789" s="416"/>
      <c r="BB789" s="416"/>
      <c r="BC789" s="416"/>
      <c r="BD789" s="416"/>
      <c r="BE789" s="416"/>
      <c r="BF789" s="416"/>
      <c r="BG789" s="416"/>
      <c r="BH789" s="416"/>
      <c r="BI789" s="416"/>
      <c r="BJ789" s="416"/>
      <c r="BK789" s="416"/>
      <c r="BL789" s="416"/>
      <c r="BM789" s="416"/>
      <c r="BN789" s="416"/>
      <c r="BO789" s="416"/>
      <c r="BP789" s="417"/>
      <c r="BQ789" s="417"/>
      <c r="BR789" s="417"/>
      <c r="BS789" s="417"/>
      <c r="BT789" s="417"/>
      <c r="BU789" s="417"/>
      <c r="BV789" s="417"/>
      <c r="BW789" s="417"/>
      <c r="BX789" s="417"/>
      <c r="BY789" s="417"/>
      <c r="BZ789" s="417"/>
      <c r="CA789" s="417"/>
      <c r="CB789" s="417"/>
      <c r="CC789" s="417"/>
      <c r="CD789" s="417"/>
      <c r="CE789" s="417"/>
      <c r="CF789" s="417"/>
      <c r="CG789" s="417"/>
      <c r="CH789" s="417"/>
      <c r="CI789" s="417"/>
      <c r="CJ789" s="417"/>
      <c r="CK789" s="417"/>
      <c r="CL789" s="417"/>
      <c r="CM789" s="417"/>
      <c r="CN789" s="417"/>
      <c r="CO789" s="417"/>
      <c r="CP789" s="417"/>
      <c r="CQ789" s="417"/>
      <c r="CR789" s="417"/>
      <c r="CS789" s="417"/>
      <c r="CT789" s="417"/>
      <c r="CU789" s="417"/>
      <c r="CV789" s="417"/>
      <c r="CW789" s="417"/>
      <c r="CX789" s="417"/>
      <c r="CY789" s="417"/>
      <c r="CZ789" s="417"/>
      <c r="DA789" s="417"/>
      <c r="DB789" s="417"/>
      <c r="DC789" s="417"/>
      <c r="DD789" s="417"/>
      <c r="DE789" s="417"/>
      <c r="DF789" s="417"/>
      <c r="DG789" s="417"/>
    </row>
    <row r="790" spans="1:111" s="268" customFormat="1">
      <c r="A790" s="92" t="s">
        <v>96</v>
      </c>
      <c r="B790" s="92" t="s">
        <v>103</v>
      </c>
      <c r="C790" s="83" t="s">
        <v>2490</v>
      </c>
      <c r="D790" s="121" t="s">
        <v>2175</v>
      </c>
      <c r="E790" s="92" t="s">
        <v>15</v>
      </c>
      <c r="F790" s="218">
        <v>18</v>
      </c>
      <c r="G790" s="95">
        <f t="shared" ref="G790:G792" si="345">$J$4</f>
        <v>0.24940000000000001</v>
      </c>
      <c r="H790" s="114">
        <v>0</v>
      </c>
      <c r="I790" s="19">
        <f t="shared" si="343"/>
        <v>0</v>
      </c>
      <c r="J790" s="502">
        <f t="shared" si="344"/>
        <v>0</v>
      </c>
      <c r="K790" s="416"/>
      <c r="L790" s="416"/>
      <c r="M790" s="416"/>
      <c r="N790" s="416"/>
      <c r="O790" s="416"/>
      <c r="P790" s="416"/>
      <c r="Q790" s="416"/>
      <c r="R790" s="416"/>
      <c r="S790" s="416"/>
      <c r="T790" s="416"/>
      <c r="U790" s="416"/>
      <c r="V790" s="416"/>
      <c r="W790" s="416"/>
      <c r="X790" s="416"/>
      <c r="Y790" s="416"/>
      <c r="Z790" s="416"/>
      <c r="AA790" s="416"/>
      <c r="AB790" s="416"/>
      <c r="AC790" s="416"/>
      <c r="AD790" s="416"/>
      <c r="AE790" s="416"/>
      <c r="AF790" s="416"/>
      <c r="AG790" s="416"/>
      <c r="AH790" s="416"/>
      <c r="AI790" s="416"/>
      <c r="AJ790" s="416"/>
      <c r="AK790" s="416"/>
      <c r="AL790" s="416"/>
      <c r="AM790" s="416"/>
      <c r="AN790" s="416"/>
      <c r="AO790" s="416"/>
      <c r="AP790" s="416"/>
      <c r="AQ790" s="416"/>
      <c r="AR790" s="416"/>
      <c r="AS790" s="416"/>
      <c r="AT790" s="416"/>
      <c r="AU790" s="416"/>
      <c r="AV790" s="416"/>
      <c r="AW790" s="416"/>
      <c r="AX790" s="416"/>
      <c r="AY790" s="416"/>
      <c r="AZ790" s="416"/>
      <c r="BA790" s="416"/>
      <c r="BB790" s="416"/>
      <c r="BC790" s="416"/>
      <c r="BD790" s="416"/>
      <c r="BE790" s="416"/>
      <c r="BF790" s="416"/>
      <c r="BG790" s="416"/>
      <c r="BH790" s="416"/>
      <c r="BI790" s="416"/>
      <c r="BJ790" s="416"/>
      <c r="BK790" s="416"/>
      <c r="BL790" s="416"/>
      <c r="BM790" s="416"/>
      <c r="BN790" s="416"/>
      <c r="BO790" s="416"/>
      <c r="BP790" s="417"/>
      <c r="BQ790" s="417"/>
      <c r="BR790" s="417"/>
      <c r="BS790" s="417"/>
      <c r="BT790" s="417"/>
      <c r="BU790" s="417"/>
      <c r="BV790" s="417"/>
      <c r="BW790" s="417"/>
      <c r="BX790" s="417"/>
      <c r="BY790" s="417"/>
      <c r="BZ790" s="417"/>
      <c r="CA790" s="417"/>
      <c r="CB790" s="417"/>
      <c r="CC790" s="417"/>
      <c r="CD790" s="417"/>
      <c r="CE790" s="417"/>
      <c r="CF790" s="417"/>
      <c r="CG790" s="417"/>
      <c r="CH790" s="417"/>
      <c r="CI790" s="417"/>
      <c r="CJ790" s="417"/>
      <c r="CK790" s="417"/>
      <c r="CL790" s="417"/>
      <c r="CM790" s="417"/>
      <c r="CN790" s="417"/>
      <c r="CO790" s="417"/>
      <c r="CP790" s="417"/>
      <c r="CQ790" s="417"/>
      <c r="CR790" s="417"/>
      <c r="CS790" s="417"/>
      <c r="CT790" s="417"/>
      <c r="CU790" s="417"/>
      <c r="CV790" s="417"/>
      <c r="CW790" s="417"/>
      <c r="CX790" s="417"/>
      <c r="CY790" s="417"/>
      <c r="CZ790" s="417"/>
      <c r="DA790" s="417"/>
      <c r="DB790" s="417"/>
      <c r="DC790" s="417"/>
      <c r="DD790" s="417"/>
      <c r="DE790" s="417"/>
      <c r="DF790" s="417"/>
      <c r="DG790" s="417"/>
    </row>
    <row r="791" spans="1:111" s="268" customFormat="1">
      <c r="A791" s="92" t="s">
        <v>96</v>
      </c>
      <c r="B791" s="92" t="s">
        <v>103</v>
      </c>
      <c r="C791" s="83" t="s">
        <v>2491</v>
      </c>
      <c r="D791" s="121" t="s">
        <v>2176</v>
      </c>
      <c r="E791" s="92" t="s">
        <v>15</v>
      </c>
      <c r="F791" s="218">
        <v>69</v>
      </c>
      <c r="G791" s="95">
        <f t="shared" si="345"/>
        <v>0.24940000000000001</v>
      </c>
      <c r="H791" s="114">
        <v>0</v>
      </c>
      <c r="I791" s="19">
        <f t="shared" si="343"/>
        <v>0</v>
      </c>
      <c r="J791" s="502">
        <f t="shared" si="344"/>
        <v>0</v>
      </c>
      <c r="K791" s="416"/>
      <c r="L791" s="416"/>
      <c r="M791" s="416"/>
      <c r="N791" s="416"/>
      <c r="O791" s="416"/>
      <c r="P791" s="416"/>
      <c r="Q791" s="416"/>
      <c r="R791" s="416"/>
      <c r="S791" s="416"/>
      <c r="T791" s="416"/>
      <c r="U791" s="416"/>
      <c r="V791" s="416"/>
      <c r="W791" s="416"/>
      <c r="X791" s="416"/>
      <c r="Y791" s="416"/>
      <c r="Z791" s="416"/>
      <c r="AA791" s="416"/>
      <c r="AB791" s="416"/>
      <c r="AC791" s="416"/>
      <c r="AD791" s="416"/>
      <c r="AE791" s="416"/>
      <c r="AF791" s="416"/>
      <c r="AG791" s="416"/>
      <c r="AH791" s="416"/>
      <c r="AI791" s="416"/>
      <c r="AJ791" s="416"/>
      <c r="AK791" s="416"/>
      <c r="AL791" s="416"/>
      <c r="AM791" s="416"/>
      <c r="AN791" s="416"/>
      <c r="AO791" s="416"/>
      <c r="AP791" s="416"/>
      <c r="AQ791" s="416"/>
      <c r="AR791" s="416"/>
      <c r="AS791" s="416"/>
      <c r="AT791" s="416"/>
      <c r="AU791" s="416"/>
      <c r="AV791" s="416"/>
      <c r="AW791" s="416"/>
      <c r="AX791" s="416"/>
      <c r="AY791" s="416"/>
      <c r="AZ791" s="416"/>
      <c r="BA791" s="416"/>
      <c r="BB791" s="416"/>
      <c r="BC791" s="416"/>
      <c r="BD791" s="416"/>
      <c r="BE791" s="416"/>
      <c r="BF791" s="416"/>
      <c r="BG791" s="416"/>
      <c r="BH791" s="416"/>
      <c r="BI791" s="416"/>
      <c r="BJ791" s="416"/>
      <c r="BK791" s="416"/>
      <c r="BL791" s="416"/>
      <c r="BM791" s="416"/>
      <c r="BN791" s="416"/>
      <c r="BO791" s="416"/>
      <c r="BP791" s="417"/>
      <c r="BQ791" s="417"/>
      <c r="BR791" s="417"/>
      <c r="BS791" s="417"/>
      <c r="BT791" s="417"/>
      <c r="BU791" s="417"/>
      <c r="BV791" s="417"/>
      <c r="BW791" s="417"/>
      <c r="BX791" s="417"/>
      <c r="BY791" s="417"/>
      <c r="BZ791" s="417"/>
      <c r="CA791" s="417"/>
      <c r="CB791" s="417"/>
      <c r="CC791" s="417"/>
      <c r="CD791" s="417"/>
      <c r="CE791" s="417"/>
      <c r="CF791" s="417"/>
      <c r="CG791" s="417"/>
      <c r="CH791" s="417"/>
      <c r="CI791" s="417"/>
      <c r="CJ791" s="417"/>
      <c r="CK791" s="417"/>
      <c r="CL791" s="417"/>
      <c r="CM791" s="417"/>
      <c r="CN791" s="417"/>
      <c r="CO791" s="417"/>
      <c r="CP791" s="417"/>
      <c r="CQ791" s="417"/>
      <c r="CR791" s="417"/>
      <c r="CS791" s="417"/>
      <c r="CT791" s="417"/>
      <c r="CU791" s="417"/>
      <c r="CV791" s="417"/>
      <c r="CW791" s="417"/>
      <c r="CX791" s="417"/>
      <c r="CY791" s="417"/>
      <c r="CZ791" s="417"/>
      <c r="DA791" s="417"/>
      <c r="DB791" s="417"/>
      <c r="DC791" s="417"/>
      <c r="DD791" s="417"/>
      <c r="DE791" s="417"/>
      <c r="DF791" s="417"/>
      <c r="DG791" s="417"/>
    </row>
    <row r="792" spans="1:111" s="268" customFormat="1">
      <c r="A792" s="92" t="s">
        <v>96</v>
      </c>
      <c r="B792" s="92" t="s">
        <v>103</v>
      </c>
      <c r="C792" s="83" t="s">
        <v>2492</v>
      </c>
      <c r="D792" s="121" t="s">
        <v>2177</v>
      </c>
      <c r="E792" s="92" t="s">
        <v>15</v>
      </c>
      <c r="F792" s="218">
        <v>23</v>
      </c>
      <c r="G792" s="95">
        <f t="shared" si="345"/>
        <v>0.24940000000000001</v>
      </c>
      <c r="H792" s="114">
        <v>0</v>
      </c>
      <c r="I792" s="19">
        <f t="shared" si="343"/>
        <v>0</v>
      </c>
      <c r="J792" s="502">
        <f t="shared" si="344"/>
        <v>0</v>
      </c>
      <c r="K792" s="416"/>
      <c r="L792" s="416"/>
      <c r="M792" s="416"/>
      <c r="N792" s="416"/>
      <c r="O792" s="416"/>
      <c r="P792" s="416"/>
      <c r="Q792" s="416"/>
      <c r="R792" s="416"/>
      <c r="S792" s="416"/>
      <c r="T792" s="416"/>
      <c r="U792" s="416"/>
      <c r="V792" s="416"/>
      <c r="W792" s="416"/>
      <c r="X792" s="416"/>
      <c r="Y792" s="416"/>
      <c r="Z792" s="416"/>
      <c r="AA792" s="416"/>
      <c r="AB792" s="416"/>
      <c r="AC792" s="416"/>
      <c r="AD792" s="416"/>
      <c r="AE792" s="416"/>
      <c r="AF792" s="416"/>
      <c r="AG792" s="416"/>
      <c r="AH792" s="416"/>
      <c r="AI792" s="416"/>
      <c r="AJ792" s="416"/>
      <c r="AK792" s="416"/>
      <c r="AL792" s="416"/>
      <c r="AM792" s="416"/>
      <c r="AN792" s="416"/>
      <c r="AO792" s="416"/>
      <c r="AP792" s="416"/>
      <c r="AQ792" s="416"/>
      <c r="AR792" s="416"/>
      <c r="AS792" s="416"/>
      <c r="AT792" s="416"/>
      <c r="AU792" s="416"/>
      <c r="AV792" s="416"/>
      <c r="AW792" s="416"/>
      <c r="AX792" s="416"/>
      <c r="AY792" s="416"/>
      <c r="AZ792" s="416"/>
      <c r="BA792" s="416"/>
      <c r="BB792" s="416"/>
      <c r="BC792" s="416"/>
      <c r="BD792" s="416"/>
      <c r="BE792" s="416"/>
      <c r="BF792" s="416"/>
      <c r="BG792" s="416"/>
      <c r="BH792" s="416"/>
      <c r="BI792" s="416"/>
      <c r="BJ792" s="416"/>
      <c r="BK792" s="416"/>
      <c r="BL792" s="416"/>
      <c r="BM792" s="416"/>
      <c r="BN792" s="416"/>
      <c r="BO792" s="416"/>
      <c r="BP792" s="417"/>
      <c r="BQ792" s="417"/>
      <c r="BR792" s="417"/>
      <c r="BS792" s="417"/>
      <c r="BT792" s="417"/>
      <c r="BU792" s="417"/>
      <c r="BV792" s="417"/>
      <c r="BW792" s="417"/>
      <c r="BX792" s="417"/>
      <c r="BY792" s="417"/>
      <c r="BZ792" s="417"/>
      <c r="CA792" s="417"/>
      <c r="CB792" s="417"/>
      <c r="CC792" s="417"/>
      <c r="CD792" s="417"/>
      <c r="CE792" s="417"/>
      <c r="CF792" s="417"/>
      <c r="CG792" s="417"/>
      <c r="CH792" s="417"/>
      <c r="CI792" s="417"/>
      <c r="CJ792" s="417"/>
      <c r="CK792" s="417"/>
      <c r="CL792" s="417"/>
      <c r="CM792" s="417"/>
      <c r="CN792" s="417"/>
      <c r="CO792" s="417"/>
      <c r="CP792" s="417"/>
      <c r="CQ792" s="417"/>
      <c r="CR792" s="417"/>
      <c r="CS792" s="417"/>
      <c r="CT792" s="417"/>
      <c r="CU792" s="417"/>
      <c r="CV792" s="417"/>
      <c r="CW792" s="417"/>
      <c r="CX792" s="417"/>
      <c r="CY792" s="417"/>
      <c r="CZ792" s="417"/>
      <c r="DA792" s="417"/>
      <c r="DB792" s="417"/>
      <c r="DC792" s="417"/>
      <c r="DD792" s="417"/>
      <c r="DE792" s="417"/>
      <c r="DF792" s="417"/>
      <c r="DG792" s="417"/>
    </row>
    <row r="793" spans="1:111" s="268" customFormat="1">
      <c r="A793" s="96"/>
      <c r="B793" s="96"/>
      <c r="C793" s="97" t="s">
        <v>1779</v>
      </c>
      <c r="D793" s="98" t="s">
        <v>114</v>
      </c>
      <c r="E793" s="133"/>
      <c r="F793" s="94"/>
      <c r="G793" s="134"/>
      <c r="H793" s="135"/>
      <c r="I793" s="136"/>
      <c r="J793" s="134"/>
      <c r="K793" s="416"/>
      <c r="L793" s="416"/>
      <c r="M793" s="416"/>
      <c r="N793" s="416"/>
      <c r="O793" s="416"/>
      <c r="P793" s="416"/>
      <c r="Q793" s="416"/>
      <c r="R793" s="416"/>
      <c r="S793" s="416"/>
      <c r="T793" s="416"/>
      <c r="U793" s="416"/>
      <c r="V793" s="416"/>
      <c r="W793" s="416"/>
      <c r="X793" s="416"/>
      <c r="Y793" s="416"/>
      <c r="Z793" s="416"/>
      <c r="AA793" s="416"/>
      <c r="AB793" s="416"/>
      <c r="AC793" s="416"/>
      <c r="AD793" s="416"/>
      <c r="AE793" s="416"/>
      <c r="AF793" s="416"/>
      <c r="AG793" s="416"/>
      <c r="AH793" s="416"/>
      <c r="AI793" s="416"/>
      <c r="AJ793" s="416"/>
      <c r="AK793" s="416"/>
      <c r="AL793" s="416"/>
      <c r="AM793" s="416"/>
      <c r="AN793" s="416"/>
      <c r="AO793" s="416"/>
      <c r="AP793" s="416"/>
      <c r="AQ793" s="416"/>
      <c r="AR793" s="416"/>
      <c r="AS793" s="416"/>
      <c r="AT793" s="416"/>
      <c r="AU793" s="416"/>
      <c r="AV793" s="416"/>
      <c r="AW793" s="416"/>
      <c r="AX793" s="416"/>
      <c r="AY793" s="416"/>
      <c r="AZ793" s="416"/>
      <c r="BA793" s="416"/>
      <c r="BB793" s="416"/>
      <c r="BC793" s="416"/>
      <c r="BD793" s="416"/>
      <c r="BE793" s="416"/>
      <c r="BF793" s="416"/>
      <c r="BG793" s="416"/>
      <c r="BH793" s="416"/>
      <c r="BI793" s="416"/>
      <c r="BJ793" s="416"/>
      <c r="BK793" s="416"/>
      <c r="BL793" s="416"/>
      <c r="BM793" s="416"/>
      <c r="BN793" s="416"/>
      <c r="BO793" s="416"/>
      <c r="BP793" s="417"/>
      <c r="BQ793" s="417"/>
      <c r="BR793" s="417"/>
      <c r="BS793" s="417"/>
      <c r="BT793" s="417"/>
      <c r="BU793" s="417"/>
      <c r="BV793" s="417"/>
      <c r="BW793" s="417"/>
      <c r="BX793" s="417"/>
      <c r="BY793" s="417"/>
      <c r="BZ793" s="417"/>
      <c r="CA793" s="417"/>
      <c r="CB793" s="417"/>
      <c r="CC793" s="417"/>
      <c r="CD793" s="417"/>
      <c r="CE793" s="417"/>
      <c r="CF793" s="417"/>
      <c r="CG793" s="417"/>
      <c r="CH793" s="417"/>
      <c r="CI793" s="417"/>
      <c r="CJ793" s="417"/>
      <c r="CK793" s="417"/>
      <c r="CL793" s="417"/>
      <c r="CM793" s="417"/>
      <c r="CN793" s="417"/>
      <c r="CO793" s="417"/>
      <c r="CP793" s="417"/>
      <c r="CQ793" s="417"/>
      <c r="CR793" s="417"/>
      <c r="CS793" s="417"/>
      <c r="CT793" s="417"/>
      <c r="CU793" s="417"/>
      <c r="CV793" s="417"/>
      <c r="CW793" s="417"/>
      <c r="CX793" s="417"/>
      <c r="CY793" s="417"/>
      <c r="CZ793" s="417"/>
      <c r="DA793" s="417"/>
      <c r="DB793" s="417"/>
      <c r="DC793" s="417"/>
      <c r="DD793" s="417"/>
      <c r="DE793" s="417"/>
      <c r="DF793" s="417"/>
      <c r="DG793" s="417"/>
    </row>
    <row r="794" spans="1:111" s="268" customFormat="1" ht="31.5">
      <c r="A794" s="92">
        <v>91967</v>
      </c>
      <c r="B794" s="92" t="s">
        <v>13</v>
      </c>
      <c r="C794" s="83" t="s">
        <v>2493</v>
      </c>
      <c r="D794" s="121" t="s">
        <v>212</v>
      </c>
      <c r="E794" s="92" t="s">
        <v>104</v>
      </c>
      <c r="F794" s="218">
        <v>3</v>
      </c>
      <c r="G794" s="95">
        <f t="shared" ref="G794" si="346">$J$4</f>
        <v>0.24940000000000001</v>
      </c>
      <c r="H794" s="114">
        <v>0</v>
      </c>
      <c r="I794" s="220">
        <f t="shared" ref="I794" si="347">H794*(1+G794)</f>
        <v>0</v>
      </c>
      <c r="J794" s="114">
        <f t="shared" ref="J794" si="348">F794*I794</f>
        <v>0</v>
      </c>
      <c r="K794" s="416"/>
      <c r="L794" s="416"/>
      <c r="M794" s="416"/>
      <c r="N794" s="416"/>
      <c r="O794" s="416"/>
      <c r="P794" s="416"/>
      <c r="Q794" s="416"/>
      <c r="R794" s="416"/>
      <c r="S794" s="416"/>
      <c r="T794" s="416"/>
      <c r="U794" s="416"/>
      <c r="V794" s="416"/>
      <c r="W794" s="416"/>
      <c r="X794" s="416"/>
      <c r="Y794" s="416"/>
      <c r="Z794" s="416"/>
      <c r="AA794" s="416"/>
      <c r="AB794" s="416"/>
      <c r="AC794" s="416"/>
      <c r="AD794" s="416"/>
      <c r="AE794" s="416"/>
      <c r="AF794" s="416"/>
      <c r="AG794" s="416"/>
      <c r="AH794" s="416"/>
      <c r="AI794" s="416"/>
      <c r="AJ794" s="416"/>
      <c r="AK794" s="416"/>
      <c r="AL794" s="416"/>
      <c r="AM794" s="416"/>
      <c r="AN794" s="416"/>
      <c r="AO794" s="416"/>
      <c r="AP794" s="416"/>
      <c r="AQ794" s="416"/>
      <c r="AR794" s="416"/>
      <c r="AS794" s="416"/>
      <c r="AT794" s="416"/>
      <c r="AU794" s="416"/>
      <c r="AV794" s="416"/>
      <c r="AW794" s="416"/>
      <c r="AX794" s="416"/>
      <c r="AY794" s="416"/>
      <c r="AZ794" s="416"/>
      <c r="BA794" s="416"/>
      <c r="BB794" s="416"/>
      <c r="BC794" s="416"/>
      <c r="BD794" s="416"/>
      <c r="BE794" s="416"/>
      <c r="BF794" s="416"/>
      <c r="BG794" s="416"/>
      <c r="BH794" s="416"/>
      <c r="BI794" s="416"/>
      <c r="BJ794" s="416"/>
      <c r="BK794" s="416"/>
      <c r="BL794" s="416"/>
      <c r="BM794" s="416"/>
      <c r="BN794" s="416"/>
      <c r="BO794" s="416"/>
      <c r="BP794" s="417"/>
      <c r="BQ794" s="417"/>
      <c r="BR794" s="417"/>
      <c r="BS794" s="417"/>
      <c r="BT794" s="417"/>
      <c r="BU794" s="417"/>
      <c r="BV794" s="417"/>
      <c r="BW794" s="417"/>
      <c r="BX794" s="417"/>
      <c r="BY794" s="417"/>
      <c r="BZ794" s="417"/>
      <c r="CA794" s="417"/>
      <c r="CB794" s="417"/>
      <c r="CC794" s="417"/>
      <c r="CD794" s="417"/>
      <c r="CE794" s="417"/>
      <c r="CF794" s="417"/>
      <c r="CG794" s="417"/>
      <c r="CH794" s="417"/>
      <c r="CI794" s="417"/>
      <c r="CJ794" s="417"/>
      <c r="CK794" s="417"/>
      <c r="CL794" s="417"/>
      <c r="CM794" s="417"/>
      <c r="CN794" s="417"/>
      <c r="CO794" s="417"/>
      <c r="CP794" s="417"/>
      <c r="CQ794" s="417"/>
      <c r="CR794" s="417"/>
      <c r="CS794" s="417"/>
      <c r="CT794" s="417"/>
      <c r="CU794" s="417"/>
      <c r="CV794" s="417"/>
      <c r="CW794" s="417"/>
      <c r="CX794" s="417"/>
      <c r="CY794" s="417"/>
      <c r="CZ794" s="417"/>
      <c r="DA794" s="417"/>
      <c r="DB794" s="417"/>
      <c r="DC794" s="417"/>
      <c r="DD794" s="417"/>
      <c r="DE794" s="417"/>
      <c r="DF794" s="417"/>
      <c r="DG794" s="417"/>
    </row>
    <row r="795" spans="1:111" s="268" customFormat="1">
      <c r="A795" s="92"/>
      <c r="B795" s="92"/>
      <c r="C795" s="92"/>
      <c r="D795" s="102"/>
      <c r="E795" s="92"/>
      <c r="F795" s="94"/>
      <c r="G795" s="95"/>
      <c r="H795" s="560" t="s">
        <v>17</v>
      </c>
      <c r="I795" s="561"/>
      <c r="J795" s="137">
        <f>SUM(J757:J794)</f>
        <v>0</v>
      </c>
      <c r="K795" s="416"/>
      <c r="L795" s="416"/>
      <c r="M795" s="416"/>
      <c r="N795" s="416"/>
      <c r="O795" s="416"/>
      <c r="P795" s="416"/>
      <c r="Q795" s="416"/>
      <c r="R795" s="416"/>
      <c r="S795" s="416"/>
      <c r="T795" s="416"/>
      <c r="U795" s="416"/>
      <c r="V795" s="416"/>
      <c r="W795" s="416"/>
      <c r="X795" s="416"/>
      <c r="Y795" s="416"/>
      <c r="Z795" s="416"/>
      <c r="AA795" s="416"/>
      <c r="AB795" s="416"/>
      <c r="AC795" s="416"/>
      <c r="AD795" s="416"/>
      <c r="AE795" s="416"/>
      <c r="AF795" s="416"/>
      <c r="AG795" s="416"/>
      <c r="AH795" s="416"/>
      <c r="AI795" s="416"/>
      <c r="AJ795" s="416"/>
      <c r="AK795" s="416"/>
      <c r="AL795" s="416"/>
      <c r="AM795" s="416"/>
      <c r="AN795" s="416"/>
      <c r="AO795" s="416"/>
      <c r="AP795" s="416"/>
      <c r="AQ795" s="416"/>
      <c r="AR795" s="416"/>
      <c r="AS795" s="416"/>
      <c r="AT795" s="416"/>
      <c r="AU795" s="416"/>
      <c r="AV795" s="416"/>
      <c r="AW795" s="416"/>
      <c r="AX795" s="416"/>
      <c r="AY795" s="416"/>
      <c r="AZ795" s="416"/>
      <c r="BA795" s="416"/>
      <c r="BB795" s="416"/>
      <c r="BC795" s="416"/>
      <c r="BD795" s="416"/>
      <c r="BE795" s="416"/>
      <c r="BF795" s="416"/>
      <c r="BG795" s="416"/>
      <c r="BH795" s="416"/>
      <c r="BI795" s="416"/>
      <c r="BJ795" s="416"/>
      <c r="BK795" s="416"/>
      <c r="BL795" s="416"/>
      <c r="BM795" s="416"/>
      <c r="BN795" s="416"/>
      <c r="BO795" s="416"/>
      <c r="BP795" s="417"/>
      <c r="BQ795" s="417"/>
      <c r="BR795" s="417"/>
      <c r="BS795" s="417"/>
      <c r="BT795" s="417"/>
      <c r="BU795" s="417"/>
      <c r="BV795" s="417"/>
      <c r="BW795" s="417"/>
      <c r="BX795" s="417"/>
      <c r="BY795" s="417"/>
      <c r="BZ795" s="417"/>
      <c r="CA795" s="417"/>
      <c r="CB795" s="417"/>
      <c r="CC795" s="417"/>
      <c r="CD795" s="417"/>
      <c r="CE795" s="417"/>
      <c r="CF795" s="417"/>
      <c r="CG795" s="417"/>
      <c r="CH795" s="417"/>
      <c r="CI795" s="417"/>
      <c r="CJ795" s="417"/>
      <c r="CK795" s="417"/>
      <c r="CL795" s="417"/>
      <c r="CM795" s="417"/>
      <c r="CN795" s="417"/>
      <c r="CO795" s="417"/>
      <c r="CP795" s="417"/>
      <c r="CQ795" s="417"/>
      <c r="CR795" s="417"/>
      <c r="CS795" s="417"/>
      <c r="CT795" s="417"/>
      <c r="CU795" s="417"/>
      <c r="CV795" s="417"/>
      <c r="CW795" s="417"/>
      <c r="CX795" s="417"/>
      <c r="CY795" s="417"/>
      <c r="CZ795" s="417"/>
      <c r="DA795" s="417"/>
      <c r="DB795" s="417"/>
      <c r="DC795" s="417"/>
      <c r="DD795" s="417"/>
      <c r="DE795" s="417"/>
      <c r="DF795" s="417"/>
      <c r="DG795" s="417"/>
    </row>
    <row r="796" spans="1:111" s="268" customFormat="1">
      <c r="A796" s="22"/>
      <c r="B796" s="22"/>
      <c r="C796" s="11" t="s">
        <v>1784</v>
      </c>
      <c r="D796" s="12" t="s">
        <v>2178</v>
      </c>
      <c r="E796" s="22"/>
      <c r="F796" s="23"/>
      <c r="G796" s="23"/>
      <c r="H796" s="23"/>
      <c r="I796" s="24"/>
      <c r="J796" s="23"/>
      <c r="K796" s="416"/>
      <c r="L796" s="416"/>
      <c r="M796" s="416"/>
      <c r="N796" s="416"/>
      <c r="O796" s="416"/>
      <c r="P796" s="416"/>
      <c r="Q796" s="416"/>
      <c r="R796" s="416"/>
      <c r="S796" s="416"/>
      <c r="T796" s="416"/>
      <c r="U796" s="416"/>
      <c r="V796" s="416"/>
      <c r="W796" s="416"/>
      <c r="X796" s="416"/>
      <c r="Y796" s="416"/>
      <c r="Z796" s="416"/>
      <c r="AA796" s="416"/>
      <c r="AB796" s="416"/>
      <c r="AC796" s="416"/>
      <c r="AD796" s="416"/>
      <c r="AE796" s="416"/>
      <c r="AF796" s="416"/>
      <c r="AG796" s="416"/>
      <c r="AH796" s="416"/>
      <c r="AI796" s="416"/>
      <c r="AJ796" s="416"/>
      <c r="AK796" s="416"/>
      <c r="AL796" s="416"/>
      <c r="AM796" s="416"/>
      <c r="AN796" s="416"/>
      <c r="AO796" s="416"/>
      <c r="AP796" s="416"/>
      <c r="AQ796" s="416"/>
      <c r="AR796" s="416"/>
      <c r="AS796" s="416"/>
      <c r="AT796" s="416"/>
      <c r="AU796" s="416"/>
      <c r="AV796" s="416"/>
      <c r="AW796" s="416"/>
      <c r="AX796" s="416"/>
      <c r="AY796" s="416"/>
      <c r="AZ796" s="416"/>
      <c r="BA796" s="416"/>
      <c r="BB796" s="416"/>
      <c r="BC796" s="416"/>
      <c r="BD796" s="416"/>
      <c r="BE796" s="416"/>
      <c r="BF796" s="416"/>
      <c r="BG796" s="416"/>
      <c r="BH796" s="416"/>
      <c r="BI796" s="416"/>
      <c r="BJ796" s="416"/>
      <c r="BK796" s="416"/>
      <c r="BL796" s="416"/>
      <c r="BM796" s="416"/>
      <c r="BN796" s="416"/>
      <c r="BO796" s="416"/>
      <c r="BP796" s="417"/>
      <c r="BQ796" s="417"/>
      <c r="BR796" s="417"/>
      <c r="BS796" s="417"/>
      <c r="BT796" s="417"/>
      <c r="BU796" s="417"/>
      <c r="BV796" s="417"/>
      <c r="BW796" s="417"/>
      <c r="BX796" s="417"/>
      <c r="BY796" s="417"/>
      <c r="BZ796" s="417"/>
      <c r="CA796" s="417"/>
      <c r="CB796" s="417"/>
      <c r="CC796" s="417"/>
      <c r="CD796" s="417"/>
      <c r="CE796" s="417"/>
      <c r="CF796" s="417"/>
      <c r="CG796" s="417"/>
      <c r="CH796" s="417"/>
      <c r="CI796" s="417"/>
      <c r="CJ796" s="417"/>
      <c r="CK796" s="417"/>
      <c r="CL796" s="417"/>
      <c r="CM796" s="417"/>
      <c r="CN796" s="417"/>
      <c r="CO796" s="417"/>
      <c r="CP796" s="417"/>
      <c r="CQ796" s="417"/>
      <c r="CR796" s="417"/>
      <c r="CS796" s="417"/>
      <c r="CT796" s="417"/>
      <c r="CU796" s="417"/>
      <c r="CV796" s="417"/>
      <c r="CW796" s="417"/>
      <c r="CX796" s="417"/>
      <c r="CY796" s="417"/>
      <c r="CZ796" s="417"/>
      <c r="DA796" s="417"/>
      <c r="DB796" s="417"/>
      <c r="DC796" s="417"/>
      <c r="DD796" s="417"/>
      <c r="DE796" s="417"/>
      <c r="DF796" s="417"/>
      <c r="DG796" s="417"/>
    </row>
    <row r="797" spans="1:111" s="268" customFormat="1">
      <c r="A797" s="92" t="s">
        <v>1354</v>
      </c>
      <c r="B797" s="92" t="s">
        <v>319</v>
      </c>
      <c r="C797" s="83" t="s">
        <v>1800</v>
      </c>
      <c r="D797" s="504" t="s">
        <v>2179</v>
      </c>
      <c r="E797" s="95" t="s">
        <v>107</v>
      </c>
      <c r="F797" s="363">
        <v>395</v>
      </c>
      <c r="G797" s="95">
        <f t="shared" ref="G797:G824" si="349">$J$4</f>
        <v>0.24940000000000001</v>
      </c>
      <c r="H797" s="114">
        <v>0</v>
      </c>
      <c r="I797" s="132">
        <f t="shared" ref="I797:I824" si="350">H797*(1+G797)</f>
        <v>0</v>
      </c>
      <c r="J797" s="94">
        <f>F797*I797</f>
        <v>0</v>
      </c>
      <c r="K797" s="416"/>
      <c r="L797" s="416"/>
      <c r="M797" s="416"/>
      <c r="N797" s="416"/>
      <c r="O797" s="416"/>
      <c r="P797" s="416"/>
      <c r="Q797" s="416"/>
      <c r="R797" s="416"/>
      <c r="S797" s="416"/>
      <c r="T797" s="416"/>
      <c r="U797" s="416"/>
      <c r="V797" s="416"/>
      <c r="W797" s="416"/>
      <c r="X797" s="416"/>
      <c r="Y797" s="416"/>
      <c r="Z797" s="416"/>
      <c r="AA797" s="416"/>
      <c r="AB797" s="416"/>
      <c r="AC797" s="416"/>
      <c r="AD797" s="416"/>
      <c r="AE797" s="416"/>
      <c r="AF797" s="416"/>
      <c r="AG797" s="416"/>
      <c r="AH797" s="416"/>
      <c r="AI797" s="416"/>
      <c r="AJ797" s="416"/>
      <c r="AK797" s="416"/>
      <c r="AL797" s="416"/>
      <c r="AM797" s="416"/>
      <c r="AN797" s="416"/>
      <c r="AO797" s="416"/>
      <c r="AP797" s="416"/>
      <c r="AQ797" s="416"/>
      <c r="AR797" s="416"/>
      <c r="AS797" s="416"/>
      <c r="AT797" s="416"/>
      <c r="AU797" s="416"/>
      <c r="AV797" s="416"/>
      <c r="AW797" s="416"/>
      <c r="AX797" s="416"/>
      <c r="AY797" s="416"/>
      <c r="AZ797" s="416"/>
      <c r="BA797" s="416"/>
      <c r="BB797" s="416"/>
      <c r="BC797" s="416"/>
      <c r="BD797" s="416"/>
      <c r="BE797" s="416"/>
      <c r="BF797" s="416"/>
      <c r="BG797" s="416"/>
      <c r="BH797" s="416"/>
      <c r="BI797" s="416"/>
      <c r="BJ797" s="416"/>
      <c r="BK797" s="416"/>
      <c r="BL797" s="416"/>
      <c r="BM797" s="416"/>
      <c r="BN797" s="416"/>
      <c r="BO797" s="416"/>
      <c r="BP797" s="417"/>
      <c r="BQ797" s="417"/>
      <c r="BR797" s="417"/>
      <c r="BS797" s="417"/>
      <c r="BT797" s="417"/>
      <c r="BU797" s="417"/>
      <c r="BV797" s="417"/>
      <c r="BW797" s="417"/>
      <c r="BX797" s="417"/>
      <c r="BY797" s="417"/>
      <c r="BZ797" s="417"/>
      <c r="CA797" s="417"/>
      <c r="CB797" s="417"/>
      <c r="CC797" s="417"/>
      <c r="CD797" s="417"/>
      <c r="CE797" s="417"/>
      <c r="CF797" s="417"/>
      <c r="CG797" s="417"/>
      <c r="CH797" s="417"/>
      <c r="CI797" s="417"/>
      <c r="CJ797" s="417"/>
      <c r="CK797" s="417"/>
      <c r="CL797" s="417"/>
      <c r="CM797" s="417"/>
      <c r="CN797" s="417"/>
      <c r="CO797" s="417"/>
      <c r="CP797" s="417"/>
      <c r="CQ797" s="417"/>
      <c r="CR797" s="417"/>
      <c r="CS797" s="417"/>
      <c r="CT797" s="417"/>
      <c r="CU797" s="417"/>
      <c r="CV797" s="417"/>
      <c r="CW797" s="417"/>
      <c r="CX797" s="417"/>
      <c r="CY797" s="417"/>
      <c r="CZ797" s="417"/>
      <c r="DA797" s="417"/>
      <c r="DB797" s="417"/>
      <c r="DC797" s="417"/>
      <c r="DD797" s="417"/>
      <c r="DE797" s="417"/>
      <c r="DF797" s="417"/>
      <c r="DG797" s="417"/>
    </row>
    <row r="798" spans="1:111" s="268" customFormat="1">
      <c r="A798" s="92" t="s">
        <v>1354</v>
      </c>
      <c r="B798" s="92" t="s">
        <v>319</v>
      </c>
      <c r="C798" s="83" t="s">
        <v>1801</v>
      </c>
      <c r="D798" s="504" t="s">
        <v>2180</v>
      </c>
      <c r="E798" s="95" t="s">
        <v>104</v>
      </c>
      <c r="F798" s="363">
        <v>395</v>
      </c>
      <c r="G798" s="95">
        <f t="shared" si="349"/>
        <v>0.24940000000000001</v>
      </c>
      <c r="H798" s="114">
        <v>0</v>
      </c>
      <c r="I798" s="132">
        <f t="shared" si="350"/>
        <v>0</v>
      </c>
      <c r="J798" s="94">
        <f t="shared" ref="J798:J824" si="351">F798*I798</f>
        <v>0</v>
      </c>
      <c r="K798" s="416"/>
      <c r="L798" s="416"/>
      <c r="M798" s="416"/>
      <c r="N798" s="416"/>
      <c r="O798" s="416"/>
      <c r="P798" s="416"/>
      <c r="Q798" s="416"/>
      <c r="R798" s="416"/>
      <c r="S798" s="416"/>
      <c r="T798" s="416"/>
      <c r="U798" s="416"/>
      <c r="V798" s="416"/>
      <c r="W798" s="416"/>
      <c r="X798" s="416"/>
      <c r="Y798" s="416"/>
      <c r="Z798" s="416"/>
      <c r="AA798" s="416"/>
      <c r="AB798" s="416"/>
      <c r="AC798" s="416"/>
      <c r="AD798" s="416"/>
      <c r="AE798" s="416"/>
      <c r="AF798" s="416"/>
      <c r="AG798" s="416"/>
      <c r="AH798" s="416"/>
      <c r="AI798" s="416"/>
      <c r="AJ798" s="416"/>
      <c r="AK798" s="416"/>
      <c r="AL798" s="416"/>
      <c r="AM798" s="416"/>
      <c r="AN798" s="416"/>
      <c r="AO798" s="416"/>
      <c r="AP798" s="416"/>
      <c r="AQ798" s="416"/>
      <c r="AR798" s="416"/>
      <c r="AS798" s="416"/>
      <c r="AT798" s="416"/>
      <c r="AU798" s="416"/>
      <c r="AV798" s="416"/>
      <c r="AW798" s="416"/>
      <c r="AX798" s="416"/>
      <c r="AY798" s="416"/>
      <c r="AZ798" s="416"/>
      <c r="BA798" s="416"/>
      <c r="BB798" s="416"/>
      <c r="BC798" s="416"/>
      <c r="BD798" s="416"/>
      <c r="BE798" s="416"/>
      <c r="BF798" s="416"/>
      <c r="BG798" s="416"/>
      <c r="BH798" s="416"/>
      <c r="BI798" s="416"/>
      <c r="BJ798" s="416"/>
      <c r="BK798" s="416"/>
      <c r="BL798" s="416"/>
      <c r="BM798" s="416"/>
      <c r="BN798" s="416"/>
      <c r="BO798" s="416"/>
      <c r="BP798" s="417"/>
      <c r="BQ798" s="417"/>
      <c r="BR798" s="417"/>
      <c r="BS798" s="417"/>
      <c r="BT798" s="417"/>
      <c r="BU798" s="417"/>
      <c r="BV798" s="417"/>
      <c r="BW798" s="417"/>
      <c r="BX798" s="417"/>
      <c r="BY798" s="417"/>
      <c r="BZ798" s="417"/>
      <c r="CA798" s="417"/>
      <c r="CB798" s="417"/>
      <c r="CC798" s="417"/>
      <c r="CD798" s="417"/>
      <c r="CE798" s="417"/>
      <c r="CF798" s="417"/>
      <c r="CG798" s="417"/>
      <c r="CH798" s="417"/>
      <c r="CI798" s="417"/>
      <c r="CJ798" s="417"/>
      <c r="CK798" s="417"/>
      <c r="CL798" s="417"/>
      <c r="CM798" s="417"/>
      <c r="CN798" s="417"/>
      <c r="CO798" s="417"/>
      <c r="CP798" s="417"/>
      <c r="CQ798" s="417"/>
      <c r="CR798" s="417"/>
      <c r="CS798" s="417"/>
      <c r="CT798" s="417"/>
      <c r="CU798" s="417"/>
      <c r="CV798" s="417"/>
      <c r="CW798" s="417"/>
      <c r="CX798" s="417"/>
      <c r="CY798" s="417"/>
      <c r="CZ798" s="417"/>
      <c r="DA798" s="417"/>
      <c r="DB798" s="417"/>
      <c r="DC798" s="417"/>
      <c r="DD798" s="417"/>
      <c r="DE798" s="417"/>
      <c r="DF798" s="417"/>
      <c r="DG798" s="417"/>
    </row>
    <row r="799" spans="1:111" s="268" customFormat="1">
      <c r="A799" s="92" t="s">
        <v>1354</v>
      </c>
      <c r="B799" s="92" t="s">
        <v>319</v>
      </c>
      <c r="C799" s="83" t="s">
        <v>1802</v>
      </c>
      <c r="D799" s="504" t="s">
        <v>1243</v>
      </c>
      <c r="E799" s="95" t="s">
        <v>104</v>
      </c>
      <c r="F799" s="363">
        <v>395</v>
      </c>
      <c r="G799" s="95">
        <f t="shared" si="349"/>
        <v>0.24940000000000001</v>
      </c>
      <c r="H799" s="114">
        <v>0</v>
      </c>
      <c r="I799" s="132">
        <f t="shared" si="350"/>
        <v>0</v>
      </c>
      <c r="J799" s="94">
        <f t="shared" si="351"/>
        <v>0</v>
      </c>
      <c r="K799" s="416"/>
      <c r="L799" s="416"/>
      <c r="M799" s="416"/>
      <c r="N799" s="416"/>
      <c r="O799" s="416"/>
      <c r="P799" s="416"/>
      <c r="Q799" s="416"/>
      <c r="R799" s="416"/>
      <c r="S799" s="416"/>
      <c r="T799" s="416"/>
      <c r="U799" s="416"/>
      <c r="V799" s="416"/>
      <c r="W799" s="416"/>
      <c r="X799" s="416"/>
      <c r="Y799" s="416"/>
      <c r="Z799" s="416"/>
      <c r="AA799" s="416"/>
      <c r="AB799" s="416"/>
      <c r="AC799" s="416"/>
      <c r="AD799" s="416"/>
      <c r="AE799" s="416"/>
      <c r="AF799" s="416"/>
      <c r="AG799" s="416"/>
      <c r="AH799" s="416"/>
      <c r="AI799" s="416"/>
      <c r="AJ799" s="416"/>
      <c r="AK799" s="416"/>
      <c r="AL799" s="416"/>
      <c r="AM799" s="416"/>
      <c r="AN799" s="416"/>
      <c r="AO799" s="416"/>
      <c r="AP799" s="416"/>
      <c r="AQ799" s="416"/>
      <c r="AR799" s="416"/>
      <c r="AS799" s="416"/>
      <c r="AT799" s="416"/>
      <c r="AU799" s="416"/>
      <c r="AV799" s="416"/>
      <c r="AW799" s="416"/>
      <c r="AX799" s="416"/>
      <c r="AY799" s="416"/>
      <c r="AZ799" s="416"/>
      <c r="BA799" s="416"/>
      <c r="BB799" s="416"/>
      <c r="BC799" s="416"/>
      <c r="BD799" s="416"/>
      <c r="BE799" s="416"/>
      <c r="BF799" s="416"/>
      <c r="BG799" s="416"/>
      <c r="BH799" s="416"/>
      <c r="BI799" s="416"/>
      <c r="BJ799" s="416"/>
      <c r="BK799" s="416"/>
      <c r="BL799" s="416"/>
      <c r="BM799" s="416"/>
      <c r="BN799" s="416"/>
      <c r="BO799" s="416"/>
      <c r="BP799" s="417"/>
      <c r="BQ799" s="417"/>
      <c r="BR799" s="417"/>
      <c r="BS799" s="417"/>
      <c r="BT799" s="417"/>
      <c r="BU799" s="417"/>
      <c r="BV799" s="417"/>
      <c r="BW799" s="417"/>
      <c r="BX799" s="417"/>
      <c r="BY799" s="417"/>
      <c r="BZ799" s="417"/>
      <c r="CA799" s="417"/>
      <c r="CB799" s="417"/>
      <c r="CC799" s="417"/>
      <c r="CD799" s="417"/>
      <c r="CE799" s="417"/>
      <c r="CF799" s="417"/>
      <c r="CG799" s="417"/>
      <c r="CH799" s="417"/>
      <c r="CI799" s="417"/>
      <c r="CJ799" s="417"/>
      <c r="CK799" s="417"/>
      <c r="CL799" s="417"/>
      <c r="CM799" s="417"/>
      <c r="CN799" s="417"/>
      <c r="CO799" s="417"/>
      <c r="CP799" s="417"/>
      <c r="CQ799" s="417"/>
      <c r="CR799" s="417"/>
      <c r="CS799" s="417"/>
      <c r="CT799" s="417"/>
      <c r="CU799" s="417"/>
      <c r="CV799" s="417"/>
      <c r="CW799" s="417"/>
      <c r="CX799" s="417"/>
      <c r="CY799" s="417"/>
      <c r="CZ799" s="417"/>
      <c r="DA799" s="417"/>
      <c r="DB799" s="417"/>
      <c r="DC799" s="417"/>
      <c r="DD799" s="417"/>
      <c r="DE799" s="417"/>
      <c r="DF799" s="417"/>
      <c r="DG799" s="417"/>
    </row>
    <row r="800" spans="1:111" s="268" customFormat="1">
      <c r="A800" s="92" t="s">
        <v>2181</v>
      </c>
      <c r="B800" s="92" t="s">
        <v>103</v>
      </c>
      <c r="C800" s="83" t="s">
        <v>1803</v>
      </c>
      <c r="D800" s="504" t="s">
        <v>1371</v>
      </c>
      <c r="E800" s="95" t="s">
        <v>104</v>
      </c>
      <c r="F800" s="363">
        <v>2388.9499999999998</v>
      </c>
      <c r="G800" s="95">
        <f t="shared" si="349"/>
        <v>0.24940000000000001</v>
      </c>
      <c r="H800" s="114">
        <v>0</v>
      </c>
      <c r="I800" s="132">
        <f t="shared" si="350"/>
        <v>0</v>
      </c>
      <c r="J800" s="94">
        <f t="shared" si="351"/>
        <v>0</v>
      </c>
      <c r="K800" s="416"/>
      <c r="L800" s="416"/>
      <c r="M800" s="416"/>
      <c r="N800" s="416"/>
      <c r="O800" s="416"/>
      <c r="P800" s="416"/>
      <c r="Q800" s="416"/>
      <c r="R800" s="416"/>
      <c r="S800" s="416"/>
      <c r="T800" s="416"/>
      <c r="U800" s="416"/>
      <c r="V800" s="416"/>
      <c r="W800" s="416"/>
      <c r="X800" s="416"/>
      <c r="Y800" s="416"/>
      <c r="Z800" s="416"/>
      <c r="AA800" s="416"/>
      <c r="AB800" s="416"/>
      <c r="AC800" s="416"/>
      <c r="AD800" s="416"/>
      <c r="AE800" s="416"/>
      <c r="AF800" s="416"/>
      <c r="AG800" s="416"/>
      <c r="AH800" s="416"/>
      <c r="AI800" s="416"/>
      <c r="AJ800" s="416"/>
      <c r="AK800" s="416"/>
      <c r="AL800" s="416"/>
      <c r="AM800" s="416"/>
      <c r="AN800" s="416"/>
      <c r="AO800" s="416"/>
      <c r="AP800" s="416"/>
      <c r="AQ800" s="416"/>
      <c r="AR800" s="416"/>
      <c r="AS800" s="416"/>
      <c r="AT800" s="416"/>
      <c r="AU800" s="416"/>
      <c r="AV800" s="416"/>
      <c r="AW800" s="416"/>
      <c r="AX800" s="416"/>
      <c r="AY800" s="416"/>
      <c r="AZ800" s="416"/>
      <c r="BA800" s="416"/>
      <c r="BB800" s="416"/>
      <c r="BC800" s="416"/>
      <c r="BD800" s="416"/>
      <c r="BE800" s="416"/>
      <c r="BF800" s="416"/>
      <c r="BG800" s="416"/>
      <c r="BH800" s="416"/>
      <c r="BI800" s="416"/>
      <c r="BJ800" s="416"/>
      <c r="BK800" s="416"/>
      <c r="BL800" s="416"/>
      <c r="BM800" s="416"/>
      <c r="BN800" s="416"/>
      <c r="BO800" s="416"/>
      <c r="BP800" s="417"/>
      <c r="BQ800" s="417"/>
      <c r="BR800" s="417"/>
      <c r="BS800" s="417"/>
      <c r="BT800" s="417"/>
      <c r="BU800" s="417"/>
      <c r="BV800" s="417"/>
      <c r="BW800" s="417"/>
      <c r="BX800" s="417"/>
      <c r="BY800" s="417"/>
      <c r="BZ800" s="417"/>
      <c r="CA800" s="417"/>
      <c r="CB800" s="417"/>
      <c r="CC800" s="417"/>
      <c r="CD800" s="417"/>
      <c r="CE800" s="417"/>
      <c r="CF800" s="417"/>
      <c r="CG800" s="417"/>
      <c r="CH800" s="417"/>
      <c r="CI800" s="417"/>
      <c r="CJ800" s="417"/>
      <c r="CK800" s="417"/>
      <c r="CL800" s="417"/>
      <c r="CM800" s="417"/>
      <c r="CN800" s="417"/>
      <c r="CO800" s="417"/>
      <c r="CP800" s="417"/>
      <c r="CQ800" s="417"/>
      <c r="CR800" s="417"/>
      <c r="CS800" s="417"/>
      <c r="CT800" s="417"/>
      <c r="CU800" s="417"/>
      <c r="CV800" s="417"/>
      <c r="CW800" s="417"/>
      <c r="CX800" s="417"/>
      <c r="CY800" s="417"/>
      <c r="CZ800" s="417"/>
      <c r="DA800" s="417"/>
      <c r="DB800" s="417"/>
      <c r="DC800" s="417"/>
      <c r="DD800" s="417"/>
      <c r="DE800" s="417"/>
      <c r="DF800" s="417"/>
      <c r="DG800" s="417"/>
    </row>
    <row r="801" spans="1:111" s="268" customFormat="1">
      <c r="A801" s="92" t="s">
        <v>2182</v>
      </c>
      <c r="B801" s="92" t="s">
        <v>103</v>
      </c>
      <c r="C801" s="83" t="s">
        <v>1804</v>
      </c>
      <c r="D801" s="504" t="s">
        <v>1373</v>
      </c>
      <c r="E801" s="95" t="s">
        <v>104</v>
      </c>
      <c r="F801" s="363">
        <v>800.38</v>
      </c>
      <c r="G801" s="95">
        <f t="shared" si="349"/>
        <v>0.24940000000000001</v>
      </c>
      <c r="H801" s="114">
        <v>0</v>
      </c>
      <c r="I801" s="132">
        <f t="shared" si="350"/>
        <v>0</v>
      </c>
      <c r="J801" s="94">
        <f t="shared" si="351"/>
        <v>0</v>
      </c>
      <c r="K801" s="416"/>
      <c r="L801" s="416"/>
      <c r="M801" s="416"/>
      <c r="N801" s="416"/>
      <c r="O801" s="416"/>
      <c r="P801" s="416"/>
      <c r="Q801" s="416"/>
      <c r="R801" s="416"/>
      <c r="S801" s="416"/>
      <c r="T801" s="416"/>
      <c r="U801" s="416"/>
      <c r="V801" s="416"/>
      <c r="W801" s="416"/>
      <c r="X801" s="416"/>
      <c r="Y801" s="416"/>
      <c r="Z801" s="416"/>
      <c r="AA801" s="416"/>
      <c r="AB801" s="416"/>
      <c r="AC801" s="416"/>
      <c r="AD801" s="416"/>
      <c r="AE801" s="416"/>
      <c r="AF801" s="416"/>
      <c r="AG801" s="416"/>
      <c r="AH801" s="416"/>
      <c r="AI801" s="416"/>
      <c r="AJ801" s="416"/>
      <c r="AK801" s="416"/>
      <c r="AL801" s="416"/>
      <c r="AM801" s="416"/>
      <c r="AN801" s="416"/>
      <c r="AO801" s="416"/>
      <c r="AP801" s="416"/>
      <c r="AQ801" s="416"/>
      <c r="AR801" s="416"/>
      <c r="AS801" s="416"/>
      <c r="AT801" s="416"/>
      <c r="AU801" s="416"/>
      <c r="AV801" s="416"/>
      <c r="AW801" s="416"/>
      <c r="AX801" s="416"/>
      <c r="AY801" s="416"/>
      <c r="AZ801" s="416"/>
      <c r="BA801" s="416"/>
      <c r="BB801" s="416"/>
      <c r="BC801" s="416"/>
      <c r="BD801" s="416"/>
      <c r="BE801" s="416"/>
      <c r="BF801" s="416"/>
      <c r="BG801" s="416"/>
      <c r="BH801" s="416"/>
      <c r="BI801" s="416"/>
      <c r="BJ801" s="416"/>
      <c r="BK801" s="416"/>
      <c r="BL801" s="416"/>
      <c r="BM801" s="416"/>
      <c r="BN801" s="416"/>
      <c r="BO801" s="416"/>
      <c r="BP801" s="417"/>
      <c r="BQ801" s="417"/>
      <c r="BR801" s="417"/>
      <c r="BS801" s="417"/>
      <c r="BT801" s="417"/>
      <c r="BU801" s="417"/>
      <c r="BV801" s="417"/>
      <c r="BW801" s="417"/>
      <c r="BX801" s="417"/>
      <c r="BY801" s="417"/>
      <c r="BZ801" s="417"/>
      <c r="CA801" s="417"/>
      <c r="CB801" s="417"/>
      <c r="CC801" s="417"/>
      <c r="CD801" s="417"/>
      <c r="CE801" s="417"/>
      <c r="CF801" s="417"/>
      <c r="CG801" s="417"/>
      <c r="CH801" s="417"/>
      <c r="CI801" s="417"/>
      <c r="CJ801" s="417"/>
      <c r="CK801" s="417"/>
      <c r="CL801" s="417"/>
      <c r="CM801" s="417"/>
      <c r="CN801" s="417"/>
      <c r="CO801" s="417"/>
      <c r="CP801" s="417"/>
      <c r="CQ801" s="417"/>
      <c r="CR801" s="417"/>
      <c r="CS801" s="417"/>
      <c r="CT801" s="417"/>
      <c r="CU801" s="417"/>
      <c r="CV801" s="417"/>
      <c r="CW801" s="417"/>
      <c r="CX801" s="417"/>
      <c r="CY801" s="417"/>
      <c r="CZ801" s="417"/>
      <c r="DA801" s="417"/>
      <c r="DB801" s="417"/>
      <c r="DC801" s="417"/>
      <c r="DD801" s="417"/>
      <c r="DE801" s="417"/>
      <c r="DF801" s="417"/>
      <c r="DG801" s="417"/>
    </row>
    <row r="802" spans="1:111" s="268" customFormat="1">
      <c r="A802" s="92" t="s">
        <v>1354</v>
      </c>
      <c r="B802" s="92" t="s">
        <v>319</v>
      </c>
      <c r="C802" s="83" t="s">
        <v>1805</v>
      </c>
      <c r="D802" s="504" t="s">
        <v>2183</v>
      </c>
      <c r="E802" s="95" t="s">
        <v>104</v>
      </c>
      <c r="F802" s="363">
        <v>79</v>
      </c>
      <c r="G802" s="95">
        <f t="shared" si="349"/>
        <v>0.24940000000000001</v>
      </c>
      <c r="H802" s="114">
        <v>0</v>
      </c>
      <c r="I802" s="132">
        <f t="shared" si="350"/>
        <v>0</v>
      </c>
      <c r="J802" s="94">
        <f t="shared" si="351"/>
        <v>0</v>
      </c>
      <c r="K802" s="416"/>
      <c r="L802" s="416"/>
      <c r="M802" s="416"/>
      <c r="N802" s="416"/>
      <c r="O802" s="416"/>
      <c r="P802" s="416"/>
      <c r="Q802" s="416"/>
      <c r="R802" s="416"/>
      <c r="S802" s="416"/>
      <c r="T802" s="416"/>
      <c r="U802" s="416"/>
      <c r="V802" s="416"/>
      <c r="W802" s="416"/>
      <c r="X802" s="416"/>
      <c r="Y802" s="416"/>
      <c r="Z802" s="416"/>
      <c r="AA802" s="416"/>
      <c r="AB802" s="416"/>
      <c r="AC802" s="416"/>
      <c r="AD802" s="416"/>
      <c r="AE802" s="416"/>
      <c r="AF802" s="416"/>
      <c r="AG802" s="416"/>
      <c r="AH802" s="416"/>
      <c r="AI802" s="416"/>
      <c r="AJ802" s="416"/>
      <c r="AK802" s="416"/>
      <c r="AL802" s="416"/>
      <c r="AM802" s="416"/>
      <c r="AN802" s="416"/>
      <c r="AO802" s="416"/>
      <c r="AP802" s="416"/>
      <c r="AQ802" s="416"/>
      <c r="AR802" s="416"/>
      <c r="AS802" s="416"/>
      <c r="AT802" s="416"/>
      <c r="AU802" s="416"/>
      <c r="AV802" s="416"/>
      <c r="AW802" s="416"/>
      <c r="AX802" s="416"/>
      <c r="AY802" s="416"/>
      <c r="AZ802" s="416"/>
      <c r="BA802" s="416"/>
      <c r="BB802" s="416"/>
      <c r="BC802" s="416"/>
      <c r="BD802" s="416"/>
      <c r="BE802" s="416"/>
      <c r="BF802" s="416"/>
      <c r="BG802" s="416"/>
      <c r="BH802" s="416"/>
      <c r="BI802" s="416"/>
      <c r="BJ802" s="416"/>
      <c r="BK802" s="416"/>
      <c r="BL802" s="416"/>
      <c r="BM802" s="416"/>
      <c r="BN802" s="416"/>
      <c r="BO802" s="416"/>
      <c r="BP802" s="417"/>
      <c r="BQ802" s="417"/>
      <c r="BR802" s="417"/>
      <c r="BS802" s="417"/>
      <c r="BT802" s="417"/>
      <c r="BU802" s="417"/>
      <c r="BV802" s="417"/>
      <c r="BW802" s="417"/>
      <c r="BX802" s="417"/>
      <c r="BY802" s="417"/>
      <c r="BZ802" s="417"/>
      <c r="CA802" s="417"/>
      <c r="CB802" s="417"/>
      <c r="CC802" s="417"/>
      <c r="CD802" s="417"/>
      <c r="CE802" s="417"/>
      <c r="CF802" s="417"/>
      <c r="CG802" s="417"/>
      <c r="CH802" s="417"/>
      <c r="CI802" s="417"/>
      <c r="CJ802" s="417"/>
      <c r="CK802" s="417"/>
      <c r="CL802" s="417"/>
      <c r="CM802" s="417"/>
      <c r="CN802" s="417"/>
      <c r="CO802" s="417"/>
      <c r="CP802" s="417"/>
      <c r="CQ802" s="417"/>
      <c r="CR802" s="417"/>
      <c r="CS802" s="417"/>
      <c r="CT802" s="417"/>
      <c r="CU802" s="417"/>
      <c r="CV802" s="417"/>
      <c r="CW802" s="417"/>
      <c r="CX802" s="417"/>
      <c r="CY802" s="417"/>
      <c r="CZ802" s="417"/>
      <c r="DA802" s="417"/>
      <c r="DB802" s="417"/>
      <c r="DC802" s="417"/>
      <c r="DD802" s="417"/>
      <c r="DE802" s="417"/>
      <c r="DF802" s="417"/>
      <c r="DG802" s="417"/>
    </row>
    <row r="803" spans="1:111" s="268" customFormat="1">
      <c r="A803" s="92" t="s">
        <v>2184</v>
      </c>
      <c r="B803" s="92" t="s">
        <v>319</v>
      </c>
      <c r="C803" s="83" t="s">
        <v>2494</v>
      </c>
      <c r="D803" s="504" t="s">
        <v>1245</v>
      </c>
      <c r="E803" s="95" t="s">
        <v>104</v>
      </c>
      <c r="F803" s="363">
        <v>1</v>
      </c>
      <c r="G803" s="95">
        <f t="shared" si="349"/>
        <v>0.24940000000000001</v>
      </c>
      <c r="H803" s="114">
        <v>0</v>
      </c>
      <c r="I803" s="132">
        <f t="shared" si="350"/>
        <v>0</v>
      </c>
      <c r="J803" s="94">
        <f t="shared" si="351"/>
        <v>0</v>
      </c>
      <c r="K803" s="416"/>
      <c r="L803" s="416"/>
      <c r="M803" s="416"/>
      <c r="N803" s="416"/>
      <c r="O803" s="416"/>
      <c r="P803" s="416"/>
      <c r="Q803" s="416"/>
      <c r="R803" s="416"/>
      <c r="S803" s="416"/>
      <c r="T803" s="416"/>
      <c r="U803" s="416"/>
      <c r="V803" s="416"/>
      <c r="W803" s="416"/>
      <c r="X803" s="416"/>
      <c r="Y803" s="416"/>
      <c r="Z803" s="416"/>
      <c r="AA803" s="416"/>
      <c r="AB803" s="416"/>
      <c r="AC803" s="416"/>
      <c r="AD803" s="416"/>
      <c r="AE803" s="416"/>
      <c r="AF803" s="416"/>
      <c r="AG803" s="416"/>
      <c r="AH803" s="416"/>
      <c r="AI803" s="416"/>
      <c r="AJ803" s="416"/>
      <c r="AK803" s="416"/>
      <c r="AL803" s="416"/>
      <c r="AM803" s="416"/>
      <c r="AN803" s="416"/>
      <c r="AO803" s="416"/>
      <c r="AP803" s="416"/>
      <c r="AQ803" s="416"/>
      <c r="AR803" s="416"/>
      <c r="AS803" s="416"/>
      <c r="AT803" s="416"/>
      <c r="AU803" s="416"/>
      <c r="AV803" s="416"/>
      <c r="AW803" s="416"/>
      <c r="AX803" s="416"/>
      <c r="AY803" s="416"/>
      <c r="AZ803" s="416"/>
      <c r="BA803" s="416"/>
      <c r="BB803" s="416"/>
      <c r="BC803" s="416"/>
      <c r="BD803" s="416"/>
      <c r="BE803" s="416"/>
      <c r="BF803" s="416"/>
      <c r="BG803" s="416"/>
      <c r="BH803" s="416"/>
      <c r="BI803" s="416"/>
      <c r="BJ803" s="416"/>
      <c r="BK803" s="416"/>
      <c r="BL803" s="416"/>
      <c r="BM803" s="416"/>
      <c r="BN803" s="416"/>
      <c r="BO803" s="416"/>
      <c r="BP803" s="417"/>
      <c r="BQ803" s="417"/>
      <c r="BR803" s="417"/>
      <c r="BS803" s="417"/>
      <c r="BT803" s="417"/>
      <c r="BU803" s="417"/>
      <c r="BV803" s="417"/>
      <c r="BW803" s="417"/>
      <c r="BX803" s="417"/>
      <c r="BY803" s="417"/>
      <c r="BZ803" s="417"/>
      <c r="CA803" s="417"/>
      <c r="CB803" s="417"/>
      <c r="CC803" s="417"/>
      <c r="CD803" s="417"/>
      <c r="CE803" s="417"/>
      <c r="CF803" s="417"/>
      <c r="CG803" s="417"/>
      <c r="CH803" s="417"/>
      <c r="CI803" s="417"/>
      <c r="CJ803" s="417"/>
      <c r="CK803" s="417"/>
      <c r="CL803" s="417"/>
      <c r="CM803" s="417"/>
      <c r="CN803" s="417"/>
      <c r="CO803" s="417"/>
      <c r="CP803" s="417"/>
      <c r="CQ803" s="417"/>
      <c r="CR803" s="417"/>
      <c r="CS803" s="417"/>
      <c r="CT803" s="417"/>
      <c r="CU803" s="417"/>
      <c r="CV803" s="417"/>
      <c r="CW803" s="417"/>
      <c r="CX803" s="417"/>
      <c r="CY803" s="417"/>
      <c r="CZ803" s="417"/>
      <c r="DA803" s="417"/>
      <c r="DB803" s="417"/>
      <c r="DC803" s="417"/>
      <c r="DD803" s="417"/>
      <c r="DE803" s="417"/>
      <c r="DF803" s="417"/>
      <c r="DG803" s="417"/>
    </row>
    <row r="804" spans="1:111" s="268" customFormat="1">
      <c r="A804" s="92" t="s">
        <v>1354</v>
      </c>
      <c r="B804" s="92" t="s">
        <v>319</v>
      </c>
      <c r="C804" s="83" t="s">
        <v>2495</v>
      </c>
      <c r="D804" s="504" t="s">
        <v>2185</v>
      </c>
      <c r="E804" s="95" t="s">
        <v>104</v>
      </c>
      <c r="F804" s="363">
        <v>79</v>
      </c>
      <c r="G804" s="95">
        <f t="shared" si="349"/>
        <v>0.24940000000000001</v>
      </c>
      <c r="H804" s="114">
        <v>0</v>
      </c>
      <c r="I804" s="132">
        <f t="shared" si="350"/>
        <v>0</v>
      </c>
      <c r="J804" s="94">
        <f t="shared" si="351"/>
        <v>0</v>
      </c>
      <c r="K804" s="416"/>
      <c r="L804" s="416"/>
      <c r="M804" s="416"/>
      <c r="N804" s="416"/>
      <c r="O804" s="416"/>
      <c r="P804" s="416"/>
      <c r="Q804" s="416"/>
      <c r="R804" s="416"/>
      <c r="S804" s="416"/>
      <c r="T804" s="416"/>
      <c r="U804" s="416"/>
      <c r="V804" s="416"/>
      <c r="W804" s="416"/>
      <c r="X804" s="416"/>
      <c r="Y804" s="416"/>
      <c r="Z804" s="416"/>
      <c r="AA804" s="416"/>
      <c r="AB804" s="416"/>
      <c r="AC804" s="416"/>
      <c r="AD804" s="416"/>
      <c r="AE804" s="416"/>
      <c r="AF804" s="416"/>
      <c r="AG804" s="416"/>
      <c r="AH804" s="416"/>
      <c r="AI804" s="416"/>
      <c r="AJ804" s="416"/>
      <c r="AK804" s="416"/>
      <c r="AL804" s="416"/>
      <c r="AM804" s="416"/>
      <c r="AN804" s="416"/>
      <c r="AO804" s="416"/>
      <c r="AP804" s="416"/>
      <c r="AQ804" s="416"/>
      <c r="AR804" s="416"/>
      <c r="AS804" s="416"/>
      <c r="AT804" s="416"/>
      <c r="AU804" s="416"/>
      <c r="AV804" s="416"/>
      <c r="AW804" s="416"/>
      <c r="AX804" s="416"/>
      <c r="AY804" s="416"/>
      <c r="AZ804" s="416"/>
      <c r="BA804" s="416"/>
      <c r="BB804" s="416"/>
      <c r="BC804" s="416"/>
      <c r="BD804" s="416"/>
      <c r="BE804" s="416"/>
      <c r="BF804" s="416"/>
      <c r="BG804" s="416"/>
      <c r="BH804" s="416"/>
      <c r="BI804" s="416"/>
      <c r="BJ804" s="416"/>
      <c r="BK804" s="416"/>
      <c r="BL804" s="416"/>
      <c r="BM804" s="416"/>
      <c r="BN804" s="416"/>
      <c r="BO804" s="416"/>
      <c r="BP804" s="417"/>
      <c r="BQ804" s="417"/>
      <c r="BR804" s="417"/>
      <c r="BS804" s="417"/>
      <c r="BT804" s="417"/>
      <c r="BU804" s="417"/>
      <c r="BV804" s="417"/>
      <c r="BW804" s="417"/>
      <c r="BX804" s="417"/>
      <c r="BY804" s="417"/>
      <c r="BZ804" s="417"/>
      <c r="CA804" s="417"/>
      <c r="CB804" s="417"/>
      <c r="CC804" s="417"/>
      <c r="CD804" s="417"/>
      <c r="CE804" s="417"/>
      <c r="CF804" s="417"/>
      <c r="CG804" s="417"/>
      <c r="CH804" s="417"/>
      <c r="CI804" s="417"/>
      <c r="CJ804" s="417"/>
      <c r="CK804" s="417"/>
      <c r="CL804" s="417"/>
      <c r="CM804" s="417"/>
      <c r="CN804" s="417"/>
      <c r="CO804" s="417"/>
      <c r="CP804" s="417"/>
      <c r="CQ804" s="417"/>
      <c r="CR804" s="417"/>
      <c r="CS804" s="417"/>
      <c r="CT804" s="417"/>
      <c r="CU804" s="417"/>
      <c r="CV804" s="417"/>
      <c r="CW804" s="417"/>
      <c r="CX804" s="417"/>
      <c r="CY804" s="417"/>
      <c r="CZ804" s="417"/>
      <c r="DA804" s="417"/>
      <c r="DB804" s="417"/>
      <c r="DC804" s="417"/>
      <c r="DD804" s="417"/>
      <c r="DE804" s="417"/>
      <c r="DF804" s="417"/>
      <c r="DG804" s="417"/>
    </row>
    <row r="805" spans="1:111" s="268" customFormat="1">
      <c r="A805" s="92" t="s">
        <v>1354</v>
      </c>
      <c r="B805" s="92" t="s">
        <v>319</v>
      </c>
      <c r="C805" s="83" t="s">
        <v>2496</v>
      </c>
      <c r="D805" s="504" t="s">
        <v>2186</v>
      </c>
      <c r="E805" s="95" t="s">
        <v>104</v>
      </c>
      <c r="F805" s="363">
        <v>60</v>
      </c>
      <c r="G805" s="95">
        <f t="shared" si="349"/>
        <v>0.24940000000000001</v>
      </c>
      <c r="H805" s="114">
        <v>0</v>
      </c>
      <c r="I805" s="132">
        <f t="shared" si="350"/>
        <v>0</v>
      </c>
      <c r="J805" s="94">
        <f t="shared" si="351"/>
        <v>0</v>
      </c>
      <c r="K805" s="416"/>
      <c r="L805" s="416"/>
      <c r="M805" s="416"/>
      <c r="N805" s="416"/>
      <c r="O805" s="416"/>
      <c r="P805" s="416"/>
      <c r="Q805" s="416"/>
      <c r="R805" s="416"/>
      <c r="S805" s="416"/>
      <c r="T805" s="416"/>
      <c r="U805" s="416"/>
      <c r="V805" s="416"/>
      <c r="W805" s="416"/>
      <c r="X805" s="416"/>
      <c r="Y805" s="416"/>
      <c r="Z805" s="416"/>
      <c r="AA805" s="416"/>
      <c r="AB805" s="416"/>
      <c r="AC805" s="416"/>
      <c r="AD805" s="416"/>
      <c r="AE805" s="416"/>
      <c r="AF805" s="416"/>
      <c r="AG805" s="416"/>
      <c r="AH805" s="416"/>
      <c r="AI805" s="416"/>
      <c r="AJ805" s="416"/>
      <c r="AK805" s="416"/>
      <c r="AL805" s="416"/>
      <c r="AM805" s="416"/>
      <c r="AN805" s="416"/>
      <c r="AO805" s="416"/>
      <c r="AP805" s="416"/>
      <c r="AQ805" s="416"/>
      <c r="AR805" s="416"/>
      <c r="AS805" s="416"/>
      <c r="AT805" s="416"/>
      <c r="AU805" s="416"/>
      <c r="AV805" s="416"/>
      <c r="AW805" s="416"/>
      <c r="AX805" s="416"/>
      <c r="AY805" s="416"/>
      <c r="AZ805" s="416"/>
      <c r="BA805" s="416"/>
      <c r="BB805" s="416"/>
      <c r="BC805" s="416"/>
      <c r="BD805" s="416"/>
      <c r="BE805" s="416"/>
      <c r="BF805" s="416"/>
      <c r="BG805" s="416"/>
      <c r="BH805" s="416"/>
      <c r="BI805" s="416"/>
      <c r="BJ805" s="416"/>
      <c r="BK805" s="416"/>
      <c r="BL805" s="416"/>
      <c r="BM805" s="416"/>
      <c r="BN805" s="416"/>
      <c r="BO805" s="416"/>
      <c r="BP805" s="417"/>
      <c r="BQ805" s="417"/>
      <c r="BR805" s="417"/>
      <c r="BS805" s="417"/>
      <c r="BT805" s="417"/>
      <c r="BU805" s="417"/>
      <c r="BV805" s="417"/>
      <c r="BW805" s="417"/>
      <c r="BX805" s="417"/>
      <c r="BY805" s="417"/>
      <c r="BZ805" s="417"/>
      <c r="CA805" s="417"/>
      <c r="CB805" s="417"/>
      <c r="CC805" s="417"/>
      <c r="CD805" s="417"/>
      <c r="CE805" s="417"/>
      <c r="CF805" s="417"/>
      <c r="CG805" s="417"/>
      <c r="CH805" s="417"/>
      <c r="CI805" s="417"/>
      <c r="CJ805" s="417"/>
      <c r="CK805" s="417"/>
      <c r="CL805" s="417"/>
      <c r="CM805" s="417"/>
      <c r="CN805" s="417"/>
      <c r="CO805" s="417"/>
      <c r="CP805" s="417"/>
      <c r="CQ805" s="417"/>
      <c r="CR805" s="417"/>
      <c r="CS805" s="417"/>
      <c r="CT805" s="417"/>
      <c r="CU805" s="417"/>
      <c r="CV805" s="417"/>
      <c r="CW805" s="417"/>
      <c r="CX805" s="417"/>
      <c r="CY805" s="417"/>
      <c r="CZ805" s="417"/>
      <c r="DA805" s="417"/>
      <c r="DB805" s="417"/>
      <c r="DC805" s="417"/>
      <c r="DD805" s="417"/>
      <c r="DE805" s="417"/>
      <c r="DF805" s="417"/>
      <c r="DG805" s="417"/>
    </row>
    <row r="806" spans="1:111" s="268" customFormat="1">
      <c r="A806" s="92" t="s">
        <v>1354</v>
      </c>
      <c r="B806" s="92" t="s">
        <v>319</v>
      </c>
      <c r="C806" s="83" t="s">
        <v>2497</v>
      </c>
      <c r="D806" s="504" t="s">
        <v>2187</v>
      </c>
      <c r="E806" s="95" t="s">
        <v>104</v>
      </c>
      <c r="F806" s="363">
        <v>79</v>
      </c>
      <c r="G806" s="95">
        <f t="shared" si="349"/>
        <v>0.24940000000000001</v>
      </c>
      <c r="H806" s="114">
        <v>0</v>
      </c>
      <c r="I806" s="132">
        <f t="shared" si="350"/>
        <v>0</v>
      </c>
      <c r="J806" s="94">
        <f t="shared" si="351"/>
        <v>0</v>
      </c>
      <c r="K806" s="416"/>
      <c r="L806" s="416"/>
      <c r="M806" s="416"/>
      <c r="N806" s="416"/>
      <c r="O806" s="416"/>
      <c r="P806" s="416"/>
      <c r="Q806" s="416"/>
      <c r="R806" s="416"/>
      <c r="S806" s="416"/>
      <c r="T806" s="416"/>
      <c r="U806" s="416"/>
      <c r="V806" s="416"/>
      <c r="W806" s="416"/>
      <c r="X806" s="416"/>
      <c r="Y806" s="416"/>
      <c r="Z806" s="416"/>
      <c r="AA806" s="416"/>
      <c r="AB806" s="416"/>
      <c r="AC806" s="416"/>
      <c r="AD806" s="416"/>
      <c r="AE806" s="416"/>
      <c r="AF806" s="416"/>
      <c r="AG806" s="416"/>
      <c r="AH806" s="416"/>
      <c r="AI806" s="416"/>
      <c r="AJ806" s="416"/>
      <c r="AK806" s="416"/>
      <c r="AL806" s="416"/>
      <c r="AM806" s="416"/>
      <c r="AN806" s="416"/>
      <c r="AO806" s="416"/>
      <c r="AP806" s="416"/>
      <c r="AQ806" s="416"/>
      <c r="AR806" s="416"/>
      <c r="AS806" s="416"/>
      <c r="AT806" s="416"/>
      <c r="AU806" s="416"/>
      <c r="AV806" s="416"/>
      <c r="AW806" s="416"/>
      <c r="AX806" s="416"/>
      <c r="AY806" s="416"/>
      <c r="AZ806" s="416"/>
      <c r="BA806" s="416"/>
      <c r="BB806" s="416"/>
      <c r="BC806" s="416"/>
      <c r="BD806" s="416"/>
      <c r="BE806" s="416"/>
      <c r="BF806" s="416"/>
      <c r="BG806" s="416"/>
      <c r="BH806" s="416"/>
      <c r="BI806" s="416"/>
      <c r="BJ806" s="416"/>
      <c r="BK806" s="416"/>
      <c r="BL806" s="416"/>
      <c r="BM806" s="416"/>
      <c r="BN806" s="416"/>
      <c r="BO806" s="416"/>
      <c r="BP806" s="417"/>
      <c r="BQ806" s="417"/>
      <c r="BR806" s="417"/>
      <c r="BS806" s="417"/>
      <c r="BT806" s="417"/>
      <c r="BU806" s="417"/>
      <c r="BV806" s="417"/>
      <c r="BW806" s="417"/>
      <c r="BX806" s="417"/>
      <c r="BY806" s="417"/>
      <c r="BZ806" s="417"/>
      <c r="CA806" s="417"/>
      <c r="CB806" s="417"/>
      <c r="CC806" s="417"/>
      <c r="CD806" s="417"/>
      <c r="CE806" s="417"/>
      <c r="CF806" s="417"/>
      <c r="CG806" s="417"/>
      <c r="CH806" s="417"/>
      <c r="CI806" s="417"/>
      <c r="CJ806" s="417"/>
      <c r="CK806" s="417"/>
      <c r="CL806" s="417"/>
      <c r="CM806" s="417"/>
      <c r="CN806" s="417"/>
      <c r="CO806" s="417"/>
      <c r="CP806" s="417"/>
      <c r="CQ806" s="417"/>
      <c r="CR806" s="417"/>
      <c r="CS806" s="417"/>
      <c r="CT806" s="417"/>
      <c r="CU806" s="417"/>
      <c r="CV806" s="417"/>
      <c r="CW806" s="417"/>
      <c r="CX806" s="417"/>
      <c r="CY806" s="417"/>
      <c r="CZ806" s="417"/>
      <c r="DA806" s="417"/>
      <c r="DB806" s="417"/>
      <c r="DC806" s="417"/>
      <c r="DD806" s="417"/>
      <c r="DE806" s="417"/>
      <c r="DF806" s="417"/>
      <c r="DG806" s="417"/>
    </row>
    <row r="807" spans="1:111" s="268" customFormat="1">
      <c r="A807" s="92">
        <v>72315</v>
      </c>
      <c r="B807" s="92" t="s">
        <v>13</v>
      </c>
      <c r="C807" s="83" t="s">
        <v>2498</v>
      </c>
      <c r="D807" s="504" t="s">
        <v>2188</v>
      </c>
      <c r="E807" s="95" t="s">
        <v>104</v>
      </c>
      <c r="F807" s="363">
        <v>550</v>
      </c>
      <c r="G807" s="95">
        <f t="shared" si="349"/>
        <v>0.24940000000000001</v>
      </c>
      <c r="H807" s="114">
        <v>0</v>
      </c>
      <c r="I807" s="132">
        <f t="shared" si="350"/>
        <v>0</v>
      </c>
      <c r="J807" s="94">
        <f t="shared" si="351"/>
        <v>0</v>
      </c>
      <c r="K807" s="416"/>
      <c r="L807" s="416"/>
      <c r="M807" s="416"/>
      <c r="N807" s="416"/>
      <c r="O807" s="416"/>
      <c r="P807" s="416"/>
      <c r="Q807" s="416"/>
      <c r="R807" s="416"/>
      <c r="S807" s="416"/>
      <c r="T807" s="416"/>
      <c r="U807" s="416"/>
      <c r="V807" s="416"/>
      <c r="W807" s="416"/>
      <c r="X807" s="416"/>
      <c r="Y807" s="416"/>
      <c r="Z807" s="416"/>
      <c r="AA807" s="416"/>
      <c r="AB807" s="416"/>
      <c r="AC807" s="416"/>
      <c r="AD807" s="416"/>
      <c r="AE807" s="416"/>
      <c r="AF807" s="416"/>
      <c r="AG807" s="416"/>
      <c r="AH807" s="416"/>
      <c r="AI807" s="416"/>
      <c r="AJ807" s="416"/>
      <c r="AK807" s="416"/>
      <c r="AL807" s="416"/>
      <c r="AM807" s="416"/>
      <c r="AN807" s="416"/>
      <c r="AO807" s="416"/>
      <c r="AP807" s="416"/>
      <c r="AQ807" s="416"/>
      <c r="AR807" s="416"/>
      <c r="AS807" s="416"/>
      <c r="AT807" s="416"/>
      <c r="AU807" s="416"/>
      <c r="AV807" s="416"/>
      <c r="AW807" s="416"/>
      <c r="AX807" s="416"/>
      <c r="AY807" s="416"/>
      <c r="AZ807" s="416"/>
      <c r="BA807" s="416"/>
      <c r="BB807" s="416"/>
      <c r="BC807" s="416"/>
      <c r="BD807" s="416"/>
      <c r="BE807" s="416"/>
      <c r="BF807" s="416"/>
      <c r="BG807" s="416"/>
      <c r="BH807" s="416"/>
      <c r="BI807" s="416"/>
      <c r="BJ807" s="416"/>
      <c r="BK807" s="416"/>
      <c r="BL807" s="416"/>
      <c r="BM807" s="416"/>
      <c r="BN807" s="416"/>
      <c r="BO807" s="416"/>
      <c r="BP807" s="417"/>
      <c r="BQ807" s="417"/>
      <c r="BR807" s="417"/>
      <c r="BS807" s="417"/>
      <c r="BT807" s="417"/>
      <c r="BU807" s="417"/>
      <c r="BV807" s="417"/>
      <c r="BW807" s="417"/>
      <c r="BX807" s="417"/>
      <c r="BY807" s="417"/>
      <c r="BZ807" s="417"/>
      <c r="CA807" s="417"/>
      <c r="CB807" s="417"/>
      <c r="CC807" s="417"/>
      <c r="CD807" s="417"/>
      <c r="CE807" s="417"/>
      <c r="CF807" s="417"/>
      <c r="CG807" s="417"/>
      <c r="CH807" s="417"/>
      <c r="CI807" s="417"/>
      <c r="CJ807" s="417"/>
      <c r="CK807" s="417"/>
      <c r="CL807" s="417"/>
      <c r="CM807" s="417"/>
      <c r="CN807" s="417"/>
      <c r="CO807" s="417"/>
      <c r="CP807" s="417"/>
      <c r="CQ807" s="417"/>
      <c r="CR807" s="417"/>
      <c r="CS807" s="417"/>
      <c r="CT807" s="417"/>
      <c r="CU807" s="417"/>
      <c r="CV807" s="417"/>
      <c r="CW807" s="417"/>
      <c r="CX807" s="417"/>
      <c r="CY807" s="417"/>
      <c r="CZ807" s="417"/>
      <c r="DA807" s="417"/>
      <c r="DB807" s="417"/>
      <c r="DC807" s="417"/>
      <c r="DD807" s="417"/>
      <c r="DE807" s="417"/>
      <c r="DF807" s="417"/>
      <c r="DG807" s="417"/>
    </row>
    <row r="808" spans="1:111" s="268" customFormat="1">
      <c r="A808" s="92" t="s">
        <v>1354</v>
      </c>
      <c r="B808" s="92" t="s">
        <v>319</v>
      </c>
      <c r="C808" s="83" t="s">
        <v>2499</v>
      </c>
      <c r="D808" s="504" t="s">
        <v>2189</v>
      </c>
      <c r="E808" s="95" t="s">
        <v>104</v>
      </c>
      <c r="F808" s="363">
        <v>79</v>
      </c>
      <c r="G808" s="95">
        <f t="shared" si="349"/>
        <v>0.24940000000000001</v>
      </c>
      <c r="H808" s="114">
        <v>0</v>
      </c>
      <c r="I808" s="132">
        <f t="shared" si="350"/>
        <v>0</v>
      </c>
      <c r="J808" s="94">
        <f t="shared" si="351"/>
        <v>0</v>
      </c>
      <c r="K808" s="416"/>
      <c r="L808" s="416"/>
      <c r="M808" s="416"/>
      <c r="N808" s="416"/>
      <c r="O808" s="416"/>
      <c r="P808" s="416"/>
      <c r="Q808" s="416"/>
      <c r="R808" s="416"/>
      <c r="S808" s="416"/>
      <c r="T808" s="416"/>
      <c r="U808" s="416"/>
      <c r="V808" s="416"/>
      <c r="W808" s="416"/>
      <c r="X808" s="416"/>
      <c r="Y808" s="416"/>
      <c r="Z808" s="416"/>
      <c r="AA808" s="416"/>
      <c r="AB808" s="416"/>
      <c r="AC808" s="416"/>
      <c r="AD808" s="416"/>
      <c r="AE808" s="416"/>
      <c r="AF808" s="416"/>
      <c r="AG808" s="416"/>
      <c r="AH808" s="416"/>
      <c r="AI808" s="416"/>
      <c r="AJ808" s="416"/>
      <c r="AK808" s="416"/>
      <c r="AL808" s="416"/>
      <c r="AM808" s="416"/>
      <c r="AN808" s="416"/>
      <c r="AO808" s="416"/>
      <c r="AP808" s="416"/>
      <c r="AQ808" s="416"/>
      <c r="AR808" s="416"/>
      <c r="AS808" s="416"/>
      <c r="AT808" s="416"/>
      <c r="AU808" s="416"/>
      <c r="AV808" s="416"/>
      <c r="AW808" s="416"/>
      <c r="AX808" s="416"/>
      <c r="AY808" s="416"/>
      <c r="AZ808" s="416"/>
      <c r="BA808" s="416"/>
      <c r="BB808" s="416"/>
      <c r="BC808" s="416"/>
      <c r="BD808" s="416"/>
      <c r="BE808" s="416"/>
      <c r="BF808" s="416"/>
      <c r="BG808" s="416"/>
      <c r="BH808" s="416"/>
      <c r="BI808" s="416"/>
      <c r="BJ808" s="416"/>
      <c r="BK808" s="416"/>
      <c r="BL808" s="416"/>
      <c r="BM808" s="416"/>
      <c r="BN808" s="416"/>
      <c r="BO808" s="416"/>
      <c r="BP808" s="417"/>
      <c r="BQ808" s="417"/>
      <c r="BR808" s="417"/>
      <c r="BS808" s="417"/>
      <c r="BT808" s="417"/>
      <c r="BU808" s="417"/>
      <c r="BV808" s="417"/>
      <c r="BW808" s="417"/>
      <c r="BX808" s="417"/>
      <c r="BY808" s="417"/>
      <c r="BZ808" s="417"/>
      <c r="CA808" s="417"/>
      <c r="CB808" s="417"/>
      <c r="CC808" s="417"/>
      <c r="CD808" s="417"/>
      <c r="CE808" s="417"/>
      <c r="CF808" s="417"/>
      <c r="CG808" s="417"/>
      <c r="CH808" s="417"/>
      <c r="CI808" s="417"/>
      <c r="CJ808" s="417"/>
      <c r="CK808" s="417"/>
      <c r="CL808" s="417"/>
      <c r="CM808" s="417"/>
      <c r="CN808" s="417"/>
      <c r="CO808" s="417"/>
      <c r="CP808" s="417"/>
      <c r="CQ808" s="417"/>
      <c r="CR808" s="417"/>
      <c r="CS808" s="417"/>
      <c r="CT808" s="417"/>
      <c r="CU808" s="417"/>
      <c r="CV808" s="417"/>
      <c r="CW808" s="417"/>
      <c r="CX808" s="417"/>
      <c r="CY808" s="417"/>
      <c r="CZ808" s="417"/>
      <c r="DA808" s="417"/>
      <c r="DB808" s="417"/>
      <c r="DC808" s="417"/>
      <c r="DD808" s="417"/>
      <c r="DE808" s="417"/>
      <c r="DF808" s="417"/>
      <c r="DG808" s="417"/>
    </row>
    <row r="809" spans="1:111" s="268" customFormat="1" ht="31.5">
      <c r="A809" s="92">
        <v>91872</v>
      </c>
      <c r="B809" s="92" t="s">
        <v>13</v>
      </c>
      <c r="C809" s="83" t="s">
        <v>2500</v>
      </c>
      <c r="D809" s="505" t="s">
        <v>2190</v>
      </c>
      <c r="E809" s="95" t="s">
        <v>104</v>
      </c>
      <c r="F809" s="363">
        <v>79</v>
      </c>
      <c r="G809" s="95">
        <f t="shared" si="349"/>
        <v>0.24940000000000001</v>
      </c>
      <c r="H809" s="114">
        <v>0</v>
      </c>
      <c r="I809" s="132">
        <f t="shared" si="350"/>
        <v>0</v>
      </c>
      <c r="J809" s="94">
        <f t="shared" si="351"/>
        <v>0</v>
      </c>
      <c r="K809" s="416"/>
      <c r="L809" s="416"/>
      <c r="M809" s="416"/>
      <c r="N809" s="416"/>
      <c r="O809" s="416"/>
      <c r="P809" s="416"/>
      <c r="Q809" s="416"/>
      <c r="R809" s="416"/>
      <c r="S809" s="416"/>
      <c r="T809" s="416"/>
      <c r="U809" s="416"/>
      <c r="V809" s="416"/>
      <c r="W809" s="416"/>
      <c r="X809" s="416"/>
      <c r="Y809" s="416"/>
      <c r="Z809" s="416"/>
      <c r="AA809" s="416"/>
      <c r="AB809" s="416"/>
      <c r="AC809" s="416"/>
      <c r="AD809" s="416"/>
      <c r="AE809" s="416"/>
      <c r="AF809" s="416"/>
      <c r="AG809" s="416"/>
      <c r="AH809" s="416"/>
      <c r="AI809" s="416"/>
      <c r="AJ809" s="416"/>
      <c r="AK809" s="416"/>
      <c r="AL809" s="416"/>
      <c r="AM809" s="416"/>
      <c r="AN809" s="416"/>
      <c r="AO809" s="416"/>
      <c r="AP809" s="416"/>
      <c r="AQ809" s="416"/>
      <c r="AR809" s="416"/>
      <c r="AS809" s="416"/>
      <c r="AT809" s="416"/>
      <c r="AU809" s="416"/>
      <c r="AV809" s="416"/>
      <c r="AW809" s="416"/>
      <c r="AX809" s="416"/>
      <c r="AY809" s="416"/>
      <c r="AZ809" s="416"/>
      <c r="BA809" s="416"/>
      <c r="BB809" s="416"/>
      <c r="BC809" s="416"/>
      <c r="BD809" s="416"/>
      <c r="BE809" s="416"/>
      <c r="BF809" s="416"/>
      <c r="BG809" s="416"/>
      <c r="BH809" s="416"/>
      <c r="BI809" s="416"/>
      <c r="BJ809" s="416"/>
      <c r="BK809" s="416"/>
      <c r="BL809" s="416"/>
      <c r="BM809" s="416"/>
      <c r="BN809" s="416"/>
      <c r="BO809" s="416"/>
      <c r="BP809" s="417"/>
      <c r="BQ809" s="417"/>
      <c r="BR809" s="417"/>
      <c r="BS809" s="417"/>
      <c r="BT809" s="417"/>
      <c r="BU809" s="417"/>
      <c r="BV809" s="417"/>
      <c r="BW809" s="417"/>
      <c r="BX809" s="417"/>
      <c r="BY809" s="417"/>
      <c r="BZ809" s="417"/>
      <c r="CA809" s="417"/>
      <c r="CB809" s="417"/>
      <c r="CC809" s="417"/>
      <c r="CD809" s="417"/>
      <c r="CE809" s="417"/>
      <c r="CF809" s="417"/>
      <c r="CG809" s="417"/>
      <c r="CH809" s="417"/>
      <c r="CI809" s="417"/>
      <c r="CJ809" s="417"/>
      <c r="CK809" s="417"/>
      <c r="CL809" s="417"/>
      <c r="CM809" s="417"/>
      <c r="CN809" s="417"/>
      <c r="CO809" s="417"/>
      <c r="CP809" s="417"/>
      <c r="CQ809" s="417"/>
      <c r="CR809" s="417"/>
      <c r="CS809" s="417"/>
      <c r="CT809" s="417"/>
      <c r="CU809" s="417"/>
      <c r="CV809" s="417"/>
      <c r="CW809" s="417"/>
      <c r="CX809" s="417"/>
      <c r="CY809" s="417"/>
      <c r="CZ809" s="417"/>
      <c r="DA809" s="417"/>
      <c r="DB809" s="417"/>
      <c r="DC809" s="417"/>
      <c r="DD809" s="417"/>
      <c r="DE809" s="417"/>
      <c r="DF809" s="417"/>
      <c r="DG809" s="417"/>
    </row>
    <row r="810" spans="1:111" s="268" customFormat="1">
      <c r="A810" s="92">
        <v>96985</v>
      </c>
      <c r="B810" s="92" t="s">
        <v>13</v>
      </c>
      <c r="C810" s="83" t="s">
        <v>2501</v>
      </c>
      <c r="D810" s="504" t="s">
        <v>2191</v>
      </c>
      <c r="E810" s="95" t="s">
        <v>104</v>
      </c>
      <c r="F810" s="363">
        <v>139</v>
      </c>
      <c r="G810" s="95">
        <f t="shared" si="349"/>
        <v>0.24940000000000001</v>
      </c>
      <c r="H810" s="114">
        <v>0</v>
      </c>
      <c r="I810" s="132">
        <f t="shared" si="350"/>
        <v>0</v>
      </c>
      <c r="J810" s="94">
        <f t="shared" si="351"/>
        <v>0</v>
      </c>
      <c r="K810" s="416"/>
      <c r="L810" s="416"/>
      <c r="M810" s="416"/>
      <c r="N810" s="416"/>
      <c r="O810" s="416"/>
      <c r="P810" s="416"/>
      <c r="Q810" s="416"/>
      <c r="R810" s="416"/>
      <c r="S810" s="416"/>
      <c r="T810" s="416"/>
      <c r="U810" s="416"/>
      <c r="V810" s="416"/>
      <c r="W810" s="416"/>
      <c r="X810" s="416"/>
      <c r="Y810" s="416"/>
      <c r="Z810" s="416"/>
      <c r="AA810" s="416"/>
      <c r="AB810" s="416"/>
      <c r="AC810" s="416"/>
      <c r="AD810" s="416"/>
      <c r="AE810" s="416"/>
      <c r="AF810" s="416"/>
      <c r="AG810" s="416"/>
      <c r="AH810" s="416"/>
      <c r="AI810" s="416"/>
      <c r="AJ810" s="416"/>
      <c r="AK810" s="416"/>
      <c r="AL810" s="416"/>
      <c r="AM810" s="416"/>
      <c r="AN810" s="416"/>
      <c r="AO810" s="416"/>
      <c r="AP810" s="416"/>
      <c r="AQ810" s="416"/>
      <c r="AR810" s="416"/>
      <c r="AS810" s="416"/>
      <c r="AT810" s="416"/>
      <c r="AU810" s="416"/>
      <c r="AV810" s="416"/>
      <c r="AW810" s="416"/>
      <c r="AX810" s="416"/>
      <c r="AY810" s="416"/>
      <c r="AZ810" s="416"/>
      <c r="BA810" s="416"/>
      <c r="BB810" s="416"/>
      <c r="BC810" s="416"/>
      <c r="BD810" s="416"/>
      <c r="BE810" s="416"/>
      <c r="BF810" s="416"/>
      <c r="BG810" s="416"/>
      <c r="BH810" s="416"/>
      <c r="BI810" s="416"/>
      <c r="BJ810" s="416"/>
      <c r="BK810" s="416"/>
      <c r="BL810" s="416"/>
      <c r="BM810" s="416"/>
      <c r="BN810" s="416"/>
      <c r="BO810" s="416"/>
      <c r="BP810" s="417"/>
      <c r="BQ810" s="417"/>
      <c r="BR810" s="417"/>
      <c r="BS810" s="417"/>
      <c r="BT810" s="417"/>
      <c r="BU810" s="417"/>
      <c r="BV810" s="417"/>
      <c r="BW810" s="417"/>
      <c r="BX810" s="417"/>
      <c r="BY810" s="417"/>
      <c r="BZ810" s="417"/>
      <c r="CA810" s="417"/>
      <c r="CB810" s="417"/>
      <c r="CC810" s="417"/>
      <c r="CD810" s="417"/>
      <c r="CE810" s="417"/>
      <c r="CF810" s="417"/>
      <c r="CG810" s="417"/>
      <c r="CH810" s="417"/>
      <c r="CI810" s="417"/>
      <c r="CJ810" s="417"/>
      <c r="CK810" s="417"/>
      <c r="CL810" s="417"/>
      <c r="CM810" s="417"/>
      <c r="CN810" s="417"/>
      <c r="CO810" s="417"/>
      <c r="CP810" s="417"/>
      <c r="CQ810" s="417"/>
      <c r="CR810" s="417"/>
      <c r="CS810" s="417"/>
      <c r="CT810" s="417"/>
      <c r="CU810" s="417"/>
      <c r="CV810" s="417"/>
      <c r="CW810" s="417"/>
      <c r="CX810" s="417"/>
      <c r="CY810" s="417"/>
      <c r="CZ810" s="417"/>
      <c r="DA810" s="417"/>
      <c r="DB810" s="417"/>
      <c r="DC810" s="417"/>
      <c r="DD810" s="417"/>
      <c r="DE810" s="417"/>
      <c r="DF810" s="417"/>
      <c r="DG810" s="417"/>
    </row>
    <row r="811" spans="1:111" s="268" customFormat="1">
      <c r="A811" s="92" t="s">
        <v>1354</v>
      </c>
      <c r="B811" s="92" t="s">
        <v>319</v>
      </c>
      <c r="C811" s="83" t="s">
        <v>2502</v>
      </c>
      <c r="D811" s="504" t="s">
        <v>2192</v>
      </c>
      <c r="E811" s="95" t="s">
        <v>104</v>
      </c>
      <c r="F811" s="363">
        <v>550</v>
      </c>
      <c r="G811" s="95">
        <f t="shared" si="349"/>
        <v>0.24940000000000001</v>
      </c>
      <c r="H811" s="114">
        <v>0</v>
      </c>
      <c r="I811" s="132">
        <f t="shared" si="350"/>
        <v>0</v>
      </c>
      <c r="J811" s="94">
        <f t="shared" si="351"/>
        <v>0</v>
      </c>
      <c r="K811" s="416"/>
      <c r="L811" s="416"/>
      <c r="M811" s="416"/>
      <c r="N811" s="416"/>
      <c r="O811" s="416"/>
      <c r="P811" s="416"/>
      <c r="Q811" s="416"/>
      <c r="R811" s="416"/>
      <c r="S811" s="416"/>
      <c r="T811" s="416"/>
      <c r="U811" s="416"/>
      <c r="V811" s="416"/>
      <c r="W811" s="416"/>
      <c r="X811" s="416"/>
      <c r="Y811" s="416"/>
      <c r="Z811" s="416"/>
      <c r="AA811" s="416"/>
      <c r="AB811" s="416"/>
      <c r="AC811" s="416"/>
      <c r="AD811" s="416"/>
      <c r="AE811" s="416"/>
      <c r="AF811" s="416"/>
      <c r="AG811" s="416"/>
      <c r="AH811" s="416"/>
      <c r="AI811" s="416"/>
      <c r="AJ811" s="416"/>
      <c r="AK811" s="416"/>
      <c r="AL811" s="416"/>
      <c r="AM811" s="416"/>
      <c r="AN811" s="416"/>
      <c r="AO811" s="416"/>
      <c r="AP811" s="416"/>
      <c r="AQ811" s="416"/>
      <c r="AR811" s="416"/>
      <c r="AS811" s="416"/>
      <c r="AT811" s="416"/>
      <c r="AU811" s="416"/>
      <c r="AV811" s="416"/>
      <c r="AW811" s="416"/>
      <c r="AX811" s="416"/>
      <c r="AY811" s="416"/>
      <c r="AZ811" s="416"/>
      <c r="BA811" s="416"/>
      <c r="BB811" s="416"/>
      <c r="BC811" s="416"/>
      <c r="BD811" s="416"/>
      <c r="BE811" s="416"/>
      <c r="BF811" s="416"/>
      <c r="BG811" s="416"/>
      <c r="BH811" s="416"/>
      <c r="BI811" s="416"/>
      <c r="BJ811" s="416"/>
      <c r="BK811" s="416"/>
      <c r="BL811" s="416"/>
      <c r="BM811" s="416"/>
      <c r="BN811" s="416"/>
      <c r="BO811" s="416"/>
      <c r="BP811" s="417"/>
      <c r="BQ811" s="417"/>
      <c r="BR811" s="417"/>
      <c r="BS811" s="417"/>
      <c r="BT811" s="417"/>
      <c r="BU811" s="417"/>
      <c r="BV811" s="417"/>
      <c r="BW811" s="417"/>
      <c r="BX811" s="417"/>
      <c r="BY811" s="417"/>
      <c r="BZ811" s="417"/>
      <c r="CA811" s="417"/>
      <c r="CB811" s="417"/>
      <c r="CC811" s="417"/>
      <c r="CD811" s="417"/>
      <c r="CE811" s="417"/>
      <c r="CF811" s="417"/>
      <c r="CG811" s="417"/>
      <c r="CH811" s="417"/>
      <c r="CI811" s="417"/>
      <c r="CJ811" s="417"/>
      <c r="CK811" s="417"/>
      <c r="CL811" s="417"/>
      <c r="CM811" s="417"/>
      <c r="CN811" s="417"/>
      <c r="CO811" s="417"/>
      <c r="CP811" s="417"/>
      <c r="CQ811" s="417"/>
      <c r="CR811" s="417"/>
      <c r="CS811" s="417"/>
      <c r="CT811" s="417"/>
      <c r="CU811" s="417"/>
      <c r="CV811" s="417"/>
      <c r="CW811" s="417"/>
      <c r="CX811" s="417"/>
      <c r="CY811" s="417"/>
      <c r="CZ811" s="417"/>
      <c r="DA811" s="417"/>
      <c r="DB811" s="417"/>
      <c r="DC811" s="417"/>
      <c r="DD811" s="417"/>
      <c r="DE811" s="417"/>
      <c r="DF811" s="417"/>
      <c r="DG811" s="417"/>
    </row>
    <row r="812" spans="1:111" s="268" customFormat="1">
      <c r="A812" s="92" t="s">
        <v>1354</v>
      </c>
      <c r="B812" s="92" t="s">
        <v>319</v>
      </c>
      <c r="C812" s="83" t="s">
        <v>2503</v>
      </c>
      <c r="D812" s="504" t="s">
        <v>2193</v>
      </c>
      <c r="E812" s="95" t="s">
        <v>104</v>
      </c>
      <c r="F812" s="363">
        <v>395</v>
      </c>
      <c r="G812" s="95">
        <f t="shared" si="349"/>
        <v>0.24940000000000001</v>
      </c>
      <c r="H812" s="114">
        <v>0</v>
      </c>
      <c r="I812" s="132">
        <f t="shared" si="350"/>
        <v>0</v>
      </c>
      <c r="J812" s="94">
        <f t="shared" si="351"/>
        <v>0</v>
      </c>
      <c r="K812" s="416"/>
      <c r="L812" s="416"/>
      <c r="M812" s="416"/>
      <c r="N812" s="416"/>
      <c r="O812" s="416"/>
      <c r="P812" s="416"/>
      <c r="Q812" s="416"/>
      <c r="R812" s="416"/>
      <c r="S812" s="416"/>
      <c r="T812" s="416"/>
      <c r="U812" s="416"/>
      <c r="V812" s="416"/>
      <c r="W812" s="416"/>
      <c r="X812" s="416"/>
      <c r="Y812" s="416"/>
      <c r="Z812" s="416"/>
      <c r="AA812" s="416"/>
      <c r="AB812" s="416"/>
      <c r="AC812" s="416"/>
      <c r="AD812" s="416"/>
      <c r="AE812" s="416"/>
      <c r="AF812" s="416"/>
      <c r="AG812" s="416"/>
      <c r="AH812" s="416"/>
      <c r="AI812" s="416"/>
      <c r="AJ812" s="416"/>
      <c r="AK812" s="416"/>
      <c r="AL812" s="416"/>
      <c r="AM812" s="416"/>
      <c r="AN812" s="416"/>
      <c r="AO812" s="416"/>
      <c r="AP812" s="416"/>
      <c r="AQ812" s="416"/>
      <c r="AR812" s="416"/>
      <c r="AS812" s="416"/>
      <c r="AT812" s="416"/>
      <c r="AU812" s="416"/>
      <c r="AV812" s="416"/>
      <c r="AW812" s="416"/>
      <c r="AX812" s="416"/>
      <c r="AY812" s="416"/>
      <c r="AZ812" s="416"/>
      <c r="BA812" s="416"/>
      <c r="BB812" s="416"/>
      <c r="BC812" s="416"/>
      <c r="BD812" s="416"/>
      <c r="BE812" s="416"/>
      <c r="BF812" s="416"/>
      <c r="BG812" s="416"/>
      <c r="BH812" s="416"/>
      <c r="BI812" s="416"/>
      <c r="BJ812" s="416"/>
      <c r="BK812" s="416"/>
      <c r="BL812" s="416"/>
      <c r="BM812" s="416"/>
      <c r="BN812" s="416"/>
      <c r="BO812" s="416"/>
      <c r="BP812" s="417"/>
      <c r="BQ812" s="417"/>
      <c r="BR812" s="417"/>
      <c r="BS812" s="417"/>
      <c r="BT812" s="417"/>
      <c r="BU812" s="417"/>
      <c r="BV812" s="417"/>
      <c r="BW812" s="417"/>
      <c r="BX812" s="417"/>
      <c r="BY812" s="417"/>
      <c r="BZ812" s="417"/>
      <c r="CA812" s="417"/>
      <c r="CB812" s="417"/>
      <c r="CC812" s="417"/>
      <c r="CD812" s="417"/>
      <c r="CE812" s="417"/>
      <c r="CF812" s="417"/>
      <c r="CG812" s="417"/>
      <c r="CH812" s="417"/>
      <c r="CI812" s="417"/>
      <c r="CJ812" s="417"/>
      <c r="CK812" s="417"/>
      <c r="CL812" s="417"/>
      <c r="CM812" s="417"/>
      <c r="CN812" s="417"/>
      <c r="CO812" s="417"/>
      <c r="CP812" s="417"/>
      <c r="CQ812" s="417"/>
      <c r="CR812" s="417"/>
      <c r="CS812" s="417"/>
      <c r="CT812" s="417"/>
      <c r="CU812" s="417"/>
      <c r="CV812" s="417"/>
      <c r="CW812" s="417"/>
      <c r="CX812" s="417"/>
      <c r="CY812" s="417"/>
      <c r="CZ812" s="417"/>
      <c r="DA812" s="417"/>
      <c r="DB812" s="417"/>
      <c r="DC812" s="417"/>
      <c r="DD812" s="417"/>
      <c r="DE812" s="417"/>
      <c r="DF812" s="417"/>
      <c r="DG812" s="417"/>
    </row>
    <row r="813" spans="1:111" s="268" customFormat="1">
      <c r="A813" s="92" t="s">
        <v>1354</v>
      </c>
      <c r="B813" s="92" t="s">
        <v>319</v>
      </c>
      <c r="C813" s="83" t="s">
        <v>2504</v>
      </c>
      <c r="D813" s="504" t="s">
        <v>2194</v>
      </c>
      <c r="E813" s="95" t="s">
        <v>104</v>
      </c>
      <c r="F813" s="363">
        <v>1437</v>
      </c>
      <c r="G813" s="95">
        <f t="shared" si="349"/>
        <v>0.24940000000000001</v>
      </c>
      <c r="H813" s="114">
        <v>0</v>
      </c>
      <c r="I813" s="132">
        <f t="shared" si="350"/>
        <v>0</v>
      </c>
      <c r="J813" s="94">
        <f t="shared" si="351"/>
        <v>0</v>
      </c>
      <c r="K813" s="416"/>
      <c r="L813" s="416"/>
      <c r="M813" s="416"/>
      <c r="N813" s="416"/>
      <c r="O813" s="416"/>
      <c r="P813" s="416"/>
      <c r="Q813" s="416"/>
      <c r="R813" s="416"/>
      <c r="S813" s="416"/>
      <c r="T813" s="416"/>
      <c r="U813" s="416"/>
      <c r="V813" s="416"/>
      <c r="W813" s="416"/>
      <c r="X813" s="416"/>
      <c r="Y813" s="416"/>
      <c r="Z813" s="416"/>
      <c r="AA813" s="416"/>
      <c r="AB813" s="416"/>
      <c r="AC813" s="416"/>
      <c r="AD813" s="416"/>
      <c r="AE813" s="416"/>
      <c r="AF813" s="416"/>
      <c r="AG813" s="416"/>
      <c r="AH813" s="416"/>
      <c r="AI813" s="416"/>
      <c r="AJ813" s="416"/>
      <c r="AK813" s="416"/>
      <c r="AL813" s="416"/>
      <c r="AM813" s="416"/>
      <c r="AN813" s="416"/>
      <c r="AO813" s="416"/>
      <c r="AP813" s="416"/>
      <c r="AQ813" s="416"/>
      <c r="AR813" s="416"/>
      <c r="AS813" s="416"/>
      <c r="AT813" s="416"/>
      <c r="AU813" s="416"/>
      <c r="AV813" s="416"/>
      <c r="AW813" s="416"/>
      <c r="AX813" s="416"/>
      <c r="AY813" s="416"/>
      <c r="AZ813" s="416"/>
      <c r="BA813" s="416"/>
      <c r="BB813" s="416"/>
      <c r="BC813" s="416"/>
      <c r="BD813" s="416"/>
      <c r="BE813" s="416"/>
      <c r="BF813" s="416"/>
      <c r="BG813" s="416"/>
      <c r="BH813" s="416"/>
      <c r="BI813" s="416"/>
      <c r="BJ813" s="416"/>
      <c r="BK813" s="416"/>
      <c r="BL813" s="416"/>
      <c r="BM813" s="416"/>
      <c r="BN813" s="416"/>
      <c r="BO813" s="416"/>
      <c r="BP813" s="417"/>
      <c r="BQ813" s="417"/>
      <c r="BR813" s="417"/>
      <c r="BS813" s="417"/>
      <c r="BT813" s="417"/>
      <c r="BU813" s="417"/>
      <c r="BV813" s="417"/>
      <c r="BW813" s="417"/>
      <c r="BX813" s="417"/>
      <c r="BY813" s="417"/>
      <c r="BZ813" s="417"/>
      <c r="CA813" s="417"/>
      <c r="CB813" s="417"/>
      <c r="CC813" s="417"/>
      <c r="CD813" s="417"/>
      <c r="CE813" s="417"/>
      <c r="CF813" s="417"/>
      <c r="CG813" s="417"/>
      <c r="CH813" s="417"/>
      <c r="CI813" s="417"/>
      <c r="CJ813" s="417"/>
      <c r="CK813" s="417"/>
      <c r="CL813" s="417"/>
      <c r="CM813" s="417"/>
      <c r="CN813" s="417"/>
      <c r="CO813" s="417"/>
      <c r="CP813" s="417"/>
      <c r="CQ813" s="417"/>
      <c r="CR813" s="417"/>
      <c r="CS813" s="417"/>
      <c r="CT813" s="417"/>
      <c r="CU813" s="417"/>
      <c r="CV813" s="417"/>
      <c r="CW813" s="417"/>
      <c r="CX813" s="417"/>
      <c r="CY813" s="417"/>
      <c r="CZ813" s="417"/>
      <c r="DA813" s="417"/>
      <c r="DB813" s="417"/>
      <c r="DC813" s="417"/>
      <c r="DD813" s="417"/>
      <c r="DE813" s="417"/>
      <c r="DF813" s="417"/>
      <c r="DG813" s="417"/>
    </row>
    <row r="814" spans="1:111" s="268" customFormat="1">
      <c r="A814" s="92" t="s">
        <v>1354</v>
      </c>
      <c r="B814" s="92" t="s">
        <v>319</v>
      </c>
      <c r="C814" s="83" t="s">
        <v>2505</v>
      </c>
      <c r="D814" s="504" t="s">
        <v>2195</v>
      </c>
      <c r="E814" s="95" t="s">
        <v>104</v>
      </c>
      <c r="F814" s="363">
        <v>15</v>
      </c>
      <c r="G814" s="95">
        <f t="shared" si="349"/>
        <v>0.24940000000000001</v>
      </c>
      <c r="H814" s="114">
        <v>0</v>
      </c>
      <c r="I814" s="132">
        <f t="shared" si="350"/>
        <v>0</v>
      </c>
      <c r="J814" s="94">
        <f t="shared" si="351"/>
        <v>0</v>
      </c>
      <c r="K814" s="416"/>
      <c r="L814" s="416"/>
      <c r="M814" s="416"/>
      <c r="N814" s="416"/>
      <c r="O814" s="416"/>
      <c r="P814" s="416"/>
      <c r="Q814" s="416"/>
      <c r="R814" s="416"/>
      <c r="S814" s="416"/>
      <c r="T814" s="416"/>
      <c r="U814" s="416"/>
      <c r="V814" s="416"/>
      <c r="W814" s="416"/>
      <c r="X814" s="416"/>
      <c r="Y814" s="416"/>
      <c r="Z814" s="416"/>
      <c r="AA814" s="416"/>
      <c r="AB814" s="416"/>
      <c r="AC814" s="416"/>
      <c r="AD814" s="416"/>
      <c r="AE814" s="416"/>
      <c r="AF814" s="416"/>
      <c r="AG814" s="416"/>
      <c r="AH814" s="416"/>
      <c r="AI814" s="416"/>
      <c r="AJ814" s="416"/>
      <c r="AK814" s="416"/>
      <c r="AL814" s="416"/>
      <c r="AM814" s="416"/>
      <c r="AN814" s="416"/>
      <c r="AO814" s="416"/>
      <c r="AP814" s="416"/>
      <c r="AQ814" s="416"/>
      <c r="AR814" s="416"/>
      <c r="AS814" s="416"/>
      <c r="AT814" s="416"/>
      <c r="AU814" s="416"/>
      <c r="AV814" s="416"/>
      <c r="AW814" s="416"/>
      <c r="AX814" s="416"/>
      <c r="AY814" s="416"/>
      <c r="AZ814" s="416"/>
      <c r="BA814" s="416"/>
      <c r="BB814" s="416"/>
      <c r="BC814" s="416"/>
      <c r="BD814" s="416"/>
      <c r="BE814" s="416"/>
      <c r="BF814" s="416"/>
      <c r="BG814" s="416"/>
      <c r="BH814" s="416"/>
      <c r="BI814" s="416"/>
      <c r="BJ814" s="416"/>
      <c r="BK814" s="416"/>
      <c r="BL814" s="416"/>
      <c r="BM814" s="416"/>
      <c r="BN814" s="416"/>
      <c r="BO814" s="416"/>
      <c r="BP814" s="417"/>
      <c r="BQ814" s="417"/>
      <c r="BR814" s="417"/>
      <c r="BS814" s="417"/>
      <c r="BT814" s="417"/>
      <c r="BU814" s="417"/>
      <c r="BV814" s="417"/>
      <c r="BW814" s="417"/>
      <c r="BX814" s="417"/>
      <c r="BY814" s="417"/>
      <c r="BZ814" s="417"/>
      <c r="CA814" s="417"/>
      <c r="CB814" s="417"/>
      <c r="CC814" s="417"/>
      <c r="CD814" s="417"/>
      <c r="CE814" s="417"/>
      <c r="CF814" s="417"/>
      <c r="CG814" s="417"/>
      <c r="CH814" s="417"/>
      <c r="CI814" s="417"/>
      <c r="CJ814" s="417"/>
      <c r="CK814" s="417"/>
      <c r="CL814" s="417"/>
      <c r="CM814" s="417"/>
      <c r="CN814" s="417"/>
      <c r="CO814" s="417"/>
      <c r="CP814" s="417"/>
      <c r="CQ814" s="417"/>
      <c r="CR814" s="417"/>
      <c r="CS814" s="417"/>
      <c r="CT814" s="417"/>
      <c r="CU814" s="417"/>
      <c r="CV814" s="417"/>
      <c r="CW814" s="417"/>
      <c r="CX814" s="417"/>
      <c r="CY814" s="417"/>
      <c r="CZ814" s="417"/>
      <c r="DA814" s="417"/>
      <c r="DB814" s="417"/>
      <c r="DC814" s="417"/>
      <c r="DD814" s="417"/>
      <c r="DE814" s="417"/>
      <c r="DF814" s="417"/>
      <c r="DG814" s="417"/>
    </row>
    <row r="815" spans="1:111" s="268" customFormat="1">
      <c r="A815" s="506">
        <v>68070</v>
      </c>
      <c r="B815" s="92" t="s">
        <v>13</v>
      </c>
      <c r="C815" s="83" t="s">
        <v>2506</v>
      </c>
      <c r="D815" s="532" t="s">
        <v>2196</v>
      </c>
      <c r="E815" s="95" t="s">
        <v>104</v>
      </c>
      <c r="F815" s="363">
        <v>1</v>
      </c>
      <c r="G815" s="95">
        <f t="shared" si="349"/>
        <v>0.24940000000000001</v>
      </c>
      <c r="H815" s="114">
        <v>0</v>
      </c>
      <c r="I815" s="132">
        <f t="shared" si="350"/>
        <v>0</v>
      </c>
      <c r="J815" s="94">
        <f t="shared" si="351"/>
        <v>0</v>
      </c>
      <c r="K815" s="416"/>
      <c r="L815" s="416"/>
      <c r="M815" s="416"/>
      <c r="N815" s="416"/>
      <c r="O815" s="416"/>
      <c r="P815" s="416"/>
      <c r="Q815" s="416"/>
      <c r="R815" s="416"/>
      <c r="S815" s="416"/>
      <c r="T815" s="416"/>
      <c r="U815" s="416"/>
      <c r="V815" s="416"/>
      <c r="W815" s="416"/>
      <c r="X815" s="416"/>
      <c r="Y815" s="416"/>
      <c r="Z815" s="416"/>
      <c r="AA815" s="416"/>
      <c r="AB815" s="416"/>
      <c r="AC815" s="416"/>
      <c r="AD815" s="416"/>
      <c r="AE815" s="416"/>
      <c r="AF815" s="416"/>
      <c r="AG815" s="416"/>
      <c r="AH815" s="416"/>
      <c r="AI815" s="416"/>
      <c r="AJ815" s="416"/>
      <c r="AK815" s="416"/>
      <c r="AL815" s="416"/>
      <c r="AM815" s="416"/>
      <c r="AN815" s="416"/>
      <c r="AO815" s="416"/>
      <c r="AP815" s="416"/>
      <c r="AQ815" s="416"/>
      <c r="AR815" s="416"/>
      <c r="AS815" s="416"/>
      <c r="AT815" s="416"/>
      <c r="AU815" s="416"/>
      <c r="AV815" s="416"/>
      <c r="AW815" s="416"/>
      <c r="AX815" s="416"/>
      <c r="AY815" s="416"/>
      <c r="AZ815" s="416"/>
      <c r="BA815" s="416"/>
      <c r="BB815" s="416"/>
      <c r="BC815" s="416"/>
      <c r="BD815" s="416"/>
      <c r="BE815" s="416"/>
      <c r="BF815" s="416"/>
      <c r="BG815" s="416"/>
      <c r="BH815" s="416"/>
      <c r="BI815" s="416"/>
      <c r="BJ815" s="416"/>
      <c r="BK815" s="416"/>
      <c r="BL815" s="416"/>
      <c r="BM815" s="416"/>
      <c r="BN815" s="416"/>
      <c r="BO815" s="416"/>
      <c r="BP815" s="417"/>
      <c r="BQ815" s="417"/>
      <c r="BR815" s="417"/>
      <c r="BS815" s="417"/>
      <c r="BT815" s="417"/>
      <c r="BU815" s="417"/>
      <c r="BV815" s="417"/>
      <c r="BW815" s="417"/>
      <c r="BX815" s="417"/>
      <c r="BY815" s="417"/>
      <c r="BZ815" s="417"/>
      <c r="CA815" s="417"/>
      <c r="CB815" s="417"/>
      <c r="CC815" s="417"/>
      <c r="CD815" s="417"/>
      <c r="CE815" s="417"/>
      <c r="CF815" s="417"/>
      <c r="CG815" s="417"/>
      <c r="CH815" s="417"/>
      <c r="CI815" s="417"/>
      <c r="CJ815" s="417"/>
      <c r="CK815" s="417"/>
      <c r="CL815" s="417"/>
      <c r="CM815" s="417"/>
      <c r="CN815" s="417"/>
      <c r="CO815" s="417"/>
      <c r="CP815" s="417"/>
      <c r="CQ815" s="417"/>
      <c r="CR815" s="417"/>
      <c r="CS815" s="417"/>
      <c r="CT815" s="417"/>
      <c r="CU815" s="417"/>
      <c r="CV815" s="417"/>
      <c r="CW815" s="417"/>
      <c r="CX815" s="417"/>
      <c r="CY815" s="417"/>
      <c r="CZ815" s="417"/>
      <c r="DA815" s="417"/>
      <c r="DB815" s="417"/>
      <c r="DC815" s="417"/>
      <c r="DD815" s="417"/>
      <c r="DE815" s="417"/>
      <c r="DF815" s="417"/>
      <c r="DG815" s="417"/>
    </row>
    <row r="816" spans="1:111" s="268" customFormat="1">
      <c r="A816" s="506" t="s">
        <v>1354</v>
      </c>
      <c r="B816" s="506" t="s">
        <v>319</v>
      </c>
      <c r="C816" s="83" t="s">
        <v>2507</v>
      </c>
      <c r="D816" s="532" t="s">
        <v>2197</v>
      </c>
      <c r="E816" s="95" t="s">
        <v>104</v>
      </c>
      <c r="F816" s="363">
        <v>2</v>
      </c>
      <c r="G816" s="95">
        <f t="shared" si="349"/>
        <v>0.24940000000000001</v>
      </c>
      <c r="H816" s="114">
        <v>0</v>
      </c>
      <c r="I816" s="132">
        <f t="shared" si="350"/>
        <v>0</v>
      </c>
      <c r="J816" s="94">
        <f t="shared" si="351"/>
        <v>0</v>
      </c>
      <c r="K816" s="416"/>
      <c r="L816" s="416"/>
      <c r="M816" s="416"/>
      <c r="N816" s="416"/>
      <c r="O816" s="416"/>
      <c r="P816" s="416"/>
      <c r="Q816" s="416"/>
      <c r="R816" s="416"/>
      <c r="S816" s="416"/>
      <c r="T816" s="416"/>
      <c r="U816" s="416"/>
      <c r="V816" s="416"/>
      <c r="W816" s="416"/>
      <c r="X816" s="416"/>
      <c r="Y816" s="416"/>
      <c r="Z816" s="416"/>
      <c r="AA816" s="416"/>
      <c r="AB816" s="416"/>
      <c r="AC816" s="416"/>
      <c r="AD816" s="416"/>
      <c r="AE816" s="416"/>
      <c r="AF816" s="416"/>
      <c r="AG816" s="416"/>
      <c r="AH816" s="416"/>
      <c r="AI816" s="416"/>
      <c r="AJ816" s="416"/>
      <c r="AK816" s="416"/>
      <c r="AL816" s="416"/>
      <c r="AM816" s="416"/>
      <c r="AN816" s="416"/>
      <c r="AO816" s="416"/>
      <c r="AP816" s="416"/>
      <c r="AQ816" s="416"/>
      <c r="AR816" s="416"/>
      <c r="AS816" s="416"/>
      <c r="AT816" s="416"/>
      <c r="AU816" s="416"/>
      <c r="AV816" s="416"/>
      <c r="AW816" s="416"/>
      <c r="AX816" s="416"/>
      <c r="AY816" s="416"/>
      <c r="AZ816" s="416"/>
      <c r="BA816" s="416"/>
      <c r="BB816" s="416"/>
      <c r="BC816" s="416"/>
      <c r="BD816" s="416"/>
      <c r="BE816" s="416"/>
      <c r="BF816" s="416"/>
      <c r="BG816" s="416"/>
      <c r="BH816" s="416"/>
      <c r="BI816" s="416"/>
      <c r="BJ816" s="416"/>
      <c r="BK816" s="416"/>
      <c r="BL816" s="416"/>
      <c r="BM816" s="416"/>
      <c r="BN816" s="416"/>
      <c r="BO816" s="416"/>
      <c r="BP816" s="417"/>
      <c r="BQ816" s="417"/>
      <c r="BR816" s="417"/>
      <c r="BS816" s="417"/>
      <c r="BT816" s="417"/>
      <c r="BU816" s="417"/>
      <c r="BV816" s="417"/>
      <c r="BW816" s="417"/>
      <c r="BX816" s="417"/>
      <c r="BY816" s="417"/>
      <c r="BZ816" s="417"/>
      <c r="CA816" s="417"/>
      <c r="CB816" s="417"/>
      <c r="CC816" s="417"/>
      <c r="CD816" s="417"/>
      <c r="CE816" s="417"/>
      <c r="CF816" s="417"/>
      <c r="CG816" s="417"/>
      <c r="CH816" s="417"/>
      <c r="CI816" s="417"/>
      <c r="CJ816" s="417"/>
      <c r="CK816" s="417"/>
      <c r="CL816" s="417"/>
      <c r="CM816" s="417"/>
      <c r="CN816" s="417"/>
      <c r="CO816" s="417"/>
      <c r="CP816" s="417"/>
      <c r="CQ816" s="417"/>
      <c r="CR816" s="417"/>
      <c r="CS816" s="417"/>
      <c r="CT816" s="417"/>
      <c r="CU816" s="417"/>
      <c r="CV816" s="417"/>
      <c r="CW816" s="417"/>
      <c r="CX816" s="417"/>
      <c r="CY816" s="417"/>
      <c r="CZ816" s="417"/>
      <c r="DA816" s="417"/>
      <c r="DB816" s="417"/>
      <c r="DC816" s="417"/>
      <c r="DD816" s="417"/>
      <c r="DE816" s="417"/>
      <c r="DF816" s="417"/>
      <c r="DG816" s="417"/>
    </row>
    <row r="817" spans="1:111" s="268" customFormat="1">
      <c r="A817" s="506" t="s">
        <v>1354</v>
      </c>
      <c r="B817" s="506" t="s">
        <v>319</v>
      </c>
      <c r="C817" s="83" t="s">
        <v>2508</v>
      </c>
      <c r="D817" s="532" t="s">
        <v>2198</v>
      </c>
      <c r="E817" s="95" t="s">
        <v>104</v>
      </c>
      <c r="F817" s="363">
        <v>3</v>
      </c>
      <c r="G817" s="95">
        <f t="shared" si="349"/>
        <v>0.24940000000000001</v>
      </c>
      <c r="H817" s="114">
        <v>0</v>
      </c>
      <c r="I817" s="132">
        <f t="shared" si="350"/>
        <v>0</v>
      </c>
      <c r="J817" s="94">
        <f t="shared" si="351"/>
        <v>0</v>
      </c>
      <c r="K817" s="416"/>
      <c r="L817" s="416"/>
      <c r="M817" s="416"/>
      <c r="N817" s="416"/>
      <c r="O817" s="416"/>
      <c r="P817" s="416"/>
      <c r="Q817" s="416"/>
      <c r="R817" s="416"/>
      <c r="S817" s="416"/>
      <c r="T817" s="416"/>
      <c r="U817" s="416"/>
      <c r="V817" s="416"/>
      <c r="W817" s="416"/>
      <c r="X817" s="416"/>
      <c r="Y817" s="416"/>
      <c r="Z817" s="416"/>
      <c r="AA817" s="416"/>
      <c r="AB817" s="416"/>
      <c r="AC817" s="416"/>
      <c r="AD817" s="416"/>
      <c r="AE817" s="416"/>
      <c r="AF817" s="416"/>
      <c r="AG817" s="416"/>
      <c r="AH817" s="416"/>
      <c r="AI817" s="416"/>
      <c r="AJ817" s="416"/>
      <c r="AK817" s="416"/>
      <c r="AL817" s="416"/>
      <c r="AM817" s="416"/>
      <c r="AN817" s="416"/>
      <c r="AO817" s="416"/>
      <c r="AP817" s="416"/>
      <c r="AQ817" s="416"/>
      <c r="AR817" s="416"/>
      <c r="AS817" s="416"/>
      <c r="AT817" s="416"/>
      <c r="AU817" s="416"/>
      <c r="AV817" s="416"/>
      <c r="AW817" s="416"/>
      <c r="AX817" s="416"/>
      <c r="AY817" s="416"/>
      <c r="AZ817" s="416"/>
      <c r="BA817" s="416"/>
      <c r="BB817" s="416"/>
      <c r="BC817" s="416"/>
      <c r="BD817" s="416"/>
      <c r="BE817" s="416"/>
      <c r="BF817" s="416"/>
      <c r="BG817" s="416"/>
      <c r="BH817" s="416"/>
      <c r="BI817" s="416"/>
      <c r="BJ817" s="416"/>
      <c r="BK817" s="416"/>
      <c r="BL817" s="416"/>
      <c r="BM817" s="416"/>
      <c r="BN817" s="416"/>
      <c r="BO817" s="416"/>
      <c r="BP817" s="417"/>
      <c r="BQ817" s="417"/>
      <c r="BR817" s="417"/>
      <c r="BS817" s="417"/>
      <c r="BT817" s="417"/>
      <c r="BU817" s="417"/>
      <c r="BV817" s="417"/>
      <c r="BW817" s="417"/>
      <c r="BX817" s="417"/>
      <c r="BY817" s="417"/>
      <c r="BZ817" s="417"/>
      <c r="CA817" s="417"/>
      <c r="CB817" s="417"/>
      <c r="CC817" s="417"/>
      <c r="CD817" s="417"/>
      <c r="CE817" s="417"/>
      <c r="CF817" s="417"/>
      <c r="CG817" s="417"/>
      <c r="CH817" s="417"/>
      <c r="CI817" s="417"/>
      <c r="CJ817" s="417"/>
      <c r="CK817" s="417"/>
      <c r="CL817" s="417"/>
      <c r="CM817" s="417"/>
      <c r="CN817" s="417"/>
      <c r="CO817" s="417"/>
      <c r="CP817" s="417"/>
      <c r="CQ817" s="417"/>
      <c r="CR817" s="417"/>
      <c r="CS817" s="417"/>
      <c r="CT817" s="417"/>
      <c r="CU817" s="417"/>
      <c r="CV817" s="417"/>
      <c r="CW817" s="417"/>
      <c r="CX817" s="417"/>
      <c r="CY817" s="417"/>
      <c r="CZ817" s="417"/>
      <c r="DA817" s="417"/>
      <c r="DB817" s="417"/>
      <c r="DC817" s="417"/>
      <c r="DD817" s="417"/>
      <c r="DE817" s="417"/>
      <c r="DF817" s="417"/>
      <c r="DG817" s="417"/>
    </row>
    <row r="818" spans="1:111" s="268" customFormat="1">
      <c r="A818" s="506" t="s">
        <v>1354</v>
      </c>
      <c r="B818" s="506" t="s">
        <v>319</v>
      </c>
      <c r="C818" s="83" t="s">
        <v>2509</v>
      </c>
      <c r="D818" s="532" t="s">
        <v>2199</v>
      </c>
      <c r="E818" s="95" t="s">
        <v>104</v>
      </c>
      <c r="F818" s="363">
        <v>3</v>
      </c>
      <c r="G818" s="95">
        <f t="shared" si="349"/>
        <v>0.24940000000000001</v>
      </c>
      <c r="H818" s="114">
        <v>0</v>
      </c>
      <c r="I818" s="132">
        <f t="shared" si="350"/>
        <v>0</v>
      </c>
      <c r="J818" s="94">
        <f t="shared" si="351"/>
        <v>0</v>
      </c>
      <c r="K818" s="416"/>
      <c r="L818" s="416"/>
      <c r="M818" s="416"/>
      <c r="N818" s="416"/>
      <c r="O818" s="416"/>
      <c r="P818" s="416"/>
      <c r="Q818" s="416"/>
      <c r="R818" s="416"/>
      <c r="S818" s="416"/>
      <c r="T818" s="416"/>
      <c r="U818" s="416"/>
      <c r="V818" s="416"/>
      <c r="W818" s="416"/>
      <c r="X818" s="416"/>
      <c r="Y818" s="416"/>
      <c r="Z818" s="416"/>
      <c r="AA818" s="416"/>
      <c r="AB818" s="416"/>
      <c r="AC818" s="416"/>
      <c r="AD818" s="416"/>
      <c r="AE818" s="416"/>
      <c r="AF818" s="416"/>
      <c r="AG818" s="416"/>
      <c r="AH818" s="416"/>
      <c r="AI818" s="416"/>
      <c r="AJ818" s="416"/>
      <c r="AK818" s="416"/>
      <c r="AL818" s="416"/>
      <c r="AM818" s="416"/>
      <c r="AN818" s="416"/>
      <c r="AO818" s="416"/>
      <c r="AP818" s="416"/>
      <c r="AQ818" s="416"/>
      <c r="AR818" s="416"/>
      <c r="AS818" s="416"/>
      <c r="AT818" s="416"/>
      <c r="AU818" s="416"/>
      <c r="AV818" s="416"/>
      <c r="AW818" s="416"/>
      <c r="AX818" s="416"/>
      <c r="AY818" s="416"/>
      <c r="AZ818" s="416"/>
      <c r="BA818" s="416"/>
      <c r="BB818" s="416"/>
      <c r="BC818" s="416"/>
      <c r="BD818" s="416"/>
      <c r="BE818" s="416"/>
      <c r="BF818" s="416"/>
      <c r="BG818" s="416"/>
      <c r="BH818" s="416"/>
      <c r="BI818" s="416"/>
      <c r="BJ818" s="416"/>
      <c r="BK818" s="416"/>
      <c r="BL818" s="416"/>
      <c r="BM818" s="416"/>
      <c r="BN818" s="416"/>
      <c r="BO818" s="416"/>
      <c r="BP818" s="417"/>
      <c r="BQ818" s="417"/>
      <c r="BR818" s="417"/>
      <c r="BS818" s="417"/>
      <c r="BT818" s="417"/>
      <c r="BU818" s="417"/>
      <c r="BV818" s="417"/>
      <c r="BW818" s="417"/>
      <c r="BX818" s="417"/>
      <c r="BY818" s="417"/>
      <c r="BZ818" s="417"/>
      <c r="CA818" s="417"/>
      <c r="CB818" s="417"/>
      <c r="CC818" s="417"/>
      <c r="CD818" s="417"/>
      <c r="CE818" s="417"/>
      <c r="CF818" s="417"/>
      <c r="CG818" s="417"/>
      <c r="CH818" s="417"/>
      <c r="CI818" s="417"/>
      <c r="CJ818" s="417"/>
      <c r="CK818" s="417"/>
      <c r="CL818" s="417"/>
      <c r="CM818" s="417"/>
      <c r="CN818" s="417"/>
      <c r="CO818" s="417"/>
      <c r="CP818" s="417"/>
      <c r="CQ818" s="417"/>
      <c r="CR818" s="417"/>
      <c r="CS818" s="417"/>
      <c r="CT818" s="417"/>
      <c r="CU818" s="417"/>
      <c r="CV818" s="417"/>
      <c r="CW818" s="417"/>
      <c r="CX818" s="417"/>
      <c r="CY818" s="417"/>
      <c r="CZ818" s="417"/>
      <c r="DA818" s="417"/>
      <c r="DB818" s="417"/>
      <c r="DC818" s="417"/>
      <c r="DD818" s="417"/>
      <c r="DE818" s="417"/>
      <c r="DF818" s="417"/>
      <c r="DG818" s="417"/>
    </row>
    <row r="819" spans="1:111" s="268" customFormat="1">
      <c r="A819" s="92" t="s">
        <v>1354</v>
      </c>
      <c r="B819" s="92" t="s">
        <v>319</v>
      </c>
      <c r="C819" s="83" t="s">
        <v>2510</v>
      </c>
      <c r="D819" s="533" t="s">
        <v>2200</v>
      </c>
      <c r="E819" s="95" t="s">
        <v>104</v>
      </c>
      <c r="F819" s="363">
        <v>1</v>
      </c>
      <c r="G819" s="95">
        <f t="shared" si="349"/>
        <v>0.24940000000000001</v>
      </c>
      <c r="H819" s="114">
        <v>0</v>
      </c>
      <c r="I819" s="132">
        <f t="shared" si="350"/>
        <v>0</v>
      </c>
      <c r="J819" s="94">
        <f t="shared" si="351"/>
        <v>0</v>
      </c>
      <c r="K819" s="416"/>
      <c r="L819" s="416"/>
      <c r="M819" s="416"/>
      <c r="N819" s="416"/>
      <c r="O819" s="416"/>
      <c r="P819" s="416"/>
      <c r="Q819" s="416"/>
      <c r="R819" s="416"/>
      <c r="S819" s="416"/>
      <c r="T819" s="416"/>
      <c r="U819" s="416"/>
      <c r="V819" s="416"/>
      <c r="W819" s="416"/>
      <c r="X819" s="416"/>
      <c r="Y819" s="416"/>
      <c r="Z819" s="416"/>
      <c r="AA819" s="416"/>
      <c r="AB819" s="416"/>
      <c r="AC819" s="416"/>
      <c r="AD819" s="416"/>
      <c r="AE819" s="416"/>
      <c r="AF819" s="416"/>
      <c r="AG819" s="416"/>
      <c r="AH819" s="416"/>
      <c r="AI819" s="416"/>
      <c r="AJ819" s="416"/>
      <c r="AK819" s="416"/>
      <c r="AL819" s="416"/>
      <c r="AM819" s="416"/>
      <c r="AN819" s="416"/>
      <c r="AO819" s="416"/>
      <c r="AP819" s="416"/>
      <c r="AQ819" s="416"/>
      <c r="AR819" s="416"/>
      <c r="AS819" s="416"/>
      <c r="AT819" s="416"/>
      <c r="AU819" s="416"/>
      <c r="AV819" s="416"/>
      <c r="AW819" s="416"/>
      <c r="AX819" s="416"/>
      <c r="AY819" s="416"/>
      <c r="AZ819" s="416"/>
      <c r="BA819" s="416"/>
      <c r="BB819" s="416"/>
      <c r="BC819" s="416"/>
      <c r="BD819" s="416"/>
      <c r="BE819" s="416"/>
      <c r="BF819" s="416"/>
      <c r="BG819" s="416"/>
      <c r="BH819" s="416"/>
      <c r="BI819" s="416"/>
      <c r="BJ819" s="416"/>
      <c r="BK819" s="416"/>
      <c r="BL819" s="416"/>
      <c r="BM819" s="416"/>
      <c r="BN819" s="416"/>
      <c r="BO819" s="416"/>
      <c r="BP819" s="417"/>
      <c r="BQ819" s="417"/>
      <c r="BR819" s="417"/>
      <c r="BS819" s="417"/>
      <c r="BT819" s="417"/>
      <c r="BU819" s="417"/>
      <c r="BV819" s="417"/>
      <c r="BW819" s="417"/>
      <c r="BX819" s="417"/>
      <c r="BY819" s="417"/>
      <c r="BZ819" s="417"/>
      <c r="CA819" s="417"/>
      <c r="CB819" s="417"/>
      <c r="CC819" s="417"/>
      <c r="CD819" s="417"/>
      <c r="CE819" s="417"/>
      <c r="CF819" s="417"/>
      <c r="CG819" s="417"/>
      <c r="CH819" s="417"/>
      <c r="CI819" s="417"/>
      <c r="CJ819" s="417"/>
      <c r="CK819" s="417"/>
      <c r="CL819" s="417"/>
      <c r="CM819" s="417"/>
      <c r="CN819" s="417"/>
      <c r="CO819" s="417"/>
      <c r="CP819" s="417"/>
      <c r="CQ819" s="417"/>
      <c r="CR819" s="417"/>
      <c r="CS819" s="417"/>
      <c r="CT819" s="417"/>
      <c r="CU819" s="417"/>
      <c r="CV819" s="417"/>
      <c r="CW819" s="417"/>
      <c r="CX819" s="417"/>
      <c r="CY819" s="417"/>
      <c r="CZ819" s="417"/>
      <c r="DA819" s="417"/>
      <c r="DB819" s="417"/>
      <c r="DC819" s="417"/>
      <c r="DD819" s="417"/>
      <c r="DE819" s="417"/>
      <c r="DF819" s="417"/>
      <c r="DG819" s="417"/>
    </row>
    <row r="820" spans="1:111" s="268" customFormat="1">
      <c r="A820" s="92" t="s">
        <v>1354</v>
      </c>
      <c r="B820" s="92" t="s">
        <v>319</v>
      </c>
      <c r="C820" s="83" t="s">
        <v>2511</v>
      </c>
      <c r="D820" s="534" t="s">
        <v>1262</v>
      </c>
      <c r="E820" s="95" t="s">
        <v>104</v>
      </c>
      <c r="F820" s="363">
        <v>12</v>
      </c>
      <c r="G820" s="95">
        <f t="shared" si="349"/>
        <v>0.24940000000000001</v>
      </c>
      <c r="H820" s="114">
        <v>0</v>
      </c>
      <c r="I820" s="132">
        <f t="shared" si="350"/>
        <v>0</v>
      </c>
      <c r="J820" s="94">
        <f t="shared" si="351"/>
        <v>0</v>
      </c>
      <c r="K820" s="416"/>
      <c r="L820" s="416"/>
      <c r="M820" s="416"/>
      <c r="N820" s="416"/>
      <c r="O820" s="416"/>
      <c r="P820" s="416"/>
      <c r="Q820" s="416"/>
      <c r="R820" s="416"/>
      <c r="S820" s="416"/>
      <c r="T820" s="416"/>
      <c r="U820" s="416"/>
      <c r="V820" s="416"/>
      <c r="W820" s="416"/>
      <c r="X820" s="416"/>
      <c r="Y820" s="416"/>
      <c r="Z820" s="416"/>
      <c r="AA820" s="416"/>
      <c r="AB820" s="416"/>
      <c r="AC820" s="416"/>
      <c r="AD820" s="416"/>
      <c r="AE820" s="416"/>
      <c r="AF820" s="416"/>
      <c r="AG820" s="416"/>
      <c r="AH820" s="416"/>
      <c r="AI820" s="416"/>
      <c r="AJ820" s="416"/>
      <c r="AK820" s="416"/>
      <c r="AL820" s="416"/>
      <c r="AM820" s="416"/>
      <c r="AN820" s="416"/>
      <c r="AO820" s="416"/>
      <c r="AP820" s="416"/>
      <c r="AQ820" s="416"/>
      <c r="AR820" s="416"/>
      <c r="AS820" s="416"/>
      <c r="AT820" s="416"/>
      <c r="AU820" s="416"/>
      <c r="AV820" s="416"/>
      <c r="AW820" s="416"/>
      <c r="AX820" s="416"/>
      <c r="AY820" s="416"/>
      <c r="AZ820" s="416"/>
      <c r="BA820" s="416"/>
      <c r="BB820" s="416"/>
      <c r="BC820" s="416"/>
      <c r="BD820" s="416"/>
      <c r="BE820" s="416"/>
      <c r="BF820" s="416"/>
      <c r="BG820" s="416"/>
      <c r="BH820" s="416"/>
      <c r="BI820" s="416"/>
      <c r="BJ820" s="416"/>
      <c r="BK820" s="416"/>
      <c r="BL820" s="416"/>
      <c r="BM820" s="416"/>
      <c r="BN820" s="416"/>
      <c r="BO820" s="416"/>
      <c r="BP820" s="417"/>
      <c r="BQ820" s="417"/>
      <c r="BR820" s="417"/>
      <c r="BS820" s="417"/>
      <c r="BT820" s="417"/>
      <c r="BU820" s="417"/>
      <c r="BV820" s="417"/>
      <c r="BW820" s="417"/>
      <c r="BX820" s="417"/>
      <c r="BY820" s="417"/>
      <c r="BZ820" s="417"/>
      <c r="CA820" s="417"/>
      <c r="CB820" s="417"/>
      <c r="CC820" s="417"/>
      <c r="CD820" s="417"/>
      <c r="CE820" s="417"/>
      <c r="CF820" s="417"/>
      <c r="CG820" s="417"/>
      <c r="CH820" s="417"/>
      <c r="CI820" s="417"/>
      <c r="CJ820" s="417"/>
      <c r="CK820" s="417"/>
      <c r="CL820" s="417"/>
      <c r="CM820" s="417"/>
      <c r="CN820" s="417"/>
      <c r="CO820" s="417"/>
      <c r="CP820" s="417"/>
      <c r="CQ820" s="417"/>
      <c r="CR820" s="417"/>
      <c r="CS820" s="417"/>
      <c r="CT820" s="417"/>
      <c r="CU820" s="417"/>
      <c r="CV820" s="417"/>
      <c r="CW820" s="417"/>
      <c r="CX820" s="417"/>
      <c r="CY820" s="417"/>
      <c r="CZ820" s="417"/>
      <c r="DA820" s="417"/>
      <c r="DB820" s="417"/>
      <c r="DC820" s="417"/>
      <c r="DD820" s="417"/>
      <c r="DE820" s="417"/>
      <c r="DF820" s="417"/>
      <c r="DG820" s="417"/>
    </row>
    <row r="821" spans="1:111" s="268" customFormat="1">
      <c r="A821" s="506" t="s">
        <v>1354</v>
      </c>
      <c r="B821" s="506" t="s">
        <v>319</v>
      </c>
      <c r="C821" s="83" t="s">
        <v>2512</v>
      </c>
      <c r="D821" s="534" t="s">
        <v>2201</v>
      </c>
      <c r="E821" s="95" t="s">
        <v>1361</v>
      </c>
      <c r="F821" s="363">
        <v>20</v>
      </c>
      <c r="G821" s="95">
        <f t="shared" si="349"/>
        <v>0.24940000000000001</v>
      </c>
      <c r="H821" s="114">
        <v>0</v>
      </c>
      <c r="I821" s="132">
        <f t="shared" si="350"/>
        <v>0</v>
      </c>
      <c r="J821" s="94">
        <f t="shared" si="351"/>
        <v>0</v>
      </c>
      <c r="K821" s="416"/>
      <c r="L821" s="416"/>
      <c r="M821" s="416"/>
      <c r="N821" s="416"/>
      <c r="O821" s="416"/>
      <c r="P821" s="416"/>
      <c r="Q821" s="416"/>
      <c r="R821" s="416"/>
      <c r="S821" s="416"/>
      <c r="T821" s="416"/>
      <c r="U821" s="416"/>
      <c r="V821" s="416"/>
      <c r="W821" s="416"/>
      <c r="X821" s="416"/>
      <c r="Y821" s="416"/>
      <c r="Z821" s="416"/>
      <c r="AA821" s="416"/>
      <c r="AB821" s="416"/>
      <c r="AC821" s="416"/>
      <c r="AD821" s="416"/>
      <c r="AE821" s="416"/>
      <c r="AF821" s="416"/>
      <c r="AG821" s="416"/>
      <c r="AH821" s="416"/>
      <c r="AI821" s="416"/>
      <c r="AJ821" s="416"/>
      <c r="AK821" s="416"/>
      <c r="AL821" s="416"/>
      <c r="AM821" s="416"/>
      <c r="AN821" s="416"/>
      <c r="AO821" s="416"/>
      <c r="AP821" s="416"/>
      <c r="AQ821" s="416"/>
      <c r="AR821" s="416"/>
      <c r="AS821" s="416"/>
      <c r="AT821" s="416"/>
      <c r="AU821" s="416"/>
      <c r="AV821" s="416"/>
      <c r="AW821" s="416"/>
      <c r="AX821" s="416"/>
      <c r="AY821" s="416"/>
      <c r="AZ821" s="416"/>
      <c r="BA821" s="416"/>
      <c r="BB821" s="416"/>
      <c r="BC821" s="416"/>
      <c r="BD821" s="416"/>
      <c r="BE821" s="416"/>
      <c r="BF821" s="416"/>
      <c r="BG821" s="416"/>
      <c r="BH821" s="416"/>
      <c r="BI821" s="416"/>
      <c r="BJ821" s="416"/>
      <c r="BK821" s="416"/>
      <c r="BL821" s="416"/>
      <c r="BM821" s="416"/>
      <c r="BN821" s="416"/>
      <c r="BO821" s="416"/>
      <c r="BP821" s="417"/>
      <c r="BQ821" s="417"/>
      <c r="BR821" s="417"/>
      <c r="BS821" s="417"/>
      <c r="BT821" s="417"/>
      <c r="BU821" s="417"/>
      <c r="BV821" s="417"/>
      <c r="BW821" s="417"/>
      <c r="BX821" s="417"/>
      <c r="BY821" s="417"/>
      <c r="BZ821" s="417"/>
      <c r="CA821" s="417"/>
      <c r="CB821" s="417"/>
      <c r="CC821" s="417"/>
      <c r="CD821" s="417"/>
      <c r="CE821" s="417"/>
      <c r="CF821" s="417"/>
      <c r="CG821" s="417"/>
      <c r="CH821" s="417"/>
      <c r="CI821" s="417"/>
      <c r="CJ821" s="417"/>
      <c r="CK821" s="417"/>
      <c r="CL821" s="417"/>
      <c r="CM821" s="417"/>
      <c r="CN821" s="417"/>
      <c r="CO821" s="417"/>
      <c r="CP821" s="417"/>
      <c r="CQ821" s="417"/>
      <c r="CR821" s="417"/>
      <c r="CS821" s="417"/>
      <c r="CT821" s="417"/>
      <c r="CU821" s="417"/>
      <c r="CV821" s="417"/>
      <c r="CW821" s="417"/>
      <c r="CX821" s="417"/>
      <c r="CY821" s="417"/>
      <c r="CZ821" s="417"/>
      <c r="DA821" s="417"/>
      <c r="DB821" s="417"/>
      <c r="DC821" s="417"/>
      <c r="DD821" s="417"/>
      <c r="DE821" s="417"/>
      <c r="DF821" s="417"/>
      <c r="DG821" s="417"/>
    </row>
    <row r="822" spans="1:111" s="268" customFormat="1" ht="28.5" customHeight="1">
      <c r="A822" s="92" t="s">
        <v>2202</v>
      </c>
      <c r="B822" s="506" t="s">
        <v>319</v>
      </c>
      <c r="C822" s="83" t="s">
        <v>2513</v>
      </c>
      <c r="D822" s="505" t="s">
        <v>1375</v>
      </c>
      <c r="E822" s="95" t="s">
        <v>104</v>
      </c>
      <c r="F822" s="363">
        <v>1</v>
      </c>
      <c r="G822" s="95">
        <f t="shared" si="349"/>
        <v>0.24940000000000001</v>
      </c>
      <c r="H822" s="114">
        <v>0</v>
      </c>
      <c r="I822" s="132">
        <f t="shared" si="350"/>
        <v>0</v>
      </c>
      <c r="J822" s="94">
        <f t="shared" si="351"/>
        <v>0</v>
      </c>
      <c r="K822" s="416"/>
      <c r="L822" s="416"/>
      <c r="M822" s="416"/>
      <c r="N822" s="416"/>
      <c r="O822" s="416"/>
      <c r="P822" s="416"/>
      <c r="Q822" s="416"/>
      <c r="R822" s="416"/>
      <c r="S822" s="416"/>
      <c r="T822" s="416"/>
      <c r="U822" s="416"/>
      <c r="V822" s="416"/>
      <c r="W822" s="416"/>
      <c r="X822" s="416"/>
      <c r="Y822" s="416"/>
      <c r="Z822" s="416"/>
      <c r="AA822" s="416"/>
      <c r="AB822" s="416"/>
      <c r="AC822" s="416"/>
      <c r="AD822" s="416"/>
      <c r="AE822" s="416"/>
      <c r="AF822" s="416"/>
      <c r="AG822" s="416"/>
      <c r="AH822" s="416"/>
      <c r="AI822" s="416"/>
      <c r="AJ822" s="416"/>
      <c r="AK822" s="416"/>
      <c r="AL822" s="416"/>
      <c r="AM822" s="416"/>
      <c r="AN822" s="416"/>
      <c r="AO822" s="416"/>
      <c r="AP822" s="416"/>
      <c r="AQ822" s="416"/>
      <c r="AR822" s="416"/>
      <c r="AS822" s="416"/>
      <c r="AT822" s="416"/>
      <c r="AU822" s="416"/>
      <c r="AV822" s="416"/>
      <c r="AW822" s="416"/>
      <c r="AX822" s="416"/>
      <c r="AY822" s="416"/>
      <c r="AZ822" s="416"/>
      <c r="BA822" s="416"/>
      <c r="BB822" s="416"/>
      <c r="BC822" s="416"/>
      <c r="BD822" s="416"/>
      <c r="BE822" s="416"/>
      <c r="BF822" s="416"/>
      <c r="BG822" s="416"/>
      <c r="BH822" s="416"/>
      <c r="BI822" s="416"/>
      <c r="BJ822" s="416"/>
      <c r="BK822" s="416"/>
      <c r="BL822" s="416"/>
      <c r="BM822" s="416"/>
      <c r="BN822" s="416"/>
      <c r="BO822" s="416"/>
      <c r="BP822" s="417"/>
      <c r="BQ822" s="417"/>
      <c r="BR822" s="417"/>
      <c r="BS822" s="417"/>
      <c r="BT822" s="417"/>
      <c r="BU822" s="417"/>
      <c r="BV822" s="417"/>
      <c r="BW822" s="417"/>
      <c r="BX822" s="417"/>
      <c r="BY822" s="417"/>
      <c r="BZ822" s="417"/>
      <c r="CA822" s="417"/>
      <c r="CB822" s="417"/>
      <c r="CC822" s="417"/>
      <c r="CD822" s="417"/>
      <c r="CE822" s="417"/>
      <c r="CF822" s="417"/>
      <c r="CG822" s="417"/>
      <c r="CH822" s="417"/>
      <c r="CI822" s="417"/>
      <c r="CJ822" s="417"/>
      <c r="CK822" s="417"/>
      <c r="CL822" s="417"/>
      <c r="CM822" s="417"/>
      <c r="CN822" s="417"/>
      <c r="CO822" s="417"/>
      <c r="CP822" s="417"/>
      <c r="CQ822" s="417"/>
      <c r="CR822" s="417"/>
      <c r="CS822" s="417"/>
      <c r="CT822" s="417"/>
      <c r="CU822" s="417"/>
      <c r="CV822" s="417"/>
      <c r="CW822" s="417"/>
      <c r="CX822" s="417"/>
      <c r="CY822" s="417"/>
      <c r="CZ822" s="417"/>
      <c r="DA822" s="417"/>
      <c r="DB822" s="417"/>
      <c r="DC822" s="417"/>
      <c r="DD822" s="417"/>
      <c r="DE822" s="417"/>
      <c r="DF822" s="417"/>
      <c r="DG822" s="417"/>
    </row>
    <row r="823" spans="1:111" s="268" customFormat="1">
      <c r="A823" s="506" t="s">
        <v>1354</v>
      </c>
      <c r="B823" s="506" t="s">
        <v>319</v>
      </c>
      <c r="C823" s="83" t="s">
        <v>2514</v>
      </c>
      <c r="D823" s="535" t="s">
        <v>2203</v>
      </c>
      <c r="E823" s="95" t="s">
        <v>1361</v>
      </c>
      <c r="F823" s="363">
        <v>20</v>
      </c>
      <c r="G823" s="95">
        <f t="shared" si="349"/>
        <v>0.24940000000000001</v>
      </c>
      <c r="H823" s="114">
        <v>0</v>
      </c>
      <c r="I823" s="132">
        <f t="shared" si="350"/>
        <v>0</v>
      </c>
      <c r="J823" s="94">
        <f t="shared" si="351"/>
        <v>0</v>
      </c>
      <c r="K823" s="416"/>
      <c r="L823" s="416"/>
      <c r="M823" s="416"/>
      <c r="N823" s="416"/>
      <c r="O823" s="416"/>
      <c r="P823" s="416"/>
      <c r="Q823" s="416"/>
      <c r="R823" s="416"/>
      <c r="S823" s="416"/>
      <c r="T823" s="416"/>
      <c r="U823" s="416"/>
      <c r="V823" s="416"/>
      <c r="W823" s="416"/>
      <c r="X823" s="416"/>
      <c r="Y823" s="416"/>
      <c r="Z823" s="416"/>
      <c r="AA823" s="416"/>
      <c r="AB823" s="416"/>
      <c r="AC823" s="416"/>
      <c r="AD823" s="416"/>
      <c r="AE823" s="416"/>
      <c r="AF823" s="416"/>
      <c r="AG823" s="416"/>
      <c r="AH823" s="416"/>
      <c r="AI823" s="416"/>
      <c r="AJ823" s="416"/>
      <c r="AK823" s="416"/>
      <c r="AL823" s="416"/>
      <c r="AM823" s="416"/>
      <c r="AN823" s="416"/>
      <c r="AO823" s="416"/>
      <c r="AP823" s="416"/>
      <c r="AQ823" s="416"/>
      <c r="AR823" s="416"/>
      <c r="AS823" s="416"/>
      <c r="AT823" s="416"/>
      <c r="AU823" s="416"/>
      <c r="AV823" s="416"/>
      <c r="AW823" s="416"/>
      <c r="AX823" s="416"/>
      <c r="AY823" s="416"/>
      <c r="AZ823" s="416"/>
      <c r="BA823" s="416"/>
      <c r="BB823" s="416"/>
      <c r="BC823" s="416"/>
      <c r="BD823" s="416"/>
      <c r="BE823" s="416"/>
      <c r="BF823" s="416"/>
      <c r="BG823" s="416"/>
      <c r="BH823" s="416"/>
      <c r="BI823" s="416"/>
      <c r="BJ823" s="416"/>
      <c r="BK823" s="416"/>
      <c r="BL823" s="416"/>
      <c r="BM823" s="416"/>
      <c r="BN823" s="416"/>
      <c r="BO823" s="416"/>
      <c r="BP823" s="417"/>
      <c r="BQ823" s="417"/>
      <c r="BR823" s="417"/>
      <c r="BS823" s="417"/>
      <c r="BT823" s="417"/>
      <c r="BU823" s="417"/>
      <c r="BV823" s="417"/>
      <c r="BW823" s="417"/>
      <c r="BX823" s="417"/>
      <c r="BY823" s="417"/>
      <c r="BZ823" s="417"/>
      <c r="CA823" s="417"/>
      <c r="CB823" s="417"/>
      <c r="CC823" s="417"/>
      <c r="CD823" s="417"/>
      <c r="CE823" s="417"/>
      <c r="CF823" s="417"/>
      <c r="CG823" s="417"/>
      <c r="CH823" s="417"/>
      <c r="CI823" s="417"/>
      <c r="CJ823" s="417"/>
      <c r="CK823" s="417"/>
      <c r="CL823" s="417"/>
      <c r="CM823" s="417"/>
      <c r="CN823" s="417"/>
      <c r="CO823" s="417"/>
      <c r="CP823" s="417"/>
      <c r="CQ823" s="417"/>
      <c r="CR823" s="417"/>
      <c r="CS823" s="417"/>
      <c r="CT823" s="417"/>
      <c r="CU823" s="417"/>
      <c r="CV823" s="417"/>
      <c r="CW823" s="417"/>
      <c r="CX823" s="417"/>
      <c r="CY823" s="417"/>
      <c r="CZ823" s="417"/>
      <c r="DA823" s="417"/>
      <c r="DB823" s="417"/>
      <c r="DC823" s="417"/>
      <c r="DD823" s="417"/>
      <c r="DE823" s="417"/>
      <c r="DF823" s="417"/>
      <c r="DG823" s="417"/>
    </row>
    <row r="824" spans="1:111" s="268" customFormat="1">
      <c r="A824" s="506" t="s">
        <v>1354</v>
      </c>
      <c r="B824" s="506" t="s">
        <v>319</v>
      </c>
      <c r="C824" s="83" t="s">
        <v>2515</v>
      </c>
      <c r="D824" s="535" t="s">
        <v>2204</v>
      </c>
      <c r="E824" s="95" t="s">
        <v>104</v>
      </c>
      <c r="F824" s="363">
        <v>1</v>
      </c>
      <c r="G824" s="95">
        <f t="shared" si="349"/>
        <v>0.24940000000000001</v>
      </c>
      <c r="H824" s="114">
        <v>0</v>
      </c>
      <c r="I824" s="132">
        <f t="shared" si="350"/>
        <v>0</v>
      </c>
      <c r="J824" s="94">
        <f t="shared" si="351"/>
        <v>0</v>
      </c>
      <c r="K824" s="416"/>
      <c r="L824" s="416"/>
      <c r="M824" s="416"/>
      <c r="N824" s="416"/>
      <c r="O824" s="416"/>
      <c r="P824" s="416"/>
      <c r="Q824" s="416"/>
      <c r="R824" s="416"/>
      <c r="S824" s="416"/>
      <c r="T824" s="416"/>
      <c r="U824" s="416"/>
      <c r="V824" s="416"/>
      <c r="W824" s="416"/>
      <c r="X824" s="416"/>
      <c r="Y824" s="416"/>
      <c r="Z824" s="416"/>
      <c r="AA824" s="416"/>
      <c r="AB824" s="416"/>
      <c r="AC824" s="416"/>
      <c r="AD824" s="416"/>
      <c r="AE824" s="416"/>
      <c r="AF824" s="416"/>
      <c r="AG824" s="416"/>
      <c r="AH824" s="416"/>
      <c r="AI824" s="416"/>
      <c r="AJ824" s="416"/>
      <c r="AK824" s="416"/>
      <c r="AL824" s="416"/>
      <c r="AM824" s="416"/>
      <c r="AN824" s="416"/>
      <c r="AO824" s="416"/>
      <c r="AP824" s="416"/>
      <c r="AQ824" s="416"/>
      <c r="AR824" s="416"/>
      <c r="AS824" s="416"/>
      <c r="AT824" s="416"/>
      <c r="AU824" s="416"/>
      <c r="AV824" s="416"/>
      <c r="AW824" s="416"/>
      <c r="AX824" s="416"/>
      <c r="AY824" s="416"/>
      <c r="AZ824" s="416"/>
      <c r="BA824" s="416"/>
      <c r="BB824" s="416"/>
      <c r="BC824" s="416"/>
      <c r="BD824" s="416"/>
      <c r="BE824" s="416"/>
      <c r="BF824" s="416"/>
      <c r="BG824" s="416"/>
      <c r="BH824" s="416"/>
      <c r="BI824" s="416"/>
      <c r="BJ824" s="416"/>
      <c r="BK824" s="416"/>
      <c r="BL824" s="416"/>
      <c r="BM824" s="416"/>
      <c r="BN824" s="416"/>
      <c r="BO824" s="416"/>
      <c r="BP824" s="417"/>
      <c r="BQ824" s="417"/>
      <c r="BR824" s="417"/>
      <c r="BS824" s="417"/>
      <c r="BT824" s="417"/>
      <c r="BU824" s="417"/>
      <c r="BV824" s="417"/>
      <c r="BW824" s="417"/>
      <c r="BX824" s="417"/>
      <c r="BY824" s="417"/>
      <c r="BZ824" s="417"/>
      <c r="CA824" s="417"/>
      <c r="CB824" s="417"/>
      <c r="CC824" s="417"/>
      <c r="CD824" s="417"/>
      <c r="CE824" s="417"/>
      <c r="CF824" s="417"/>
      <c r="CG824" s="417"/>
      <c r="CH824" s="417"/>
      <c r="CI824" s="417"/>
      <c r="CJ824" s="417"/>
      <c r="CK824" s="417"/>
      <c r="CL824" s="417"/>
      <c r="CM824" s="417"/>
      <c r="CN824" s="417"/>
      <c r="CO824" s="417"/>
      <c r="CP824" s="417"/>
      <c r="CQ824" s="417"/>
      <c r="CR824" s="417"/>
      <c r="CS824" s="417"/>
      <c r="CT824" s="417"/>
      <c r="CU824" s="417"/>
      <c r="CV824" s="417"/>
      <c r="CW824" s="417"/>
      <c r="CX824" s="417"/>
      <c r="CY824" s="417"/>
      <c r="CZ824" s="417"/>
      <c r="DA824" s="417"/>
      <c r="DB824" s="417"/>
      <c r="DC824" s="417"/>
      <c r="DD824" s="417"/>
      <c r="DE824" s="417"/>
      <c r="DF824" s="417"/>
      <c r="DG824" s="417"/>
    </row>
    <row r="825" spans="1:111" s="268" customFormat="1">
      <c r="A825" s="507"/>
      <c r="B825" s="96"/>
      <c r="C825" s="508"/>
      <c r="D825" s="509"/>
      <c r="E825" s="96"/>
      <c r="F825" s="510"/>
      <c r="G825" s="510"/>
      <c r="H825" s="580" t="s">
        <v>17</v>
      </c>
      <c r="I825" s="580"/>
      <c r="J825" s="511">
        <f>SUM(J797:J824)</f>
        <v>0</v>
      </c>
      <c r="K825" s="416"/>
      <c r="L825" s="416"/>
      <c r="M825" s="416"/>
      <c r="N825" s="416"/>
      <c r="O825" s="416"/>
      <c r="P825" s="416"/>
      <c r="Q825" s="416"/>
      <c r="R825" s="416"/>
      <c r="S825" s="416"/>
      <c r="T825" s="416"/>
      <c r="U825" s="416"/>
      <c r="V825" s="416"/>
      <c r="W825" s="416"/>
      <c r="X825" s="416"/>
      <c r="Y825" s="416"/>
      <c r="Z825" s="416"/>
      <c r="AA825" s="416"/>
      <c r="AB825" s="416"/>
      <c r="AC825" s="416"/>
      <c r="AD825" s="416"/>
      <c r="AE825" s="416"/>
      <c r="AF825" s="416"/>
      <c r="AG825" s="416"/>
      <c r="AH825" s="416"/>
      <c r="AI825" s="416"/>
      <c r="AJ825" s="416"/>
      <c r="AK825" s="416"/>
      <c r="AL825" s="416"/>
      <c r="AM825" s="416"/>
      <c r="AN825" s="416"/>
      <c r="AO825" s="416"/>
      <c r="AP825" s="416"/>
      <c r="AQ825" s="416"/>
      <c r="AR825" s="416"/>
      <c r="AS825" s="416"/>
      <c r="AT825" s="416"/>
      <c r="AU825" s="416"/>
      <c r="AV825" s="416"/>
      <c r="AW825" s="416"/>
      <c r="AX825" s="416"/>
      <c r="AY825" s="416"/>
      <c r="AZ825" s="416"/>
      <c r="BA825" s="416"/>
      <c r="BB825" s="416"/>
      <c r="BC825" s="416"/>
      <c r="BD825" s="416"/>
      <c r="BE825" s="416"/>
      <c r="BF825" s="416"/>
      <c r="BG825" s="416"/>
      <c r="BH825" s="416"/>
      <c r="BI825" s="416"/>
      <c r="BJ825" s="416"/>
      <c r="BK825" s="416"/>
      <c r="BL825" s="416"/>
      <c r="BM825" s="416"/>
      <c r="BN825" s="416"/>
      <c r="BO825" s="416"/>
      <c r="BP825" s="417"/>
      <c r="BQ825" s="417"/>
      <c r="BR825" s="417"/>
      <c r="BS825" s="417"/>
      <c r="BT825" s="417"/>
      <c r="BU825" s="417"/>
      <c r="BV825" s="417"/>
      <c r="BW825" s="417"/>
      <c r="BX825" s="417"/>
      <c r="BY825" s="417"/>
      <c r="BZ825" s="417"/>
      <c r="CA825" s="417"/>
      <c r="CB825" s="417"/>
      <c r="CC825" s="417"/>
      <c r="CD825" s="417"/>
      <c r="CE825" s="417"/>
      <c r="CF825" s="417"/>
      <c r="CG825" s="417"/>
      <c r="CH825" s="417"/>
      <c r="CI825" s="417"/>
      <c r="CJ825" s="417"/>
      <c r="CK825" s="417"/>
      <c r="CL825" s="417"/>
      <c r="CM825" s="417"/>
      <c r="CN825" s="417"/>
      <c r="CO825" s="417"/>
      <c r="CP825" s="417"/>
      <c r="CQ825" s="417"/>
      <c r="CR825" s="417"/>
      <c r="CS825" s="417"/>
      <c r="CT825" s="417"/>
      <c r="CU825" s="417"/>
      <c r="CV825" s="417"/>
      <c r="CW825" s="417"/>
      <c r="CX825" s="417"/>
      <c r="CY825" s="417"/>
      <c r="CZ825" s="417"/>
      <c r="DA825" s="417"/>
      <c r="DB825" s="417"/>
      <c r="DC825" s="417"/>
      <c r="DD825" s="417"/>
      <c r="DE825" s="417"/>
      <c r="DF825" s="417"/>
      <c r="DG825" s="417"/>
    </row>
    <row r="826" spans="1:111">
      <c r="A826" s="562" t="s">
        <v>1727</v>
      </c>
      <c r="B826" s="563"/>
      <c r="C826" s="563"/>
      <c r="D826" s="563"/>
      <c r="E826" s="563"/>
      <c r="F826" s="563"/>
      <c r="G826" s="563"/>
      <c r="H826" s="564"/>
      <c r="I826" s="565">
        <f>SUM(J712:J826)/2</f>
        <v>0</v>
      </c>
      <c r="J826" s="565"/>
    </row>
    <row r="827" spans="1:111">
      <c r="A827" s="568" t="s">
        <v>2234</v>
      </c>
      <c r="B827" s="569"/>
      <c r="C827" s="569"/>
      <c r="D827" s="569"/>
      <c r="E827" s="569"/>
      <c r="F827" s="569"/>
      <c r="G827" s="569"/>
      <c r="H827" s="569"/>
      <c r="I827" s="569"/>
      <c r="J827" s="570"/>
      <c r="BP827" s="116"/>
      <c r="BQ827" s="116"/>
      <c r="BR827" s="116"/>
      <c r="BS827" s="116"/>
      <c r="BT827" s="116"/>
      <c r="BU827" s="116"/>
      <c r="BV827" s="116"/>
      <c r="BW827" s="116"/>
      <c r="BX827" s="116"/>
      <c r="BY827" s="116"/>
      <c r="BZ827" s="116"/>
      <c r="CA827" s="116"/>
      <c r="CB827" s="116"/>
      <c r="CC827" s="116"/>
      <c r="CD827" s="116"/>
      <c r="CE827" s="116"/>
      <c r="CF827" s="116"/>
      <c r="CG827" s="116"/>
      <c r="CH827" s="116"/>
      <c r="CI827" s="116"/>
      <c r="CJ827" s="116"/>
      <c r="CK827" s="116"/>
      <c r="CL827" s="116"/>
      <c r="CM827" s="116"/>
      <c r="CN827" s="116"/>
      <c r="CO827" s="116"/>
      <c r="CP827" s="116"/>
      <c r="CQ827" s="116"/>
      <c r="CR827" s="116"/>
      <c r="CS827" s="116"/>
      <c r="CT827" s="116"/>
      <c r="CU827" s="116"/>
      <c r="CV827" s="116"/>
      <c r="CW827" s="116"/>
      <c r="CX827" s="116"/>
      <c r="CY827" s="116"/>
      <c r="CZ827" s="116"/>
      <c r="DA827" s="116"/>
      <c r="DB827" s="116"/>
      <c r="DC827" s="116"/>
      <c r="DD827" s="116"/>
      <c r="DE827" s="116"/>
      <c r="DF827" s="116"/>
      <c r="DG827" s="116"/>
    </row>
    <row r="828" spans="1:111">
      <c r="A828" s="295"/>
      <c r="B828" s="295"/>
      <c r="C828" s="296" t="s">
        <v>1813</v>
      </c>
      <c r="D828" s="221" t="s">
        <v>2539</v>
      </c>
      <c r="E828" s="295"/>
      <c r="F828" s="297"/>
      <c r="G828" s="297"/>
      <c r="H828" s="297"/>
      <c r="I828" s="295"/>
      <c r="J828" s="297"/>
      <c r="BP828" s="116"/>
      <c r="BQ828" s="116"/>
      <c r="BR828" s="116"/>
      <c r="BS828" s="116"/>
      <c r="BT828" s="116"/>
      <c r="BU828" s="116"/>
      <c r="BV828" s="116"/>
      <c r="BW828" s="116"/>
      <c r="BX828" s="116"/>
      <c r="BY828" s="116"/>
      <c r="BZ828" s="116"/>
      <c r="CA828" s="116"/>
      <c r="CB828" s="116"/>
      <c r="CC828" s="116"/>
      <c r="CD828" s="116"/>
      <c r="CE828" s="116"/>
      <c r="CF828" s="116"/>
      <c r="CG828" s="116"/>
      <c r="CH828" s="116"/>
      <c r="CI828" s="116"/>
      <c r="CJ828" s="116"/>
      <c r="CK828" s="116"/>
      <c r="CL828" s="116"/>
      <c r="CM828" s="116"/>
      <c r="CN828" s="116"/>
      <c r="CO828" s="116"/>
      <c r="CP828" s="116"/>
      <c r="CQ828" s="116"/>
      <c r="CR828" s="116"/>
      <c r="CS828" s="116"/>
      <c r="CT828" s="116"/>
      <c r="CU828" s="116"/>
      <c r="CV828" s="116"/>
      <c r="CW828" s="116"/>
      <c r="CX828" s="116"/>
      <c r="CY828" s="116"/>
      <c r="CZ828" s="116"/>
      <c r="DA828" s="116"/>
      <c r="DB828" s="116"/>
      <c r="DC828" s="116"/>
      <c r="DD828" s="116"/>
      <c r="DE828" s="116"/>
      <c r="DF828" s="116"/>
      <c r="DG828" s="116"/>
    </row>
    <row r="829" spans="1:111">
      <c r="A829" s="105"/>
      <c r="B829" s="105"/>
      <c r="C829" s="31" t="s">
        <v>1814</v>
      </c>
      <c r="D829" s="32" t="s">
        <v>2540</v>
      </c>
      <c r="E829" s="105"/>
      <c r="F829" s="94"/>
      <c r="G829" s="103"/>
      <c r="H829" s="18"/>
      <c r="I829" s="122"/>
      <c r="J829" s="18"/>
      <c r="BP829" s="116"/>
      <c r="BQ829" s="116"/>
      <c r="BR829" s="116"/>
      <c r="BS829" s="116"/>
      <c r="BT829" s="116"/>
      <c r="BU829" s="116"/>
      <c r="BV829" s="116"/>
      <c r="BW829" s="116"/>
      <c r="BX829" s="116"/>
      <c r="BY829" s="116"/>
      <c r="BZ829" s="116"/>
      <c r="CA829" s="116"/>
      <c r="CB829" s="116"/>
      <c r="CC829" s="116"/>
      <c r="CD829" s="116"/>
      <c r="CE829" s="116"/>
      <c r="CF829" s="116"/>
      <c r="CG829" s="116"/>
      <c r="CH829" s="116"/>
      <c r="CI829" s="116"/>
      <c r="CJ829" s="116"/>
      <c r="CK829" s="116"/>
      <c r="CL829" s="116"/>
      <c r="CM829" s="116"/>
      <c r="CN829" s="116"/>
      <c r="CO829" s="116"/>
      <c r="CP829" s="116"/>
      <c r="CQ829" s="116"/>
      <c r="CR829" s="116"/>
      <c r="CS829" s="116"/>
      <c r="CT829" s="116"/>
      <c r="CU829" s="116"/>
      <c r="CV829" s="116"/>
      <c r="CW829" s="116"/>
      <c r="CX829" s="116"/>
      <c r="CY829" s="116"/>
      <c r="CZ829" s="116"/>
      <c r="DA829" s="116"/>
      <c r="DB829" s="116"/>
      <c r="DC829" s="116"/>
      <c r="DD829" s="116"/>
      <c r="DE829" s="116"/>
      <c r="DF829" s="116"/>
      <c r="DG829" s="116"/>
    </row>
    <row r="830" spans="1:111" ht="31.5">
      <c r="A830" s="112">
        <v>95639</v>
      </c>
      <c r="B830" s="112" t="s">
        <v>13</v>
      </c>
      <c r="C830" s="113" t="s">
        <v>2655</v>
      </c>
      <c r="D830" s="93" t="s">
        <v>2541</v>
      </c>
      <c r="E830" s="112" t="s">
        <v>227</v>
      </c>
      <c r="F830" s="514">
        <v>1</v>
      </c>
      <c r="G830" s="117">
        <f t="shared" ref="G830:G873" si="352">$J$4</f>
        <v>0.24940000000000001</v>
      </c>
      <c r="H830" s="114">
        <v>0</v>
      </c>
      <c r="I830" s="132">
        <f t="shared" ref="I830:I893" si="353">H830*(1+G830)</f>
        <v>0</v>
      </c>
      <c r="J830" s="94">
        <f t="shared" ref="J830:J893" si="354">F830*I830</f>
        <v>0</v>
      </c>
      <c r="BP830" s="116"/>
      <c r="BQ830" s="116"/>
      <c r="BR830" s="116"/>
      <c r="BS830" s="116"/>
      <c r="BT830" s="116"/>
      <c r="BU830" s="116"/>
      <c r="BV830" s="116"/>
      <c r="BW830" s="116"/>
      <c r="BX830" s="116"/>
      <c r="BY830" s="116"/>
      <c r="BZ830" s="116"/>
      <c r="CA830" s="116"/>
      <c r="CB830" s="116"/>
      <c r="CC830" s="116"/>
      <c r="CD830" s="116"/>
      <c r="CE830" s="116"/>
      <c r="CF830" s="116"/>
      <c r="CG830" s="116"/>
      <c r="CH830" s="116"/>
      <c r="CI830" s="116"/>
      <c r="CJ830" s="116"/>
      <c r="CK830" s="116"/>
      <c r="CL830" s="116"/>
      <c r="CM830" s="116"/>
      <c r="CN830" s="116"/>
      <c r="CO830" s="116"/>
      <c r="CP830" s="116"/>
      <c r="CQ830" s="116"/>
      <c r="CR830" s="116"/>
      <c r="CS830" s="116"/>
      <c r="CT830" s="116"/>
      <c r="CU830" s="116"/>
      <c r="CV830" s="116"/>
      <c r="CW830" s="116"/>
      <c r="CX830" s="116"/>
      <c r="CY830" s="116"/>
      <c r="CZ830" s="116"/>
      <c r="DA830" s="116"/>
      <c r="DB830" s="116"/>
      <c r="DC830" s="116"/>
      <c r="DD830" s="116"/>
      <c r="DE830" s="116"/>
      <c r="DF830" s="116"/>
      <c r="DG830" s="116"/>
    </row>
    <row r="831" spans="1:111">
      <c r="A831" s="92">
        <v>95675</v>
      </c>
      <c r="B831" s="112" t="s">
        <v>13</v>
      </c>
      <c r="C831" s="113" t="s">
        <v>2656</v>
      </c>
      <c r="D831" s="84" t="s">
        <v>2542</v>
      </c>
      <c r="E831" s="112" t="s">
        <v>227</v>
      </c>
      <c r="F831" s="514">
        <v>1</v>
      </c>
      <c r="G831" s="117">
        <f t="shared" si="352"/>
        <v>0.24940000000000001</v>
      </c>
      <c r="H831" s="114">
        <v>0</v>
      </c>
      <c r="I831" s="132">
        <f t="shared" si="353"/>
        <v>0</v>
      </c>
      <c r="J831" s="94">
        <f t="shared" si="354"/>
        <v>0</v>
      </c>
      <c r="BP831" s="116"/>
      <c r="BQ831" s="116"/>
      <c r="BR831" s="116"/>
      <c r="BS831" s="116"/>
      <c r="BT831" s="116"/>
      <c r="BU831" s="116"/>
      <c r="BV831" s="116"/>
      <c r="BW831" s="116"/>
      <c r="BX831" s="116"/>
      <c r="BY831" s="116"/>
      <c r="BZ831" s="116"/>
      <c r="CA831" s="116"/>
      <c r="CB831" s="116"/>
      <c r="CC831" s="116"/>
      <c r="CD831" s="116"/>
      <c r="CE831" s="116"/>
      <c r="CF831" s="116"/>
      <c r="CG831" s="116"/>
      <c r="CH831" s="116"/>
      <c r="CI831" s="116"/>
      <c r="CJ831" s="116"/>
      <c r="CK831" s="116"/>
      <c r="CL831" s="116"/>
      <c r="CM831" s="116"/>
      <c r="CN831" s="116"/>
      <c r="CO831" s="116"/>
      <c r="CP831" s="116"/>
      <c r="CQ831" s="116"/>
      <c r="CR831" s="116"/>
      <c r="CS831" s="116"/>
      <c r="CT831" s="116"/>
      <c r="CU831" s="116"/>
      <c r="CV831" s="116"/>
      <c r="CW831" s="116"/>
      <c r="CX831" s="116"/>
      <c r="CY831" s="116"/>
      <c r="CZ831" s="116"/>
      <c r="DA831" s="116"/>
      <c r="DB831" s="116"/>
      <c r="DC831" s="116"/>
      <c r="DD831" s="116"/>
      <c r="DE831" s="116"/>
      <c r="DF831" s="116"/>
      <c r="DG831" s="116"/>
    </row>
    <row r="832" spans="1:111">
      <c r="A832" s="92" t="s">
        <v>2780</v>
      </c>
      <c r="B832" s="112" t="s">
        <v>103</v>
      </c>
      <c r="C832" s="113" t="s">
        <v>2657</v>
      </c>
      <c r="D832" s="84" t="s">
        <v>2779</v>
      </c>
      <c r="E832" s="112" t="s">
        <v>227</v>
      </c>
      <c r="F832" s="514">
        <v>1</v>
      </c>
      <c r="G832" s="117">
        <f t="shared" si="352"/>
        <v>0.24940000000000001</v>
      </c>
      <c r="H832" s="114">
        <v>0</v>
      </c>
      <c r="I832" s="132">
        <f t="shared" si="353"/>
        <v>0</v>
      </c>
      <c r="J832" s="94">
        <f t="shared" si="354"/>
        <v>0</v>
      </c>
      <c r="BP832" s="116"/>
      <c r="BQ832" s="116"/>
      <c r="BR832" s="116"/>
      <c r="BS832" s="116"/>
      <c r="BT832" s="116"/>
      <c r="BU832" s="116"/>
      <c r="BV832" s="116"/>
      <c r="BW832" s="116"/>
      <c r="BX832" s="116"/>
      <c r="BY832" s="116"/>
      <c r="BZ832" s="116"/>
      <c r="CA832" s="116"/>
      <c r="CB832" s="116"/>
      <c r="CC832" s="116"/>
      <c r="CD832" s="116"/>
      <c r="CE832" s="116"/>
      <c r="CF832" s="116"/>
      <c r="CG832" s="116"/>
      <c r="CH832" s="116"/>
      <c r="CI832" s="116"/>
      <c r="CJ832" s="116"/>
      <c r="CK832" s="116"/>
      <c r="CL832" s="116"/>
      <c r="CM832" s="116"/>
      <c r="CN832" s="116"/>
      <c r="CO832" s="116"/>
      <c r="CP832" s="116"/>
      <c r="CQ832" s="116"/>
      <c r="CR832" s="116"/>
      <c r="CS832" s="116"/>
      <c r="CT832" s="116"/>
      <c r="CU832" s="116"/>
      <c r="CV832" s="116"/>
      <c r="CW832" s="116"/>
      <c r="CX832" s="116"/>
      <c r="CY832" s="116"/>
      <c r="CZ832" s="116"/>
      <c r="DA832" s="116"/>
      <c r="DB832" s="116"/>
      <c r="DC832" s="116"/>
      <c r="DD832" s="116"/>
      <c r="DE832" s="116"/>
      <c r="DF832" s="116"/>
      <c r="DG832" s="116"/>
    </row>
    <row r="833" spans="1:111">
      <c r="A833" s="105"/>
      <c r="B833" s="105"/>
      <c r="C833" s="31" t="s">
        <v>1815</v>
      </c>
      <c r="D833" s="32" t="s">
        <v>2544</v>
      </c>
      <c r="E833" s="105"/>
      <c r="F833" s="94"/>
      <c r="G833" s="103"/>
      <c r="H833" s="114">
        <v>0</v>
      </c>
      <c r="I833" s="122"/>
      <c r="J833" s="18"/>
      <c r="BP833" s="116"/>
      <c r="BQ833" s="116"/>
      <c r="BR833" s="116"/>
      <c r="BS833" s="116"/>
      <c r="BT833" s="116"/>
      <c r="BU833" s="116"/>
      <c r="BV833" s="116"/>
      <c r="BW833" s="116"/>
      <c r="BX833" s="116"/>
      <c r="BY833" s="116"/>
      <c r="BZ833" s="116"/>
      <c r="CA833" s="116"/>
      <c r="CB833" s="116"/>
      <c r="CC833" s="116"/>
      <c r="CD833" s="116"/>
      <c r="CE833" s="116"/>
      <c r="CF833" s="116"/>
      <c r="CG833" s="116"/>
      <c r="CH833" s="116"/>
      <c r="CI833" s="116"/>
      <c r="CJ833" s="116"/>
      <c r="CK833" s="116"/>
      <c r="CL833" s="116"/>
      <c r="CM833" s="116"/>
      <c r="CN833" s="116"/>
      <c r="CO833" s="116"/>
      <c r="CP833" s="116"/>
      <c r="CQ833" s="116"/>
      <c r="CR833" s="116"/>
      <c r="CS833" s="116"/>
      <c r="CT833" s="116"/>
      <c r="CU833" s="116"/>
      <c r="CV833" s="116"/>
      <c r="CW833" s="116"/>
      <c r="CX833" s="116"/>
      <c r="CY833" s="116"/>
      <c r="CZ833" s="116"/>
      <c r="DA833" s="116"/>
      <c r="DB833" s="116"/>
      <c r="DC833" s="116"/>
      <c r="DD833" s="116"/>
      <c r="DE833" s="116"/>
      <c r="DF833" s="116"/>
      <c r="DG833" s="116"/>
    </row>
    <row r="834" spans="1:111">
      <c r="A834" s="92">
        <v>1197</v>
      </c>
      <c r="B834" s="112" t="s">
        <v>13</v>
      </c>
      <c r="C834" s="113" t="s">
        <v>2658</v>
      </c>
      <c r="D834" s="84" t="s">
        <v>2545</v>
      </c>
      <c r="E834" s="112" t="s">
        <v>104</v>
      </c>
      <c r="F834" s="514">
        <v>91</v>
      </c>
      <c r="G834" s="117">
        <f t="shared" si="352"/>
        <v>0.24940000000000001</v>
      </c>
      <c r="H834" s="114">
        <v>0</v>
      </c>
      <c r="I834" s="132">
        <f t="shared" si="353"/>
        <v>0</v>
      </c>
      <c r="J834" s="94">
        <f t="shared" si="354"/>
        <v>0</v>
      </c>
      <c r="BP834" s="116"/>
      <c r="BQ834" s="116"/>
      <c r="BR834" s="116"/>
      <c r="BS834" s="116"/>
      <c r="BT834" s="116"/>
      <c r="BU834" s="116"/>
      <c r="BV834" s="116"/>
      <c r="BW834" s="116"/>
      <c r="BX834" s="116"/>
      <c r="BY834" s="116"/>
      <c r="BZ834" s="116"/>
      <c r="CA834" s="116"/>
      <c r="CB834" s="116"/>
      <c r="CC834" s="116"/>
      <c r="CD834" s="116"/>
      <c r="CE834" s="116"/>
      <c r="CF834" s="116"/>
      <c r="CG834" s="116"/>
      <c r="CH834" s="116"/>
      <c r="CI834" s="116"/>
      <c r="CJ834" s="116"/>
      <c r="CK834" s="116"/>
      <c r="CL834" s="116"/>
      <c r="CM834" s="116"/>
      <c r="CN834" s="116"/>
      <c r="CO834" s="116"/>
      <c r="CP834" s="116"/>
      <c r="CQ834" s="116"/>
      <c r="CR834" s="116"/>
      <c r="CS834" s="116"/>
      <c r="CT834" s="116"/>
      <c r="CU834" s="116"/>
      <c r="CV834" s="116"/>
      <c r="CW834" s="116"/>
      <c r="CX834" s="116"/>
      <c r="CY834" s="116"/>
      <c r="CZ834" s="116"/>
      <c r="DA834" s="116"/>
      <c r="DB834" s="116"/>
      <c r="DC834" s="116"/>
      <c r="DD834" s="116"/>
      <c r="DE834" s="116"/>
      <c r="DF834" s="116"/>
      <c r="DG834" s="116"/>
    </row>
    <row r="835" spans="1:111">
      <c r="A835" s="92">
        <v>1198</v>
      </c>
      <c r="B835" s="112" t="s">
        <v>13</v>
      </c>
      <c r="C835" s="113" t="s">
        <v>2659</v>
      </c>
      <c r="D835" s="84" t="s">
        <v>2546</v>
      </c>
      <c r="E835" s="112" t="s">
        <v>104</v>
      </c>
      <c r="F835" s="514">
        <v>27</v>
      </c>
      <c r="G835" s="117">
        <f t="shared" si="352"/>
        <v>0.24940000000000001</v>
      </c>
      <c r="H835" s="114">
        <v>0</v>
      </c>
      <c r="I835" s="132">
        <f t="shared" si="353"/>
        <v>0</v>
      </c>
      <c r="J835" s="94">
        <f t="shared" si="354"/>
        <v>0</v>
      </c>
      <c r="BP835" s="116"/>
      <c r="BQ835" s="116"/>
      <c r="BR835" s="116"/>
      <c r="BS835" s="116"/>
      <c r="BT835" s="116"/>
      <c r="BU835" s="116"/>
      <c r="BV835" s="116"/>
      <c r="BW835" s="116"/>
      <c r="BX835" s="116"/>
      <c r="BY835" s="116"/>
      <c r="BZ835" s="116"/>
      <c r="CA835" s="116"/>
      <c r="CB835" s="116"/>
      <c r="CC835" s="116"/>
      <c r="CD835" s="116"/>
      <c r="CE835" s="116"/>
      <c r="CF835" s="116"/>
      <c r="CG835" s="116"/>
      <c r="CH835" s="116"/>
      <c r="CI835" s="116"/>
      <c r="CJ835" s="116"/>
      <c r="CK835" s="116"/>
      <c r="CL835" s="116"/>
      <c r="CM835" s="116"/>
      <c r="CN835" s="116"/>
      <c r="CO835" s="116"/>
      <c r="CP835" s="116"/>
      <c r="CQ835" s="116"/>
      <c r="CR835" s="116"/>
      <c r="CS835" s="116"/>
      <c r="CT835" s="116"/>
      <c r="CU835" s="116"/>
      <c r="CV835" s="116"/>
      <c r="CW835" s="116"/>
      <c r="CX835" s="116"/>
      <c r="CY835" s="116"/>
      <c r="CZ835" s="116"/>
      <c r="DA835" s="116"/>
      <c r="DB835" s="116"/>
      <c r="DC835" s="116"/>
      <c r="DD835" s="116"/>
      <c r="DE835" s="116"/>
      <c r="DF835" s="116"/>
      <c r="DG835" s="116"/>
    </row>
    <row r="836" spans="1:111" ht="31.5">
      <c r="A836" s="92" t="s">
        <v>2789</v>
      </c>
      <c r="B836" s="112" t="s">
        <v>103</v>
      </c>
      <c r="C836" s="113" t="s">
        <v>2660</v>
      </c>
      <c r="D836" s="84" t="s">
        <v>2547</v>
      </c>
      <c r="E836" s="112" t="s">
        <v>104</v>
      </c>
      <c r="F836" s="514">
        <v>2</v>
      </c>
      <c r="G836" s="117">
        <f t="shared" si="352"/>
        <v>0.24940000000000001</v>
      </c>
      <c r="H836" s="114">
        <v>0</v>
      </c>
      <c r="I836" s="132">
        <f t="shared" si="353"/>
        <v>0</v>
      </c>
      <c r="J836" s="94">
        <f t="shared" si="354"/>
        <v>0</v>
      </c>
      <c r="BP836" s="116"/>
      <c r="BQ836" s="116"/>
      <c r="BR836" s="116"/>
      <c r="BS836" s="116"/>
      <c r="BT836" s="116"/>
      <c r="BU836" s="116"/>
      <c r="BV836" s="116"/>
      <c r="BW836" s="116"/>
      <c r="BX836" s="116"/>
      <c r="BY836" s="116"/>
      <c r="BZ836" s="116"/>
      <c r="CA836" s="116"/>
      <c r="CB836" s="116"/>
      <c r="CC836" s="116"/>
      <c r="CD836" s="116"/>
      <c r="CE836" s="116"/>
      <c r="CF836" s="116"/>
      <c r="CG836" s="116"/>
      <c r="CH836" s="116"/>
      <c r="CI836" s="116"/>
      <c r="CJ836" s="116"/>
      <c r="CK836" s="116"/>
      <c r="CL836" s="116"/>
      <c r="CM836" s="116"/>
      <c r="CN836" s="116"/>
      <c r="CO836" s="116"/>
      <c r="CP836" s="116"/>
      <c r="CQ836" s="116"/>
      <c r="CR836" s="116"/>
      <c r="CS836" s="116"/>
      <c r="CT836" s="116"/>
      <c r="CU836" s="116"/>
      <c r="CV836" s="116"/>
      <c r="CW836" s="116"/>
      <c r="CX836" s="116"/>
      <c r="CY836" s="116"/>
      <c r="CZ836" s="116"/>
      <c r="DA836" s="116"/>
      <c r="DB836" s="116"/>
      <c r="DC836" s="116"/>
      <c r="DD836" s="116"/>
      <c r="DE836" s="116"/>
      <c r="DF836" s="116"/>
      <c r="DG836" s="116"/>
    </row>
    <row r="837" spans="1:111" ht="31.5">
      <c r="A837" s="92">
        <v>94711</v>
      </c>
      <c r="B837" s="112" t="s">
        <v>13</v>
      </c>
      <c r="C837" s="113" t="s">
        <v>2661</v>
      </c>
      <c r="D837" s="84" t="s">
        <v>2548</v>
      </c>
      <c r="E837" s="112" t="s">
        <v>104</v>
      </c>
      <c r="F837" s="514">
        <v>2</v>
      </c>
      <c r="G837" s="117">
        <f t="shared" si="352"/>
        <v>0.24940000000000001</v>
      </c>
      <c r="H837" s="114">
        <v>0</v>
      </c>
      <c r="I837" s="132">
        <f t="shared" si="353"/>
        <v>0</v>
      </c>
      <c r="J837" s="94">
        <f t="shared" si="354"/>
        <v>0</v>
      </c>
      <c r="BP837" s="116"/>
      <c r="BQ837" s="116"/>
      <c r="BR837" s="116"/>
      <c r="BS837" s="116"/>
      <c r="BT837" s="116"/>
      <c r="BU837" s="116"/>
      <c r="BV837" s="116"/>
      <c r="BW837" s="116"/>
      <c r="BX837" s="116"/>
      <c r="BY837" s="116"/>
      <c r="BZ837" s="116"/>
      <c r="CA837" s="116"/>
      <c r="CB837" s="116"/>
      <c r="CC837" s="116"/>
      <c r="CD837" s="116"/>
      <c r="CE837" s="116"/>
      <c r="CF837" s="116"/>
      <c r="CG837" s="116"/>
      <c r="CH837" s="116"/>
      <c r="CI837" s="116"/>
      <c r="CJ837" s="116"/>
      <c r="CK837" s="116"/>
      <c r="CL837" s="116"/>
      <c r="CM837" s="116"/>
      <c r="CN837" s="116"/>
      <c r="CO837" s="116"/>
      <c r="CP837" s="116"/>
      <c r="CQ837" s="116"/>
      <c r="CR837" s="116"/>
      <c r="CS837" s="116"/>
      <c r="CT837" s="116"/>
      <c r="CU837" s="116"/>
      <c r="CV837" s="116"/>
      <c r="CW837" s="116"/>
      <c r="CX837" s="116"/>
      <c r="CY837" s="116"/>
      <c r="CZ837" s="116"/>
      <c r="DA837" s="116"/>
      <c r="DB837" s="116"/>
      <c r="DC837" s="116"/>
      <c r="DD837" s="116"/>
      <c r="DE837" s="116"/>
      <c r="DF837" s="116"/>
      <c r="DG837" s="116"/>
    </row>
    <row r="838" spans="1:111" ht="31.5">
      <c r="A838" s="92">
        <v>94713</v>
      </c>
      <c r="B838" s="112" t="s">
        <v>13</v>
      </c>
      <c r="C838" s="113" t="s">
        <v>2662</v>
      </c>
      <c r="D838" s="84" t="s">
        <v>2549</v>
      </c>
      <c r="E838" s="112" t="s">
        <v>104</v>
      </c>
      <c r="F838" s="514">
        <v>1</v>
      </c>
      <c r="G838" s="117">
        <f t="shared" si="352"/>
        <v>0.24940000000000001</v>
      </c>
      <c r="H838" s="114">
        <v>0</v>
      </c>
      <c r="I838" s="132">
        <f t="shared" si="353"/>
        <v>0</v>
      </c>
      <c r="J838" s="94">
        <f t="shared" si="354"/>
        <v>0</v>
      </c>
      <c r="BP838" s="116"/>
      <c r="BQ838" s="116"/>
      <c r="BR838" s="116"/>
      <c r="BS838" s="116"/>
      <c r="BT838" s="116"/>
      <c r="BU838" s="116"/>
      <c r="BV838" s="116"/>
      <c r="BW838" s="116"/>
      <c r="BX838" s="116"/>
      <c r="BY838" s="116"/>
      <c r="BZ838" s="116"/>
      <c r="CA838" s="116"/>
      <c r="CB838" s="116"/>
      <c r="CC838" s="116"/>
      <c r="CD838" s="116"/>
      <c r="CE838" s="116"/>
      <c r="CF838" s="116"/>
      <c r="CG838" s="116"/>
      <c r="CH838" s="116"/>
      <c r="CI838" s="116"/>
      <c r="CJ838" s="116"/>
      <c r="CK838" s="116"/>
      <c r="CL838" s="116"/>
      <c r="CM838" s="116"/>
      <c r="CN838" s="116"/>
      <c r="CO838" s="116"/>
      <c r="CP838" s="116"/>
      <c r="CQ838" s="116"/>
      <c r="CR838" s="116"/>
      <c r="CS838" s="116"/>
      <c r="CT838" s="116"/>
      <c r="CU838" s="116"/>
      <c r="CV838" s="116"/>
      <c r="CW838" s="116"/>
      <c r="CX838" s="116"/>
      <c r="CY838" s="116"/>
      <c r="CZ838" s="116"/>
      <c r="DA838" s="116"/>
      <c r="DB838" s="116"/>
      <c r="DC838" s="116"/>
      <c r="DD838" s="116"/>
      <c r="DE838" s="116"/>
      <c r="DF838" s="116"/>
      <c r="DG838" s="116"/>
    </row>
    <row r="839" spans="1:111" ht="31.5">
      <c r="A839" s="92">
        <v>94715</v>
      </c>
      <c r="B839" s="112" t="s">
        <v>13</v>
      </c>
      <c r="C839" s="113" t="s">
        <v>2663</v>
      </c>
      <c r="D839" s="84" t="s">
        <v>2550</v>
      </c>
      <c r="E839" s="112" t="s">
        <v>104</v>
      </c>
      <c r="F839" s="514">
        <v>1</v>
      </c>
      <c r="G839" s="117">
        <f t="shared" si="352"/>
        <v>0.24940000000000001</v>
      </c>
      <c r="H839" s="114">
        <v>0</v>
      </c>
      <c r="I839" s="132">
        <f t="shared" si="353"/>
        <v>0</v>
      </c>
      <c r="J839" s="94">
        <f t="shared" si="354"/>
        <v>0</v>
      </c>
      <c r="BP839" s="116"/>
      <c r="BQ839" s="116"/>
      <c r="BR839" s="116"/>
      <c r="BS839" s="116"/>
      <c r="BT839" s="116"/>
      <c r="BU839" s="116"/>
      <c r="BV839" s="116"/>
      <c r="BW839" s="116"/>
      <c r="BX839" s="116"/>
      <c r="BY839" s="116"/>
      <c r="BZ839" s="116"/>
      <c r="CA839" s="116"/>
      <c r="CB839" s="116"/>
      <c r="CC839" s="116"/>
      <c r="CD839" s="116"/>
      <c r="CE839" s="116"/>
      <c r="CF839" s="116"/>
      <c r="CG839" s="116"/>
      <c r="CH839" s="116"/>
      <c r="CI839" s="116"/>
      <c r="CJ839" s="116"/>
      <c r="CK839" s="116"/>
      <c r="CL839" s="116"/>
      <c r="CM839" s="116"/>
      <c r="CN839" s="116"/>
      <c r="CO839" s="116"/>
      <c r="CP839" s="116"/>
      <c r="CQ839" s="116"/>
      <c r="CR839" s="116"/>
      <c r="CS839" s="116"/>
      <c r="CT839" s="116"/>
      <c r="CU839" s="116"/>
      <c r="CV839" s="116"/>
      <c r="CW839" s="116"/>
      <c r="CX839" s="116"/>
      <c r="CY839" s="116"/>
      <c r="CZ839" s="116"/>
      <c r="DA839" s="116"/>
      <c r="DB839" s="116"/>
      <c r="DC839" s="116"/>
      <c r="DD839" s="116"/>
      <c r="DE839" s="116"/>
      <c r="DF839" s="116"/>
      <c r="DG839" s="116"/>
    </row>
    <row r="840" spans="1:111" ht="31.5">
      <c r="A840" s="92">
        <v>89579</v>
      </c>
      <c r="B840" s="112" t="s">
        <v>13</v>
      </c>
      <c r="C840" s="113" t="s">
        <v>2664</v>
      </c>
      <c r="D840" s="84" t="s">
        <v>2551</v>
      </c>
      <c r="E840" s="112" t="s">
        <v>104</v>
      </c>
      <c r="F840" s="514">
        <v>10</v>
      </c>
      <c r="G840" s="117">
        <f t="shared" si="352"/>
        <v>0.24940000000000001</v>
      </c>
      <c r="H840" s="114">
        <v>0</v>
      </c>
      <c r="I840" s="132">
        <f t="shared" si="353"/>
        <v>0</v>
      </c>
      <c r="J840" s="94">
        <f t="shared" si="354"/>
        <v>0</v>
      </c>
      <c r="BP840" s="116"/>
      <c r="BQ840" s="116"/>
      <c r="BR840" s="116"/>
      <c r="BS840" s="116"/>
      <c r="BT840" s="116"/>
      <c r="BU840" s="116"/>
      <c r="BV840" s="116"/>
      <c r="BW840" s="116"/>
      <c r="BX840" s="116"/>
      <c r="BY840" s="116"/>
      <c r="BZ840" s="116"/>
      <c r="CA840" s="116"/>
      <c r="CB840" s="116"/>
      <c r="CC840" s="116"/>
      <c r="CD840" s="116"/>
      <c r="CE840" s="116"/>
      <c r="CF840" s="116"/>
      <c r="CG840" s="116"/>
      <c r="CH840" s="116"/>
      <c r="CI840" s="116"/>
      <c r="CJ840" s="116"/>
      <c r="CK840" s="116"/>
      <c r="CL840" s="116"/>
      <c r="CM840" s="116"/>
      <c r="CN840" s="116"/>
      <c r="CO840" s="116"/>
      <c r="CP840" s="116"/>
      <c r="CQ840" s="116"/>
      <c r="CR840" s="116"/>
      <c r="CS840" s="116"/>
      <c r="CT840" s="116"/>
      <c r="CU840" s="116"/>
      <c r="CV840" s="116"/>
      <c r="CW840" s="116"/>
      <c r="CX840" s="116"/>
      <c r="CY840" s="116"/>
      <c r="CZ840" s="116"/>
      <c r="DA840" s="116"/>
      <c r="DB840" s="116"/>
      <c r="DC840" s="116"/>
      <c r="DD840" s="116"/>
      <c r="DE840" s="116"/>
      <c r="DF840" s="116"/>
      <c r="DG840" s="116"/>
    </row>
    <row r="841" spans="1:111" ht="31.5">
      <c r="A841" s="92">
        <v>89409</v>
      </c>
      <c r="B841" s="112" t="s">
        <v>13</v>
      </c>
      <c r="C841" s="113" t="s">
        <v>2665</v>
      </c>
      <c r="D841" s="84" t="s">
        <v>2552</v>
      </c>
      <c r="E841" s="112" t="s">
        <v>104</v>
      </c>
      <c r="F841" s="514">
        <v>11</v>
      </c>
      <c r="G841" s="117">
        <f t="shared" si="352"/>
        <v>0.24940000000000001</v>
      </c>
      <c r="H841" s="114">
        <v>0</v>
      </c>
      <c r="I841" s="132">
        <f t="shared" si="353"/>
        <v>0</v>
      </c>
      <c r="J841" s="94">
        <f t="shared" si="354"/>
        <v>0</v>
      </c>
      <c r="BP841" s="116"/>
      <c r="BQ841" s="116"/>
      <c r="BR841" s="116"/>
      <c r="BS841" s="116"/>
      <c r="BT841" s="116"/>
      <c r="BU841" s="116"/>
      <c r="BV841" s="116"/>
      <c r="BW841" s="116"/>
      <c r="BX841" s="116"/>
      <c r="BY841" s="116"/>
      <c r="BZ841" s="116"/>
      <c r="CA841" s="116"/>
      <c r="CB841" s="116"/>
      <c r="CC841" s="116"/>
      <c r="CD841" s="116"/>
      <c r="CE841" s="116"/>
      <c r="CF841" s="116"/>
      <c r="CG841" s="116"/>
      <c r="CH841" s="116"/>
      <c r="CI841" s="116"/>
      <c r="CJ841" s="116"/>
      <c r="CK841" s="116"/>
      <c r="CL841" s="116"/>
      <c r="CM841" s="116"/>
      <c r="CN841" s="116"/>
      <c r="CO841" s="116"/>
      <c r="CP841" s="116"/>
      <c r="CQ841" s="116"/>
      <c r="CR841" s="116"/>
      <c r="CS841" s="116"/>
      <c r="CT841" s="116"/>
      <c r="CU841" s="116"/>
      <c r="CV841" s="116"/>
      <c r="CW841" s="116"/>
      <c r="CX841" s="116"/>
      <c r="CY841" s="116"/>
      <c r="CZ841" s="116"/>
      <c r="DA841" s="116"/>
      <c r="DB841" s="116"/>
      <c r="DC841" s="116"/>
      <c r="DD841" s="116"/>
      <c r="DE841" s="116"/>
      <c r="DF841" s="116"/>
      <c r="DG841" s="116"/>
    </row>
    <row r="842" spans="1:111" ht="31.5">
      <c r="A842" s="92">
        <v>89502</v>
      </c>
      <c r="B842" s="112" t="s">
        <v>13</v>
      </c>
      <c r="C842" s="113" t="s">
        <v>2666</v>
      </c>
      <c r="D842" s="84" t="s">
        <v>2553</v>
      </c>
      <c r="E842" s="112" t="s">
        <v>104</v>
      </c>
      <c r="F842" s="514">
        <v>3</v>
      </c>
      <c r="G842" s="117">
        <f t="shared" si="352"/>
        <v>0.24940000000000001</v>
      </c>
      <c r="H842" s="114">
        <v>0</v>
      </c>
      <c r="I842" s="132">
        <f t="shared" si="353"/>
        <v>0</v>
      </c>
      <c r="J842" s="94">
        <f t="shared" si="354"/>
        <v>0</v>
      </c>
      <c r="BP842" s="116"/>
      <c r="BQ842" s="116"/>
      <c r="BR842" s="116"/>
      <c r="BS842" s="116"/>
      <c r="BT842" s="116"/>
      <c r="BU842" s="116"/>
      <c r="BV842" s="116"/>
      <c r="BW842" s="116"/>
      <c r="BX842" s="116"/>
      <c r="BY842" s="116"/>
      <c r="BZ842" s="116"/>
      <c r="CA842" s="116"/>
      <c r="CB842" s="116"/>
      <c r="CC842" s="116"/>
      <c r="CD842" s="116"/>
      <c r="CE842" s="116"/>
      <c r="CF842" s="116"/>
      <c r="CG842" s="116"/>
      <c r="CH842" s="116"/>
      <c r="CI842" s="116"/>
      <c r="CJ842" s="116"/>
      <c r="CK842" s="116"/>
      <c r="CL842" s="116"/>
      <c r="CM842" s="116"/>
      <c r="CN842" s="116"/>
      <c r="CO842" s="116"/>
      <c r="CP842" s="116"/>
      <c r="CQ842" s="116"/>
      <c r="CR842" s="116"/>
      <c r="CS842" s="116"/>
      <c r="CT842" s="116"/>
      <c r="CU842" s="116"/>
      <c r="CV842" s="116"/>
      <c r="CW842" s="116"/>
      <c r="CX842" s="116"/>
      <c r="CY842" s="116"/>
      <c r="CZ842" s="116"/>
      <c r="DA842" s="116"/>
      <c r="DB842" s="116"/>
      <c r="DC842" s="116"/>
      <c r="DD842" s="116"/>
      <c r="DE842" s="116"/>
      <c r="DF842" s="116"/>
      <c r="DG842" s="116"/>
    </row>
    <row r="843" spans="1:111" ht="31.5">
      <c r="A843" s="92">
        <v>89408</v>
      </c>
      <c r="B843" s="112" t="s">
        <v>13</v>
      </c>
      <c r="C843" s="113" t="s">
        <v>2667</v>
      </c>
      <c r="D843" s="84" t="s">
        <v>2554</v>
      </c>
      <c r="E843" s="112" t="s">
        <v>104</v>
      </c>
      <c r="F843" s="514">
        <v>178</v>
      </c>
      <c r="G843" s="117">
        <f t="shared" si="352"/>
        <v>0.24940000000000001</v>
      </c>
      <c r="H843" s="114">
        <v>0</v>
      </c>
      <c r="I843" s="132">
        <f t="shared" si="353"/>
        <v>0</v>
      </c>
      <c r="J843" s="94">
        <f t="shared" si="354"/>
        <v>0</v>
      </c>
      <c r="BP843" s="116"/>
      <c r="BQ843" s="116"/>
      <c r="BR843" s="116"/>
      <c r="BS843" s="116"/>
      <c r="BT843" s="116"/>
      <c r="BU843" s="116"/>
      <c r="BV843" s="116"/>
      <c r="BW843" s="116"/>
      <c r="BX843" s="116"/>
      <c r="BY843" s="116"/>
      <c r="BZ843" s="116"/>
      <c r="CA843" s="116"/>
      <c r="CB843" s="116"/>
      <c r="CC843" s="116"/>
      <c r="CD843" s="116"/>
      <c r="CE843" s="116"/>
      <c r="CF843" s="116"/>
      <c r="CG843" s="116"/>
      <c r="CH843" s="116"/>
      <c r="CI843" s="116"/>
      <c r="CJ843" s="116"/>
      <c r="CK843" s="116"/>
      <c r="CL843" s="116"/>
      <c r="CM843" s="116"/>
      <c r="CN843" s="116"/>
      <c r="CO843" s="116"/>
      <c r="CP843" s="116"/>
      <c r="CQ843" s="116"/>
      <c r="CR843" s="116"/>
      <c r="CS843" s="116"/>
      <c r="CT843" s="116"/>
      <c r="CU843" s="116"/>
      <c r="CV843" s="116"/>
      <c r="CW843" s="116"/>
      <c r="CX843" s="116"/>
      <c r="CY843" s="116"/>
      <c r="CZ843" s="116"/>
      <c r="DA843" s="116"/>
      <c r="DB843" s="116"/>
      <c r="DC843" s="116"/>
      <c r="DD843" s="116"/>
      <c r="DE843" s="116"/>
      <c r="DF843" s="116"/>
      <c r="DG843" s="116"/>
    </row>
    <row r="844" spans="1:111" ht="31.5">
      <c r="A844" s="92">
        <v>89424</v>
      </c>
      <c r="B844" s="112" t="s">
        <v>13</v>
      </c>
      <c r="C844" s="113" t="s">
        <v>2668</v>
      </c>
      <c r="D844" s="84" t="s">
        <v>2555</v>
      </c>
      <c r="E844" s="112" t="s">
        <v>104</v>
      </c>
      <c r="F844" s="514">
        <v>7</v>
      </c>
      <c r="G844" s="117">
        <f t="shared" si="352"/>
        <v>0.24940000000000001</v>
      </c>
      <c r="H844" s="114">
        <v>0</v>
      </c>
      <c r="I844" s="132">
        <f t="shared" si="353"/>
        <v>0</v>
      </c>
      <c r="J844" s="94">
        <f t="shared" si="354"/>
        <v>0</v>
      </c>
      <c r="BP844" s="116"/>
      <c r="BQ844" s="116"/>
      <c r="BR844" s="116"/>
      <c r="BS844" s="116"/>
      <c r="BT844" s="116"/>
      <c r="BU844" s="116"/>
      <c r="BV844" s="116"/>
      <c r="BW844" s="116"/>
      <c r="BX844" s="116"/>
      <c r="BY844" s="116"/>
      <c r="BZ844" s="116"/>
      <c r="CA844" s="116"/>
      <c r="CB844" s="116"/>
      <c r="CC844" s="116"/>
      <c r="CD844" s="116"/>
      <c r="CE844" s="116"/>
      <c r="CF844" s="116"/>
      <c r="CG844" s="116"/>
      <c r="CH844" s="116"/>
      <c r="CI844" s="116"/>
      <c r="CJ844" s="116"/>
      <c r="CK844" s="116"/>
      <c r="CL844" s="116"/>
      <c r="CM844" s="116"/>
      <c r="CN844" s="116"/>
      <c r="CO844" s="116"/>
      <c r="CP844" s="116"/>
      <c r="CQ844" s="116"/>
      <c r="CR844" s="116"/>
      <c r="CS844" s="116"/>
      <c r="CT844" s="116"/>
      <c r="CU844" s="116"/>
      <c r="CV844" s="116"/>
      <c r="CW844" s="116"/>
      <c r="CX844" s="116"/>
      <c r="CY844" s="116"/>
      <c r="CZ844" s="116"/>
      <c r="DA844" s="116"/>
      <c r="DB844" s="116"/>
      <c r="DC844" s="116"/>
      <c r="DD844" s="116"/>
      <c r="DE844" s="116"/>
      <c r="DF844" s="116"/>
      <c r="DG844" s="116"/>
    </row>
    <row r="845" spans="1:111" ht="31.5">
      <c r="A845" s="92">
        <v>89440</v>
      </c>
      <c r="B845" s="112" t="s">
        <v>13</v>
      </c>
      <c r="C845" s="113" t="s">
        <v>2669</v>
      </c>
      <c r="D845" s="84" t="s">
        <v>2556</v>
      </c>
      <c r="E845" s="112" t="s">
        <v>104</v>
      </c>
      <c r="F845" s="514">
        <v>49</v>
      </c>
      <c r="G845" s="117">
        <f t="shared" si="352"/>
        <v>0.24940000000000001</v>
      </c>
      <c r="H845" s="114">
        <v>0</v>
      </c>
      <c r="I845" s="132">
        <f t="shared" si="353"/>
        <v>0</v>
      </c>
      <c r="J845" s="94">
        <f t="shared" si="354"/>
        <v>0</v>
      </c>
      <c r="BP845" s="116"/>
      <c r="BQ845" s="116"/>
      <c r="BR845" s="116"/>
      <c r="BS845" s="116"/>
      <c r="BT845" s="116"/>
      <c r="BU845" s="116"/>
      <c r="BV845" s="116"/>
      <c r="BW845" s="116"/>
      <c r="BX845" s="116"/>
      <c r="BY845" s="116"/>
      <c r="BZ845" s="116"/>
      <c r="CA845" s="116"/>
      <c r="CB845" s="116"/>
      <c r="CC845" s="116"/>
      <c r="CD845" s="116"/>
      <c r="CE845" s="116"/>
      <c r="CF845" s="116"/>
      <c r="CG845" s="116"/>
      <c r="CH845" s="116"/>
      <c r="CI845" s="116"/>
      <c r="CJ845" s="116"/>
      <c r="CK845" s="116"/>
      <c r="CL845" s="116"/>
      <c r="CM845" s="116"/>
      <c r="CN845" s="116"/>
      <c r="CO845" s="116"/>
      <c r="CP845" s="116"/>
      <c r="CQ845" s="116"/>
      <c r="CR845" s="116"/>
      <c r="CS845" s="116"/>
      <c r="CT845" s="116"/>
      <c r="CU845" s="116"/>
      <c r="CV845" s="116"/>
      <c r="CW845" s="116"/>
      <c r="CX845" s="116"/>
      <c r="CY845" s="116"/>
      <c r="CZ845" s="116"/>
      <c r="DA845" s="116"/>
      <c r="DB845" s="116"/>
      <c r="DC845" s="116"/>
      <c r="DD845" s="116"/>
      <c r="DE845" s="116"/>
      <c r="DF845" s="116"/>
      <c r="DG845" s="116"/>
    </row>
    <row r="846" spans="1:111" ht="31.5">
      <c r="A846" s="92">
        <v>89627</v>
      </c>
      <c r="B846" s="112" t="s">
        <v>13</v>
      </c>
      <c r="C846" s="113" t="s">
        <v>2670</v>
      </c>
      <c r="D846" s="84" t="s">
        <v>2557</v>
      </c>
      <c r="E846" s="112" t="s">
        <v>104</v>
      </c>
      <c r="F846" s="514">
        <v>13</v>
      </c>
      <c r="G846" s="117">
        <f t="shared" si="352"/>
        <v>0.24940000000000001</v>
      </c>
      <c r="H846" s="114">
        <v>0</v>
      </c>
      <c r="I846" s="132">
        <f t="shared" si="353"/>
        <v>0</v>
      </c>
      <c r="J846" s="94">
        <f t="shared" si="354"/>
        <v>0</v>
      </c>
      <c r="BP846" s="116"/>
      <c r="BQ846" s="116"/>
      <c r="BR846" s="116"/>
      <c r="BS846" s="116"/>
      <c r="BT846" s="116"/>
      <c r="BU846" s="116"/>
      <c r="BV846" s="116"/>
      <c r="BW846" s="116"/>
      <c r="BX846" s="116"/>
      <c r="BY846" s="116"/>
      <c r="BZ846" s="116"/>
      <c r="CA846" s="116"/>
      <c r="CB846" s="116"/>
      <c r="CC846" s="116"/>
      <c r="CD846" s="116"/>
      <c r="CE846" s="116"/>
      <c r="CF846" s="116"/>
      <c r="CG846" s="116"/>
      <c r="CH846" s="116"/>
      <c r="CI846" s="116"/>
      <c r="CJ846" s="116"/>
      <c r="CK846" s="116"/>
      <c r="CL846" s="116"/>
      <c r="CM846" s="116"/>
      <c r="CN846" s="116"/>
      <c r="CO846" s="116"/>
      <c r="CP846" s="116"/>
      <c r="CQ846" s="116"/>
      <c r="CR846" s="116"/>
      <c r="CS846" s="116"/>
      <c r="CT846" s="116"/>
      <c r="CU846" s="116"/>
      <c r="CV846" s="116"/>
      <c r="CW846" s="116"/>
      <c r="CX846" s="116"/>
      <c r="CY846" s="116"/>
      <c r="CZ846" s="116"/>
      <c r="DA846" s="116"/>
      <c r="DB846" s="116"/>
      <c r="DC846" s="116"/>
      <c r="DD846" s="116"/>
      <c r="DE846" s="116"/>
      <c r="DF846" s="116"/>
      <c r="DG846" s="116"/>
    </row>
    <row r="847" spans="1:111" ht="31.5">
      <c r="A847" s="92">
        <v>89366</v>
      </c>
      <c r="B847" s="112" t="s">
        <v>13</v>
      </c>
      <c r="C847" s="113" t="s">
        <v>2671</v>
      </c>
      <c r="D847" s="84" t="s">
        <v>2558</v>
      </c>
      <c r="E847" s="112" t="s">
        <v>104</v>
      </c>
      <c r="F847" s="514">
        <v>22</v>
      </c>
      <c r="G847" s="117">
        <f t="shared" si="352"/>
        <v>0.24940000000000001</v>
      </c>
      <c r="H847" s="114">
        <v>0</v>
      </c>
      <c r="I847" s="132">
        <f t="shared" si="353"/>
        <v>0</v>
      </c>
      <c r="J847" s="94">
        <f t="shared" si="354"/>
        <v>0</v>
      </c>
      <c r="BP847" s="116"/>
      <c r="BQ847" s="116"/>
      <c r="BR847" s="116"/>
      <c r="BS847" s="116"/>
      <c r="BT847" s="116"/>
      <c r="BU847" s="116"/>
      <c r="BV847" s="116"/>
      <c r="BW847" s="116"/>
      <c r="BX847" s="116"/>
      <c r="BY847" s="116"/>
      <c r="BZ847" s="116"/>
      <c r="CA847" s="116"/>
      <c r="CB847" s="116"/>
      <c r="CC847" s="116"/>
      <c r="CD847" s="116"/>
      <c r="CE847" s="116"/>
      <c r="CF847" s="116"/>
      <c r="CG847" s="116"/>
      <c r="CH847" s="116"/>
      <c r="CI847" s="116"/>
      <c r="CJ847" s="116"/>
      <c r="CK847" s="116"/>
      <c r="CL847" s="116"/>
      <c r="CM847" s="116"/>
      <c r="CN847" s="116"/>
      <c r="CO847" s="116"/>
      <c r="CP847" s="116"/>
      <c r="CQ847" s="116"/>
      <c r="CR847" s="116"/>
      <c r="CS847" s="116"/>
      <c r="CT847" s="116"/>
      <c r="CU847" s="116"/>
      <c r="CV847" s="116"/>
      <c r="CW847" s="116"/>
      <c r="CX847" s="116"/>
      <c r="CY847" s="116"/>
      <c r="CZ847" s="116"/>
      <c r="DA847" s="116"/>
      <c r="DB847" s="116"/>
      <c r="DC847" s="116"/>
      <c r="DD847" s="116"/>
      <c r="DE847" s="116"/>
      <c r="DF847" s="116"/>
      <c r="DG847" s="116"/>
    </row>
    <row r="848" spans="1:111" ht="31.5">
      <c r="A848" s="92">
        <v>90373</v>
      </c>
      <c r="B848" s="112" t="s">
        <v>13</v>
      </c>
      <c r="C848" s="113" t="s">
        <v>2672</v>
      </c>
      <c r="D848" s="84" t="s">
        <v>2559</v>
      </c>
      <c r="E848" s="112" t="s">
        <v>104</v>
      </c>
      <c r="F848" s="514">
        <v>42</v>
      </c>
      <c r="G848" s="117">
        <f t="shared" si="352"/>
        <v>0.24940000000000001</v>
      </c>
      <c r="H848" s="114">
        <v>0</v>
      </c>
      <c r="I848" s="132">
        <f t="shared" si="353"/>
        <v>0</v>
      </c>
      <c r="J848" s="94">
        <f t="shared" si="354"/>
        <v>0</v>
      </c>
      <c r="BP848" s="116"/>
      <c r="BQ848" s="116"/>
      <c r="BR848" s="116"/>
      <c r="BS848" s="116"/>
      <c r="BT848" s="116"/>
      <c r="BU848" s="116"/>
      <c r="BV848" s="116"/>
      <c r="BW848" s="116"/>
      <c r="BX848" s="116"/>
      <c r="BY848" s="116"/>
      <c r="BZ848" s="116"/>
      <c r="CA848" s="116"/>
      <c r="CB848" s="116"/>
      <c r="CC848" s="116"/>
      <c r="CD848" s="116"/>
      <c r="CE848" s="116"/>
      <c r="CF848" s="116"/>
      <c r="CG848" s="116"/>
      <c r="CH848" s="116"/>
      <c r="CI848" s="116"/>
      <c r="CJ848" s="116"/>
      <c r="CK848" s="116"/>
      <c r="CL848" s="116"/>
      <c r="CM848" s="116"/>
      <c r="CN848" s="116"/>
      <c r="CO848" s="116"/>
      <c r="CP848" s="116"/>
      <c r="CQ848" s="116"/>
      <c r="CR848" s="116"/>
      <c r="CS848" s="116"/>
      <c r="CT848" s="116"/>
      <c r="CU848" s="116"/>
      <c r="CV848" s="116"/>
      <c r="CW848" s="116"/>
      <c r="CX848" s="116"/>
      <c r="CY848" s="116"/>
      <c r="CZ848" s="116"/>
      <c r="DA848" s="116"/>
      <c r="DB848" s="116"/>
      <c r="DC848" s="116"/>
      <c r="DD848" s="116"/>
      <c r="DE848" s="116"/>
      <c r="DF848" s="116"/>
      <c r="DG848" s="116"/>
    </row>
    <row r="849" spans="1:111" ht="31.5">
      <c r="A849" s="92">
        <v>89441</v>
      </c>
      <c r="B849" s="112" t="s">
        <v>13</v>
      </c>
      <c r="C849" s="113" t="s">
        <v>2673</v>
      </c>
      <c r="D849" s="84" t="s">
        <v>2560</v>
      </c>
      <c r="E849" s="112" t="s">
        <v>104</v>
      </c>
      <c r="F849" s="514">
        <v>46</v>
      </c>
      <c r="G849" s="117">
        <f t="shared" si="352"/>
        <v>0.24940000000000001</v>
      </c>
      <c r="H849" s="114">
        <v>0</v>
      </c>
      <c r="I849" s="132">
        <f t="shared" si="353"/>
        <v>0</v>
      </c>
      <c r="J849" s="94">
        <f t="shared" si="354"/>
        <v>0</v>
      </c>
      <c r="BP849" s="116"/>
      <c r="BQ849" s="116"/>
      <c r="BR849" s="116"/>
      <c r="BS849" s="116"/>
      <c r="BT849" s="116"/>
      <c r="BU849" s="116"/>
      <c r="BV849" s="116"/>
      <c r="BW849" s="116"/>
      <c r="BX849" s="116"/>
      <c r="BY849" s="116"/>
      <c r="BZ849" s="116"/>
      <c r="CA849" s="116"/>
      <c r="CB849" s="116"/>
      <c r="CC849" s="116"/>
      <c r="CD849" s="116"/>
      <c r="CE849" s="116"/>
      <c r="CF849" s="116"/>
      <c r="CG849" s="116"/>
      <c r="CH849" s="116"/>
      <c r="CI849" s="116"/>
      <c r="CJ849" s="116"/>
      <c r="CK849" s="116"/>
      <c r="CL849" s="116"/>
      <c r="CM849" s="116"/>
      <c r="CN849" s="116"/>
      <c r="CO849" s="116"/>
      <c r="CP849" s="116"/>
      <c r="CQ849" s="116"/>
      <c r="CR849" s="116"/>
      <c r="CS849" s="116"/>
      <c r="CT849" s="116"/>
      <c r="CU849" s="116"/>
      <c r="CV849" s="116"/>
      <c r="CW849" s="116"/>
      <c r="CX849" s="116"/>
      <c r="CY849" s="116"/>
      <c r="CZ849" s="116"/>
      <c r="DA849" s="116"/>
      <c r="DB849" s="116"/>
      <c r="DC849" s="116"/>
      <c r="DD849" s="116"/>
      <c r="DE849" s="116"/>
      <c r="DF849" s="116"/>
      <c r="DG849" s="116"/>
    </row>
    <row r="850" spans="1:111">
      <c r="A850" s="92">
        <v>1210</v>
      </c>
      <c r="B850" s="112" t="s">
        <v>13</v>
      </c>
      <c r="C850" s="113" t="s">
        <v>2674</v>
      </c>
      <c r="D850" s="84" t="s">
        <v>2561</v>
      </c>
      <c r="E850" s="112" t="s">
        <v>104</v>
      </c>
      <c r="F850" s="514">
        <v>30</v>
      </c>
      <c r="G850" s="117">
        <f t="shared" si="352"/>
        <v>0.24940000000000001</v>
      </c>
      <c r="H850" s="114">
        <v>0</v>
      </c>
      <c r="I850" s="132">
        <f t="shared" si="353"/>
        <v>0</v>
      </c>
      <c r="J850" s="94">
        <f t="shared" si="354"/>
        <v>0</v>
      </c>
      <c r="BP850" s="116"/>
      <c r="BQ850" s="116"/>
      <c r="BR850" s="116"/>
      <c r="BS850" s="116"/>
      <c r="BT850" s="116"/>
      <c r="BU850" s="116"/>
      <c r="BV850" s="116"/>
      <c r="BW850" s="116"/>
      <c r="BX850" s="116"/>
      <c r="BY850" s="116"/>
      <c r="BZ850" s="116"/>
      <c r="CA850" s="116"/>
      <c r="CB850" s="116"/>
      <c r="CC850" s="116"/>
      <c r="CD850" s="116"/>
      <c r="CE850" s="116"/>
      <c r="CF850" s="116"/>
      <c r="CG850" s="116"/>
      <c r="CH850" s="116"/>
      <c r="CI850" s="116"/>
      <c r="CJ850" s="116"/>
      <c r="CK850" s="116"/>
      <c r="CL850" s="116"/>
      <c r="CM850" s="116"/>
      <c r="CN850" s="116"/>
      <c r="CO850" s="116"/>
      <c r="CP850" s="116"/>
      <c r="CQ850" s="116"/>
      <c r="CR850" s="116"/>
      <c r="CS850" s="116"/>
      <c r="CT850" s="116"/>
      <c r="CU850" s="116"/>
      <c r="CV850" s="116"/>
      <c r="CW850" s="116"/>
      <c r="CX850" s="116"/>
      <c r="CY850" s="116"/>
      <c r="CZ850" s="116"/>
      <c r="DA850" s="116"/>
      <c r="DB850" s="116"/>
      <c r="DC850" s="116"/>
      <c r="DD850" s="116"/>
      <c r="DE850" s="116"/>
      <c r="DF850" s="116"/>
      <c r="DG850" s="116"/>
    </row>
    <row r="851" spans="1:111">
      <c r="A851" s="92">
        <v>823</v>
      </c>
      <c r="B851" s="112" t="s">
        <v>13</v>
      </c>
      <c r="C851" s="113" t="s">
        <v>2675</v>
      </c>
      <c r="D851" s="84" t="s">
        <v>2562</v>
      </c>
      <c r="E851" s="112" t="s">
        <v>104</v>
      </c>
      <c r="F851" s="514">
        <v>1</v>
      </c>
      <c r="G851" s="117">
        <f t="shared" si="352"/>
        <v>0.24940000000000001</v>
      </c>
      <c r="H851" s="114">
        <v>0</v>
      </c>
      <c r="I851" s="132">
        <f t="shared" si="353"/>
        <v>0</v>
      </c>
      <c r="J851" s="94">
        <f t="shared" si="354"/>
        <v>0</v>
      </c>
      <c r="BP851" s="116"/>
      <c r="BQ851" s="116"/>
      <c r="BR851" s="116"/>
      <c r="BS851" s="116"/>
      <c r="BT851" s="116"/>
      <c r="BU851" s="116"/>
      <c r="BV851" s="116"/>
      <c r="BW851" s="116"/>
      <c r="BX851" s="116"/>
      <c r="BY851" s="116"/>
      <c r="BZ851" s="116"/>
      <c r="CA851" s="116"/>
      <c r="CB851" s="116"/>
      <c r="CC851" s="116"/>
      <c r="CD851" s="116"/>
      <c r="CE851" s="116"/>
      <c r="CF851" s="116"/>
      <c r="CG851" s="116"/>
      <c r="CH851" s="116"/>
      <c r="CI851" s="116"/>
      <c r="CJ851" s="116"/>
      <c r="CK851" s="116"/>
      <c r="CL851" s="116"/>
      <c r="CM851" s="116"/>
      <c r="CN851" s="116"/>
      <c r="CO851" s="116"/>
      <c r="CP851" s="116"/>
      <c r="CQ851" s="116"/>
      <c r="CR851" s="116"/>
      <c r="CS851" s="116"/>
      <c r="CT851" s="116"/>
      <c r="CU851" s="116"/>
      <c r="CV851" s="116"/>
      <c r="CW851" s="116"/>
      <c r="CX851" s="116"/>
      <c r="CY851" s="116"/>
      <c r="CZ851" s="116"/>
      <c r="DA851" s="116"/>
      <c r="DB851" s="116"/>
      <c r="DC851" s="116"/>
      <c r="DD851" s="116"/>
      <c r="DE851" s="116"/>
      <c r="DF851" s="116"/>
      <c r="DG851" s="116"/>
    </row>
    <row r="852" spans="1:111">
      <c r="A852" s="92">
        <v>821</v>
      </c>
      <c r="B852" s="112" t="s">
        <v>13</v>
      </c>
      <c r="C852" s="113" t="s">
        <v>2676</v>
      </c>
      <c r="D852" s="84" t="s">
        <v>2563</v>
      </c>
      <c r="E852" s="112" t="s">
        <v>104</v>
      </c>
      <c r="F852" s="514">
        <v>1</v>
      </c>
      <c r="G852" s="117">
        <f t="shared" si="352"/>
        <v>0.24940000000000001</v>
      </c>
      <c r="H852" s="114">
        <v>0</v>
      </c>
      <c r="I852" s="132">
        <f t="shared" si="353"/>
        <v>0</v>
      </c>
      <c r="J852" s="94">
        <f t="shared" si="354"/>
        <v>0</v>
      </c>
      <c r="BP852" s="116"/>
      <c r="BQ852" s="116"/>
      <c r="BR852" s="116"/>
      <c r="BS852" s="116"/>
      <c r="BT852" s="116"/>
      <c r="BU852" s="116"/>
      <c r="BV852" s="116"/>
      <c r="BW852" s="116"/>
      <c r="BX852" s="116"/>
      <c r="BY852" s="116"/>
      <c r="BZ852" s="116"/>
      <c r="CA852" s="116"/>
      <c r="CB852" s="116"/>
      <c r="CC852" s="116"/>
      <c r="CD852" s="116"/>
      <c r="CE852" s="116"/>
      <c r="CF852" s="116"/>
      <c r="CG852" s="116"/>
      <c r="CH852" s="116"/>
      <c r="CI852" s="116"/>
      <c r="CJ852" s="116"/>
      <c r="CK852" s="116"/>
      <c r="CL852" s="116"/>
      <c r="CM852" s="116"/>
      <c r="CN852" s="116"/>
      <c r="CO852" s="116"/>
      <c r="CP852" s="116"/>
      <c r="CQ852" s="116"/>
      <c r="CR852" s="116"/>
      <c r="CS852" s="116"/>
      <c r="CT852" s="116"/>
      <c r="CU852" s="116"/>
      <c r="CV852" s="116"/>
      <c r="CW852" s="116"/>
      <c r="CX852" s="116"/>
      <c r="CY852" s="116"/>
      <c r="CZ852" s="116"/>
      <c r="DA852" s="116"/>
      <c r="DB852" s="116"/>
      <c r="DC852" s="116"/>
      <c r="DD852" s="116"/>
      <c r="DE852" s="116"/>
      <c r="DF852" s="116"/>
      <c r="DG852" s="116"/>
    </row>
    <row r="853" spans="1:111">
      <c r="A853" s="92">
        <v>822</v>
      </c>
      <c r="B853" s="112" t="s">
        <v>13</v>
      </c>
      <c r="C853" s="113" t="s">
        <v>2677</v>
      </c>
      <c r="D853" s="84" t="s">
        <v>2564</v>
      </c>
      <c r="E853" s="112" t="s">
        <v>104</v>
      </c>
      <c r="F853" s="514">
        <v>11</v>
      </c>
      <c r="G853" s="117">
        <f t="shared" si="352"/>
        <v>0.24940000000000001</v>
      </c>
      <c r="H853" s="114">
        <v>0</v>
      </c>
      <c r="I853" s="132">
        <f t="shared" si="353"/>
        <v>0</v>
      </c>
      <c r="J853" s="94">
        <f t="shared" si="354"/>
        <v>0</v>
      </c>
      <c r="BP853" s="116"/>
      <c r="BQ853" s="116"/>
      <c r="BR853" s="116"/>
      <c r="BS853" s="116"/>
      <c r="BT853" s="116"/>
      <c r="BU853" s="116"/>
      <c r="BV853" s="116"/>
      <c r="BW853" s="116"/>
      <c r="BX853" s="116"/>
      <c r="BY853" s="116"/>
      <c r="BZ853" s="116"/>
      <c r="CA853" s="116"/>
      <c r="CB853" s="116"/>
      <c r="CC853" s="116"/>
      <c r="CD853" s="116"/>
      <c r="CE853" s="116"/>
      <c r="CF853" s="116"/>
      <c r="CG853" s="116"/>
      <c r="CH853" s="116"/>
      <c r="CI853" s="116"/>
      <c r="CJ853" s="116"/>
      <c r="CK853" s="116"/>
      <c r="CL853" s="116"/>
      <c r="CM853" s="116"/>
      <c r="CN853" s="116"/>
      <c r="CO853" s="116"/>
      <c r="CP853" s="116"/>
      <c r="CQ853" s="116"/>
      <c r="CR853" s="116"/>
      <c r="CS853" s="116"/>
      <c r="CT853" s="116"/>
      <c r="CU853" s="116"/>
      <c r="CV853" s="116"/>
      <c r="CW853" s="116"/>
      <c r="CX853" s="116"/>
      <c r="CY853" s="116"/>
      <c r="CZ853" s="116"/>
      <c r="DA853" s="116"/>
      <c r="DB853" s="116"/>
      <c r="DC853" s="116"/>
      <c r="DD853" s="116"/>
      <c r="DE853" s="116"/>
      <c r="DF853" s="116"/>
      <c r="DG853" s="116"/>
    </row>
    <row r="854" spans="1:111">
      <c r="A854" s="92">
        <v>827</v>
      </c>
      <c r="B854" s="112" t="s">
        <v>13</v>
      </c>
      <c r="C854" s="113" t="s">
        <v>2678</v>
      </c>
      <c r="D854" s="84" t="s">
        <v>2565</v>
      </c>
      <c r="E854" s="112" t="s">
        <v>104</v>
      </c>
      <c r="F854" s="514">
        <v>1</v>
      </c>
      <c r="G854" s="117">
        <f t="shared" si="352"/>
        <v>0.24940000000000001</v>
      </c>
      <c r="H854" s="114">
        <v>0</v>
      </c>
      <c r="I854" s="132">
        <f t="shared" si="353"/>
        <v>0</v>
      </c>
      <c r="J854" s="94">
        <f t="shared" si="354"/>
        <v>0</v>
      </c>
      <c r="BP854" s="116"/>
      <c r="BQ854" s="116"/>
      <c r="BR854" s="116"/>
      <c r="BS854" s="116"/>
      <c r="BT854" s="116"/>
      <c r="BU854" s="116"/>
      <c r="BV854" s="116"/>
      <c r="BW854" s="116"/>
      <c r="BX854" s="116"/>
      <c r="BY854" s="116"/>
      <c r="BZ854" s="116"/>
      <c r="CA854" s="116"/>
      <c r="CB854" s="116"/>
      <c r="CC854" s="116"/>
      <c r="CD854" s="116"/>
      <c r="CE854" s="116"/>
      <c r="CF854" s="116"/>
      <c r="CG854" s="116"/>
      <c r="CH854" s="116"/>
      <c r="CI854" s="116"/>
      <c r="CJ854" s="116"/>
      <c r="CK854" s="116"/>
      <c r="CL854" s="116"/>
      <c r="CM854" s="116"/>
      <c r="CN854" s="116"/>
      <c r="CO854" s="116"/>
      <c r="CP854" s="116"/>
      <c r="CQ854" s="116"/>
      <c r="CR854" s="116"/>
      <c r="CS854" s="116"/>
      <c r="CT854" s="116"/>
      <c r="CU854" s="116"/>
      <c r="CV854" s="116"/>
      <c r="CW854" s="116"/>
      <c r="CX854" s="116"/>
      <c r="CY854" s="116"/>
      <c r="CZ854" s="116"/>
      <c r="DA854" s="116"/>
      <c r="DB854" s="116"/>
      <c r="DC854" s="116"/>
      <c r="DD854" s="116"/>
      <c r="DE854" s="116"/>
      <c r="DF854" s="116"/>
      <c r="DG854" s="116"/>
    </row>
    <row r="855" spans="1:111" ht="31.5">
      <c r="A855" s="92">
        <v>89515</v>
      </c>
      <c r="B855" s="112" t="s">
        <v>13</v>
      </c>
      <c r="C855" s="113" t="s">
        <v>2679</v>
      </c>
      <c r="D855" s="84" t="s">
        <v>2566</v>
      </c>
      <c r="E855" s="112" t="s">
        <v>104</v>
      </c>
      <c r="F855" s="514">
        <v>2</v>
      </c>
      <c r="G855" s="117">
        <f t="shared" si="352"/>
        <v>0.24940000000000001</v>
      </c>
      <c r="H855" s="114">
        <v>0</v>
      </c>
      <c r="I855" s="132">
        <f t="shared" si="353"/>
        <v>0</v>
      </c>
      <c r="J855" s="94">
        <f t="shared" si="354"/>
        <v>0</v>
      </c>
      <c r="BP855" s="116"/>
      <c r="BQ855" s="116"/>
      <c r="BR855" s="116"/>
      <c r="BS855" s="116"/>
      <c r="BT855" s="116"/>
      <c r="BU855" s="116"/>
      <c r="BV855" s="116"/>
      <c r="BW855" s="116"/>
      <c r="BX855" s="116"/>
      <c r="BY855" s="116"/>
      <c r="BZ855" s="116"/>
      <c r="CA855" s="116"/>
      <c r="CB855" s="116"/>
      <c r="CC855" s="116"/>
      <c r="CD855" s="116"/>
      <c r="CE855" s="116"/>
      <c r="CF855" s="116"/>
      <c r="CG855" s="116"/>
      <c r="CH855" s="116"/>
      <c r="CI855" s="116"/>
      <c r="CJ855" s="116"/>
      <c r="CK855" s="116"/>
      <c r="CL855" s="116"/>
      <c r="CM855" s="116"/>
      <c r="CN855" s="116"/>
      <c r="CO855" s="116"/>
      <c r="CP855" s="116"/>
      <c r="CQ855" s="116"/>
      <c r="CR855" s="116"/>
      <c r="CS855" s="116"/>
      <c r="CT855" s="116"/>
      <c r="CU855" s="116"/>
      <c r="CV855" s="116"/>
      <c r="CW855" s="116"/>
      <c r="CX855" s="116"/>
      <c r="CY855" s="116"/>
      <c r="CZ855" s="116"/>
      <c r="DA855" s="116"/>
      <c r="DB855" s="116"/>
      <c r="DC855" s="116"/>
      <c r="DD855" s="116"/>
      <c r="DE855" s="116"/>
      <c r="DF855" s="116"/>
      <c r="DG855" s="116"/>
    </row>
    <row r="856" spans="1:111">
      <c r="A856" s="92">
        <v>3512</v>
      </c>
      <c r="B856" s="112" t="s">
        <v>13</v>
      </c>
      <c r="C856" s="113" t="s">
        <v>2680</v>
      </c>
      <c r="D856" s="84" t="s">
        <v>2567</v>
      </c>
      <c r="E856" s="112" t="s">
        <v>104</v>
      </c>
      <c r="F856" s="514">
        <v>1</v>
      </c>
      <c r="G856" s="117">
        <f t="shared" si="352"/>
        <v>0.24940000000000001</v>
      </c>
      <c r="H856" s="114">
        <v>0</v>
      </c>
      <c r="I856" s="132">
        <f t="shared" si="353"/>
        <v>0</v>
      </c>
      <c r="J856" s="94">
        <f t="shared" si="354"/>
        <v>0</v>
      </c>
      <c r="BP856" s="116"/>
      <c r="BQ856" s="116"/>
      <c r="BR856" s="116"/>
      <c r="BS856" s="116"/>
      <c r="BT856" s="116"/>
      <c r="BU856" s="116"/>
      <c r="BV856" s="116"/>
      <c r="BW856" s="116"/>
      <c r="BX856" s="116"/>
      <c r="BY856" s="116"/>
      <c r="BZ856" s="116"/>
      <c r="CA856" s="116"/>
      <c r="CB856" s="116"/>
      <c r="CC856" s="116"/>
      <c r="CD856" s="116"/>
      <c r="CE856" s="116"/>
      <c r="CF856" s="116"/>
      <c r="CG856" s="116"/>
      <c r="CH856" s="116"/>
      <c r="CI856" s="116"/>
      <c r="CJ856" s="116"/>
      <c r="CK856" s="116"/>
      <c r="CL856" s="116"/>
      <c r="CM856" s="116"/>
      <c r="CN856" s="116"/>
      <c r="CO856" s="116"/>
      <c r="CP856" s="116"/>
      <c r="CQ856" s="116"/>
      <c r="CR856" s="116"/>
      <c r="CS856" s="116"/>
      <c r="CT856" s="116"/>
      <c r="CU856" s="116"/>
      <c r="CV856" s="116"/>
      <c r="CW856" s="116"/>
      <c r="CX856" s="116"/>
      <c r="CY856" s="116"/>
      <c r="CZ856" s="116"/>
      <c r="DA856" s="116"/>
      <c r="DB856" s="116"/>
      <c r="DC856" s="116"/>
      <c r="DD856" s="116"/>
      <c r="DE856" s="116"/>
      <c r="DF856" s="116"/>
      <c r="DG856" s="116"/>
    </row>
    <row r="857" spans="1:111" ht="31.5">
      <c r="A857" s="92">
        <v>89501</v>
      </c>
      <c r="B857" s="112" t="s">
        <v>13</v>
      </c>
      <c r="C857" s="113" t="s">
        <v>2681</v>
      </c>
      <c r="D857" s="84" t="s">
        <v>2568</v>
      </c>
      <c r="E857" s="112" t="s">
        <v>104</v>
      </c>
      <c r="F857" s="514">
        <v>25</v>
      </c>
      <c r="G857" s="117">
        <f t="shared" si="352"/>
        <v>0.24940000000000001</v>
      </c>
      <c r="H857" s="114">
        <v>0</v>
      </c>
      <c r="I857" s="132">
        <f t="shared" si="353"/>
        <v>0</v>
      </c>
      <c r="J857" s="94">
        <f t="shared" si="354"/>
        <v>0</v>
      </c>
      <c r="BP857" s="116"/>
      <c r="BQ857" s="116"/>
      <c r="BR857" s="116"/>
      <c r="BS857" s="116"/>
      <c r="BT857" s="116"/>
      <c r="BU857" s="116"/>
      <c r="BV857" s="116"/>
      <c r="BW857" s="116"/>
      <c r="BX857" s="116"/>
      <c r="BY857" s="116"/>
      <c r="BZ857" s="116"/>
      <c r="CA857" s="116"/>
      <c r="CB857" s="116"/>
      <c r="CC857" s="116"/>
      <c r="CD857" s="116"/>
      <c r="CE857" s="116"/>
      <c r="CF857" s="116"/>
      <c r="CG857" s="116"/>
      <c r="CH857" s="116"/>
      <c r="CI857" s="116"/>
      <c r="CJ857" s="116"/>
      <c r="CK857" s="116"/>
      <c r="CL857" s="116"/>
      <c r="CM857" s="116"/>
      <c r="CN857" s="116"/>
      <c r="CO857" s="116"/>
      <c r="CP857" s="116"/>
      <c r="CQ857" s="116"/>
      <c r="CR857" s="116"/>
      <c r="CS857" s="116"/>
      <c r="CT857" s="116"/>
      <c r="CU857" s="116"/>
      <c r="CV857" s="116"/>
      <c r="CW857" s="116"/>
      <c r="CX857" s="116"/>
      <c r="CY857" s="116"/>
      <c r="CZ857" s="116"/>
      <c r="DA857" s="116"/>
      <c r="DB857" s="116"/>
      <c r="DC857" s="116"/>
      <c r="DD857" s="116"/>
      <c r="DE857" s="116"/>
      <c r="DF857" s="116"/>
      <c r="DG857" s="116"/>
    </row>
    <row r="858" spans="1:111" ht="31.5">
      <c r="A858" s="92">
        <v>89505</v>
      </c>
      <c r="B858" s="112" t="s">
        <v>13</v>
      </c>
      <c r="C858" s="113" t="s">
        <v>2682</v>
      </c>
      <c r="D858" s="84" t="s">
        <v>2569</v>
      </c>
      <c r="E858" s="112" t="s">
        <v>104</v>
      </c>
      <c r="F858" s="514">
        <v>10</v>
      </c>
      <c r="G858" s="117">
        <f t="shared" si="352"/>
        <v>0.24940000000000001</v>
      </c>
      <c r="H858" s="114">
        <v>0</v>
      </c>
      <c r="I858" s="132">
        <f t="shared" si="353"/>
        <v>0</v>
      </c>
      <c r="J858" s="94">
        <f t="shared" si="354"/>
        <v>0</v>
      </c>
      <c r="BP858" s="116"/>
      <c r="BQ858" s="116"/>
      <c r="BR858" s="116"/>
      <c r="BS858" s="116"/>
      <c r="BT858" s="116"/>
      <c r="BU858" s="116"/>
      <c r="BV858" s="116"/>
      <c r="BW858" s="116"/>
      <c r="BX858" s="116"/>
      <c r="BY858" s="116"/>
      <c r="BZ858" s="116"/>
      <c r="CA858" s="116"/>
      <c r="CB858" s="116"/>
      <c r="CC858" s="116"/>
      <c r="CD858" s="116"/>
      <c r="CE858" s="116"/>
      <c r="CF858" s="116"/>
      <c r="CG858" s="116"/>
      <c r="CH858" s="116"/>
      <c r="CI858" s="116"/>
      <c r="CJ858" s="116"/>
      <c r="CK858" s="116"/>
      <c r="CL858" s="116"/>
      <c r="CM858" s="116"/>
      <c r="CN858" s="116"/>
      <c r="CO858" s="116"/>
      <c r="CP858" s="116"/>
      <c r="CQ858" s="116"/>
      <c r="CR858" s="116"/>
      <c r="CS858" s="116"/>
      <c r="CT858" s="116"/>
      <c r="CU858" s="116"/>
      <c r="CV858" s="116"/>
      <c r="CW858" s="116"/>
      <c r="CX858" s="116"/>
      <c r="CY858" s="116"/>
      <c r="CZ858" s="116"/>
      <c r="DA858" s="116"/>
      <c r="DB858" s="116"/>
      <c r="DC858" s="116"/>
      <c r="DD858" s="116"/>
      <c r="DE858" s="116"/>
      <c r="DF858" s="116"/>
      <c r="DG858" s="116"/>
    </row>
    <row r="859" spans="1:111" ht="31.5">
      <c r="A859" s="92">
        <v>94686</v>
      </c>
      <c r="B859" s="112" t="s">
        <v>13</v>
      </c>
      <c r="C859" s="113" t="s">
        <v>2683</v>
      </c>
      <c r="D859" s="84" t="s">
        <v>2570</v>
      </c>
      <c r="E859" s="112" t="s">
        <v>104</v>
      </c>
      <c r="F859" s="514">
        <v>3</v>
      </c>
      <c r="G859" s="117">
        <f t="shared" si="352"/>
        <v>0.24940000000000001</v>
      </c>
      <c r="H859" s="114">
        <v>0</v>
      </c>
      <c r="I859" s="132">
        <f t="shared" si="353"/>
        <v>0</v>
      </c>
      <c r="J859" s="94">
        <f t="shared" si="354"/>
        <v>0</v>
      </c>
      <c r="BP859" s="116"/>
      <c r="BQ859" s="116"/>
      <c r="BR859" s="116"/>
      <c r="BS859" s="116"/>
      <c r="BT859" s="116"/>
      <c r="BU859" s="116"/>
      <c r="BV859" s="116"/>
      <c r="BW859" s="116"/>
      <c r="BX859" s="116"/>
      <c r="BY859" s="116"/>
      <c r="BZ859" s="116"/>
      <c r="CA859" s="116"/>
      <c r="CB859" s="116"/>
      <c r="CC859" s="116"/>
      <c r="CD859" s="116"/>
      <c r="CE859" s="116"/>
      <c r="CF859" s="116"/>
      <c r="CG859" s="116"/>
      <c r="CH859" s="116"/>
      <c r="CI859" s="116"/>
      <c r="CJ859" s="116"/>
      <c r="CK859" s="116"/>
      <c r="CL859" s="116"/>
      <c r="CM859" s="116"/>
      <c r="CN859" s="116"/>
      <c r="CO859" s="116"/>
      <c r="CP859" s="116"/>
      <c r="CQ859" s="116"/>
      <c r="CR859" s="116"/>
      <c r="CS859" s="116"/>
      <c r="CT859" s="116"/>
      <c r="CU859" s="116"/>
      <c r="CV859" s="116"/>
      <c r="CW859" s="116"/>
      <c r="CX859" s="116"/>
      <c r="CY859" s="116"/>
      <c r="CZ859" s="116"/>
      <c r="DA859" s="116"/>
      <c r="DB859" s="116"/>
      <c r="DC859" s="116"/>
      <c r="DD859" s="116"/>
      <c r="DE859" s="116"/>
      <c r="DF859" s="116"/>
      <c r="DG859" s="116"/>
    </row>
    <row r="860" spans="1:111" ht="31.5">
      <c r="A860" s="92">
        <v>89513</v>
      </c>
      <c r="B860" s="112" t="s">
        <v>13</v>
      </c>
      <c r="C860" s="113" t="s">
        <v>2684</v>
      </c>
      <c r="D860" s="84" t="s">
        <v>2571</v>
      </c>
      <c r="E860" s="112" t="s">
        <v>104</v>
      </c>
      <c r="F860" s="514">
        <v>4</v>
      </c>
      <c r="G860" s="117">
        <f t="shared" si="352"/>
        <v>0.24940000000000001</v>
      </c>
      <c r="H860" s="114">
        <v>0</v>
      </c>
      <c r="I860" s="132">
        <f t="shared" si="353"/>
        <v>0</v>
      </c>
      <c r="J860" s="94">
        <f t="shared" si="354"/>
        <v>0</v>
      </c>
      <c r="BP860" s="116"/>
      <c r="BQ860" s="116"/>
      <c r="BR860" s="116"/>
      <c r="BS860" s="116"/>
      <c r="BT860" s="116"/>
      <c r="BU860" s="116"/>
      <c r="BV860" s="116"/>
      <c r="BW860" s="116"/>
      <c r="BX860" s="116"/>
      <c r="BY860" s="116"/>
      <c r="BZ860" s="116"/>
      <c r="CA860" s="116"/>
      <c r="CB860" s="116"/>
      <c r="CC860" s="116"/>
      <c r="CD860" s="116"/>
      <c r="CE860" s="116"/>
      <c r="CF860" s="116"/>
      <c r="CG860" s="116"/>
      <c r="CH860" s="116"/>
      <c r="CI860" s="116"/>
      <c r="CJ860" s="116"/>
      <c r="CK860" s="116"/>
      <c r="CL860" s="116"/>
      <c r="CM860" s="116"/>
      <c r="CN860" s="116"/>
      <c r="CO860" s="116"/>
      <c r="CP860" s="116"/>
      <c r="CQ860" s="116"/>
      <c r="CR860" s="116"/>
      <c r="CS860" s="116"/>
      <c r="CT860" s="116"/>
      <c r="CU860" s="116"/>
      <c r="CV860" s="116"/>
      <c r="CW860" s="116"/>
      <c r="CX860" s="116"/>
      <c r="CY860" s="116"/>
      <c r="CZ860" s="116"/>
      <c r="DA860" s="116"/>
      <c r="DB860" s="116"/>
      <c r="DC860" s="116"/>
      <c r="DD860" s="116"/>
      <c r="DE860" s="116"/>
      <c r="DF860" s="116"/>
      <c r="DG860" s="116"/>
    </row>
    <row r="861" spans="1:111">
      <c r="A861" s="92">
        <v>89575</v>
      </c>
      <c r="B861" s="112" t="s">
        <v>13</v>
      </c>
      <c r="C861" s="113" t="s">
        <v>2685</v>
      </c>
      <c r="D861" s="84" t="s">
        <v>2572</v>
      </c>
      <c r="E861" s="112" t="s">
        <v>104</v>
      </c>
      <c r="F861" s="514">
        <v>3</v>
      </c>
      <c r="G861" s="117">
        <f t="shared" si="352"/>
        <v>0.24940000000000001</v>
      </c>
      <c r="H861" s="114">
        <v>0</v>
      </c>
      <c r="I861" s="132">
        <f t="shared" si="353"/>
        <v>0</v>
      </c>
      <c r="J861" s="94">
        <f t="shared" si="354"/>
        <v>0</v>
      </c>
      <c r="BP861" s="116"/>
      <c r="BQ861" s="116"/>
      <c r="BR861" s="116"/>
      <c r="BS861" s="116"/>
      <c r="BT861" s="116"/>
      <c r="BU861" s="116"/>
      <c r="BV861" s="116"/>
      <c r="BW861" s="116"/>
      <c r="BX861" s="116"/>
      <c r="BY861" s="116"/>
      <c r="BZ861" s="116"/>
      <c r="CA861" s="116"/>
      <c r="CB861" s="116"/>
      <c r="CC861" s="116"/>
      <c r="CD861" s="116"/>
      <c r="CE861" s="116"/>
      <c r="CF861" s="116"/>
      <c r="CG861" s="116"/>
      <c r="CH861" s="116"/>
      <c r="CI861" s="116"/>
      <c r="CJ861" s="116"/>
      <c r="CK861" s="116"/>
      <c r="CL861" s="116"/>
      <c r="CM861" s="116"/>
      <c r="CN861" s="116"/>
      <c r="CO861" s="116"/>
      <c r="CP861" s="116"/>
      <c r="CQ861" s="116"/>
      <c r="CR861" s="116"/>
      <c r="CS861" s="116"/>
      <c r="CT861" s="116"/>
      <c r="CU861" s="116"/>
      <c r="CV861" s="116"/>
      <c r="CW861" s="116"/>
      <c r="CX861" s="116"/>
      <c r="CY861" s="116"/>
      <c r="CZ861" s="116"/>
      <c r="DA861" s="116"/>
      <c r="DB861" s="116"/>
      <c r="DC861" s="116"/>
      <c r="DD861" s="116"/>
      <c r="DE861" s="116"/>
      <c r="DF861" s="116"/>
      <c r="DG861" s="116"/>
    </row>
    <row r="862" spans="1:111" ht="31.5">
      <c r="A862" s="92">
        <v>89402</v>
      </c>
      <c r="B862" s="112" t="s">
        <v>13</v>
      </c>
      <c r="C862" s="113" t="s">
        <v>2686</v>
      </c>
      <c r="D862" s="84" t="s">
        <v>2573</v>
      </c>
      <c r="E862" s="112" t="s">
        <v>107</v>
      </c>
      <c r="F862" s="514">
        <v>599.5</v>
      </c>
      <c r="G862" s="117">
        <f t="shared" si="352"/>
        <v>0.24940000000000001</v>
      </c>
      <c r="H862" s="114">
        <v>0</v>
      </c>
      <c r="I862" s="132">
        <f>H862*(1+G862)</f>
        <v>0</v>
      </c>
      <c r="J862" s="94">
        <f>F862*I862</f>
        <v>0</v>
      </c>
      <c r="BP862" s="116"/>
      <c r="BQ862" s="116"/>
      <c r="BR862" s="116"/>
      <c r="BS862" s="116"/>
      <c r="BT862" s="116"/>
      <c r="BU862" s="116"/>
      <c r="BV862" s="116"/>
      <c r="BW862" s="116"/>
      <c r="BX862" s="116"/>
      <c r="BY862" s="116"/>
      <c r="BZ862" s="116"/>
      <c r="CA862" s="116"/>
      <c r="CB862" s="116"/>
      <c r="CC862" s="116"/>
      <c r="CD862" s="116"/>
      <c r="CE862" s="116"/>
      <c r="CF862" s="116"/>
      <c r="CG862" s="116"/>
      <c r="CH862" s="116"/>
      <c r="CI862" s="116"/>
      <c r="CJ862" s="116"/>
      <c r="CK862" s="116"/>
      <c r="CL862" s="116"/>
      <c r="CM862" s="116"/>
      <c r="CN862" s="116"/>
      <c r="CO862" s="116"/>
      <c r="CP862" s="116"/>
      <c r="CQ862" s="116"/>
      <c r="CR862" s="116"/>
      <c r="CS862" s="116"/>
      <c r="CT862" s="116"/>
      <c r="CU862" s="116"/>
      <c r="CV862" s="116"/>
      <c r="CW862" s="116"/>
      <c r="CX862" s="116"/>
      <c r="CY862" s="116"/>
      <c r="CZ862" s="116"/>
      <c r="DA862" s="116"/>
      <c r="DB862" s="116"/>
      <c r="DC862" s="116"/>
      <c r="DD862" s="116"/>
      <c r="DE862" s="116"/>
      <c r="DF862" s="116"/>
      <c r="DG862" s="116"/>
    </row>
    <row r="863" spans="1:111">
      <c r="A863" s="92">
        <v>89449</v>
      </c>
      <c r="B863" s="112" t="s">
        <v>13</v>
      </c>
      <c r="C863" s="113" t="s">
        <v>2687</v>
      </c>
      <c r="D863" s="84" t="s">
        <v>2574</v>
      </c>
      <c r="E863" s="112" t="s">
        <v>107</v>
      </c>
      <c r="F863" s="514">
        <v>187.61</v>
      </c>
      <c r="G863" s="117">
        <f t="shared" si="352"/>
        <v>0.24940000000000001</v>
      </c>
      <c r="H863" s="114">
        <v>0</v>
      </c>
      <c r="I863" s="132">
        <f>H863*(1+G863)</f>
        <v>0</v>
      </c>
      <c r="J863" s="94">
        <f>F863*I863</f>
        <v>0</v>
      </c>
      <c r="BP863" s="116"/>
      <c r="BQ863" s="116"/>
      <c r="BR863" s="116"/>
      <c r="BS863" s="116"/>
      <c r="BT863" s="116"/>
      <c r="BU863" s="116"/>
      <c r="BV863" s="116"/>
      <c r="BW863" s="116"/>
      <c r="BX863" s="116"/>
      <c r="BY863" s="116"/>
      <c r="BZ863" s="116"/>
      <c r="CA863" s="116"/>
      <c r="CB863" s="116"/>
      <c r="CC863" s="116"/>
      <c r="CD863" s="116"/>
      <c r="CE863" s="116"/>
      <c r="CF863" s="116"/>
      <c r="CG863" s="116"/>
      <c r="CH863" s="116"/>
      <c r="CI863" s="116"/>
      <c r="CJ863" s="116"/>
      <c r="CK863" s="116"/>
      <c r="CL863" s="116"/>
      <c r="CM863" s="116"/>
      <c r="CN863" s="116"/>
      <c r="CO863" s="116"/>
      <c r="CP863" s="116"/>
      <c r="CQ863" s="116"/>
      <c r="CR863" s="116"/>
      <c r="CS863" s="116"/>
      <c r="CT863" s="116"/>
      <c r="CU863" s="116"/>
      <c r="CV863" s="116"/>
      <c r="CW863" s="116"/>
      <c r="CX863" s="116"/>
      <c r="CY863" s="116"/>
      <c r="CZ863" s="116"/>
      <c r="DA863" s="116"/>
      <c r="DB863" s="116"/>
      <c r="DC863" s="116"/>
      <c r="DD863" s="116"/>
      <c r="DE863" s="116"/>
      <c r="DF863" s="116"/>
      <c r="DG863" s="116"/>
    </row>
    <row r="864" spans="1:111">
      <c r="A864" s="92">
        <v>89450</v>
      </c>
      <c r="B864" s="112" t="s">
        <v>13</v>
      </c>
      <c r="C864" s="113" t="s">
        <v>2688</v>
      </c>
      <c r="D864" s="84" t="s">
        <v>2575</v>
      </c>
      <c r="E864" s="112" t="s">
        <v>107</v>
      </c>
      <c r="F864" s="514">
        <v>104.45</v>
      </c>
      <c r="G864" s="117">
        <f t="shared" si="352"/>
        <v>0.24940000000000001</v>
      </c>
      <c r="H864" s="114">
        <v>0</v>
      </c>
      <c r="I864" s="132">
        <f t="shared" si="353"/>
        <v>0</v>
      </c>
      <c r="J864" s="94">
        <f t="shared" si="354"/>
        <v>0</v>
      </c>
      <c r="BP864" s="116"/>
      <c r="BQ864" s="116"/>
      <c r="BR864" s="116"/>
      <c r="BS864" s="116"/>
      <c r="BT864" s="116"/>
      <c r="BU864" s="116"/>
      <c r="BV864" s="116"/>
      <c r="BW864" s="116"/>
      <c r="BX864" s="116"/>
      <c r="BY864" s="116"/>
      <c r="BZ864" s="116"/>
      <c r="CA864" s="116"/>
      <c r="CB864" s="116"/>
      <c r="CC864" s="116"/>
      <c r="CD864" s="116"/>
      <c r="CE864" s="116"/>
      <c r="CF864" s="116"/>
      <c r="CG864" s="116"/>
      <c r="CH864" s="116"/>
      <c r="CI864" s="116"/>
      <c r="CJ864" s="116"/>
      <c r="CK864" s="116"/>
      <c r="CL864" s="116"/>
      <c r="CM864" s="116"/>
      <c r="CN864" s="116"/>
      <c r="CO864" s="116"/>
      <c r="CP864" s="116"/>
      <c r="CQ864" s="116"/>
      <c r="CR864" s="116"/>
      <c r="CS864" s="116"/>
      <c r="CT864" s="116"/>
      <c r="CU864" s="116"/>
      <c r="CV864" s="116"/>
      <c r="CW864" s="116"/>
      <c r="CX864" s="116"/>
      <c r="CY864" s="116"/>
      <c r="CZ864" s="116"/>
      <c r="DA864" s="116"/>
      <c r="DB864" s="116"/>
      <c r="DC864" s="116"/>
      <c r="DD864" s="116"/>
      <c r="DE864" s="116"/>
      <c r="DF864" s="116"/>
      <c r="DG864" s="116"/>
    </row>
    <row r="865" spans="1:111">
      <c r="A865" s="92">
        <v>89451</v>
      </c>
      <c r="B865" s="112" t="s">
        <v>13</v>
      </c>
      <c r="C865" s="113" t="s">
        <v>2689</v>
      </c>
      <c r="D865" s="84" t="s">
        <v>2576</v>
      </c>
      <c r="E865" s="112" t="s">
        <v>107</v>
      </c>
      <c r="F865" s="514">
        <v>122.33</v>
      </c>
      <c r="G865" s="117">
        <f t="shared" si="352"/>
        <v>0.24940000000000001</v>
      </c>
      <c r="H865" s="114">
        <v>0</v>
      </c>
      <c r="I865" s="132">
        <f t="shared" si="353"/>
        <v>0</v>
      </c>
      <c r="J865" s="94">
        <f t="shared" si="354"/>
        <v>0</v>
      </c>
      <c r="BP865" s="116"/>
      <c r="BQ865" s="116"/>
      <c r="BR865" s="116"/>
      <c r="BS865" s="116"/>
      <c r="BT865" s="116"/>
      <c r="BU865" s="116"/>
      <c r="BV865" s="116"/>
      <c r="BW865" s="116"/>
      <c r="BX865" s="116"/>
      <c r="BY865" s="116"/>
      <c r="BZ865" s="116"/>
      <c r="CA865" s="116"/>
      <c r="CB865" s="116"/>
      <c r="CC865" s="116"/>
      <c r="CD865" s="116"/>
      <c r="CE865" s="116"/>
      <c r="CF865" s="116"/>
      <c r="CG865" s="116"/>
      <c r="CH865" s="116"/>
      <c r="CI865" s="116"/>
      <c r="CJ865" s="116"/>
      <c r="CK865" s="116"/>
      <c r="CL865" s="116"/>
      <c r="CM865" s="116"/>
      <c r="CN865" s="116"/>
      <c r="CO865" s="116"/>
      <c r="CP865" s="116"/>
      <c r="CQ865" s="116"/>
      <c r="CR865" s="116"/>
      <c r="CS865" s="116"/>
      <c r="CT865" s="116"/>
      <c r="CU865" s="116"/>
      <c r="CV865" s="116"/>
      <c r="CW865" s="116"/>
      <c r="CX865" s="116"/>
      <c r="CY865" s="116"/>
      <c r="CZ865" s="116"/>
      <c r="DA865" s="116"/>
      <c r="DB865" s="116"/>
      <c r="DC865" s="116"/>
      <c r="DD865" s="116"/>
      <c r="DE865" s="116"/>
      <c r="DF865" s="116"/>
      <c r="DG865" s="116"/>
    </row>
    <row r="866" spans="1:111" ht="31.5">
      <c r="A866" s="92">
        <v>94655</v>
      </c>
      <c r="B866" s="112" t="s">
        <v>13</v>
      </c>
      <c r="C866" s="113" t="s">
        <v>2690</v>
      </c>
      <c r="D866" s="84" t="s">
        <v>2577</v>
      </c>
      <c r="E866" s="112" t="s">
        <v>107</v>
      </c>
      <c r="F866" s="514">
        <v>45.82</v>
      </c>
      <c r="G866" s="117">
        <f t="shared" si="352"/>
        <v>0.24940000000000001</v>
      </c>
      <c r="H866" s="114">
        <v>0</v>
      </c>
      <c r="I866" s="132">
        <f t="shared" si="353"/>
        <v>0</v>
      </c>
      <c r="J866" s="94">
        <f t="shared" si="354"/>
        <v>0</v>
      </c>
      <c r="BP866" s="116"/>
      <c r="BQ866" s="116"/>
      <c r="BR866" s="116"/>
      <c r="BS866" s="116"/>
      <c r="BT866" s="116"/>
      <c r="BU866" s="116"/>
      <c r="BV866" s="116"/>
      <c r="BW866" s="116"/>
      <c r="BX866" s="116"/>
      <c r="BY866" s="116"/>
      <c r="BZ866" s="116"/>
      <c r="CA866" s="116"/>
      <c r="CB866" s="116"/>
      <c r="CC866" s="116"/>
      <c r="CD866" s="116"/>
      <c r="CE866" s="116"/>
      <c r="CF866" s="116"/>
      <c r="CG866" s="116"/>
      <c r="CH866" s="116"/>
      <c r="CI866" s="116"/>
      <c r="CJ866" s="116"/>
      <c r="CK866" s="116"/>
      <c r="CL866" s="116"/>
      <c r="CM866" s="116"/>
      <c r="CN866" s="116"/>
      <c r="CO866" s="116"/>
      <c r="CP866" s="116"/>
      <c r="CQ866" s="116"/>
      <c r="CR866" s="116"/>
      <c r="CS866" s="116"/>
      <c r="CT866" s="116"/>
      <c r="CU866" s="116"/>
      <c r="CV866" s="116"/>
      <c r="CW866" s="116"/>
      <c r="CX866" s="116"/>
      <c r="CY866" s="116"/>
      <c r="CZ866" s="116"/>
      <c r="DA866" s="116"/>
      <c r="DB866" s="116"/>
      <c r="DC866" s="116"/>
      <c r="DD866" s="116"/>
      <c r="DE866" s="116"/>
      <c r="DF866" s="116"/>
      <c r="DG866" s="116"/>
    </row>
    <row r="867" spans="1:111">
      <c r="A867" s="92">
        <v>89625</v>
      </c>
      <c r="B867" s="112" t="s">
        <v>13</v>
      </c>
      <c r="C867" s="113" t="s">
        <v>2691</v>
      </c>
      <c r="D867" s="84" t="s">
        <v>2578</v>
      </c>
      <c r="E867" s="112" t="s">
        <v>104</v>
      </c>
      <c r="F867" s="514">
        <v>22</v>
      </c>
      <c r="G867" s="117">
        <f t="shared" si="352"/>
        <v>0.24940000000000001</v>
      </c>
      <c r="H867" s="114">
        <v>0</v>
      </c>
      <c r="I867" s="132">
        <f t="shared" si="353"/>
        <v>0</v>
      </c>
      <c r="J867" s="94">
        <f t="shared" si="354"/>
        <v>0</v>
      </c>
      <c r="BP867" s="116"/>
      <c r="BQ867" s="116"/>
      <c r="BR867" s="116"/>
      <c r="BS867" s="116"/>
      <c r="BT867" s="116"/>
      <c r="BU867" s="116"/>
      <c r="BV867" s="116"/>
      <c r="BW867" s="116"/>
      <c r="BX867" s="116"/>
      <c r="BY867" s="116"/>
      <c r="BZ867" s="116"/>
      <c r="CA867" s="116"/>
      <c r="CB867" s="116"/>
      <c r="CC867" s="116"/>
      <c r="CD867" s="116"/>
      <c r="CE867" s="116"/>
      <c r="CF867" s="116"/>
      <c r="CG867" s="116"/>
      <c r="CH867" s="116"/>
      <c r="CI867" s="116"/>
      <c r="CJ867" s="116"/>
      <c r="CK867" s="116"/>
      <c r="CL867" s="116"/>
      <c r="CM867" s="116"/>
      <c r="CN867" s="116"/>
      <c r="CO867" s="116"/>
      <c r="CP867" s="116"/>
      <c r="CQ867" s="116"/>
      <c r="CR867" s="116"/>
      <c r="CS867" s="116"/>
      <c r="CT867" s="116"/>
      <c r="CU867" s="116"/>
      <c r="CV867" s="116"/>
      <c r="CW867" s="116"/>
      <c r="CX867" s="116"/>
      <c r="CY867" s="116"/>
      <c r="CZ867" s="116"/>
      <c r="DA867" s="116"/>
      <c r="DB867" s="116"/>
      <c r="DC867" s="116"/>
      <c r="DD867" s="116"/>
      <c r="DE867" s="116"/>
      <c r="DF867" s="116"/>
      <c r="DG867" s="116"/>
    </row>
    <row r="868" spans="1:111">
      <c r="A868" s="92">
        <v>89628</v>
      </c>
      <c r="B868" s="112" t="s">
        <v>13</v>
      </c>
      <c r="C868" s="113" t="s">
        <v>2692</v>
      </c>
      <c r="D868" s="84" t="s">
        <v>2579</v>
      </c>
      <c r="E868" s="112" t="s">
        <v>104</v>
      </c>
      <c r="F868" s="514">
        <v>8</v>
      </c>
      <c r="G868" s="117">
        <f t="shared" si="352"/>
        <v>0.24940000000000001</v>
      </c>
      <c r="H868" s="114">
        <v>0</v>
      </c>
      <c r="I868" s="132">
        <f t="shared" si="353"/>
        <v>0</v>
      </c>
      <c r="J868" s="94">
        <f t="shared" si="354"/>
        <v>0</v>
      </c>
      <c r="BP868" s="116"/>
      <c r="BQ868" s="116"/>
      <c r="BR868" s="116"/>
      <c r="BS868" s="116"/>
      <c r="BT868" s="116"/>
      <c r="BU868" s="116"/>
      <c r="BV868" s="116"/>
      <c r="BW868" s="116"/>
      <c r="BX868" s="116"/>
      <c r="BY868" s="116"/>
      <c r="BZ868" s="116"/>
      <c r="CA868" s="116"/>
      <c r="CB868" s="116"/>
      <c r="CC868" s="116"/>
      <c r="CD868" s="116"/>
      <c r="CE868" s="116"/>
      <c r="CF868" s="116"/>
      <c r="CG868" s="116"/>
      <c r="CH868" s="116"/>
      <c r="CI868" s="116"/>
      <c r="CJ868" s="116"/>
      <c r="CK868" s="116"/>
      <c r="CL868" s="116"/>
      <c r="CM868" s="116"/>
      <c r="CN868" s="116"/>
      <c r="CO868" s="116"/>
      <c r="CP868" s="116"/>
      <c r="CQ868" s="116"/>
      <c r="CR868" s="116"/>
      <c r="CS868" s="116"/>
      <c r="CT868" s="116"/>
      <c r="CU868" s="116"/>
      <c r="CV868" s="116"/>
      <c r="CW868" s="116"/>
      <c r="CX868" s="116"/>
      <c r="CY868" s="116"/>
      <c r="CZ868" s="116"/>
      <c r="DA868" s="116"/>
      <c r="DB868" s="116"/>
      <c r="DC868" s="116"/>
      <c r="DD868" s="116"/>
      <c r="DE868" s="116"/>
      <c r="DF868" s="116"/>
      <c r="DG868" s="116"/>
    </row>
    <row r="869" spans="1:111" ht="31.5">
      <c r="A869" s="92">
        <v>94702</v>
      </c>
      <c r="B869" s="112" t="s">
        <v>13</v>
      </c>
      <c r="C869" s="113" t="s">
        <v>2693</v>
      </c>
      <c r="D869" s="84" t="s">
        <v>2580</v>
      </c>
      <c r="E869" s="112" t="s">
        <v>104</v>
      </c>
      <c r="F869" s="514">
        <v>1</v>
      </c>
      <c r="G869" s="117">
        <f t="shared" si="352"/>
        <v>0.24940000000000001</v>
      </c>
      <c r="H869" s="114">
        <v>0</v>
      </c>
      <c r="I869" s="132">
        <f t="shared" si="353"/>
        <v>0</v>
      </c>
      <c r="J869" s="94">
        <f t="shared" si="354"/>
        <v>0</v>
      </c>
      <c r="BP869" s="116"/>
      <c r="BQ869" s="116"/>
      <c r="BR869" s="116"/>
      <c r="BS869" s="116"/>
      <c r="BT869" s="116"/>
      <c r="BU869" s="116"/>
      <c r="BV869" s="116"/>
      <c r="BW869" s="116"/>
      <c r="BX869" s="116"/>
      <c r="BY869" s="116"/>
      <c r="BZ869" s="116"/>
      <c r="CA869" s="116"/>
      <c r="CB869" s="116"/>
      <c r="CC869" s="116"/>
      <c r="CD869" s="116"/>
      <c r="CE869" s="116"/>
      <c r="CF869" s="116"/>
      <c r="CG869" s="116"/>
      <c r="CH869" s="116"/>
      <c r="CI869" s="116"/>
      <c r="CJ869" s="116"/>
      <c r="CK869" s="116"/>
      <c r="CL869" s="116"/>
      <c r="CM869" s="116"/>
      <c r="CN869" s="116"/>
      <c r="CO869" s="116"/>
      <c r="CP869" s="116"/>
      <c r="CQ869" s="116"/>
      <c r="CR869" s="116"/>
      <c r="CS869" s="116"/>
      <c r="CT869" s="116"/>
      <c r="CU869" s="116"/>
      <c r="CV869" s="116"/>
      <c r="CW869" s="116"/>
      <c r="CX869" s="116"/>
      <c r="CY869" s="116"/>
      <c r="CZ869" s="116"/>
      <c r="DA869" s="116"/>
      <c r="DB869" s="116"/>
      <c r="DC869" s="116"/>
      <c r="DD869" s="116"/>
      <c r="DE869" s="116"/>
      <c r="DF869" s="116"/>
      <c r="DG869" s="116"/>
    </row>
    <row r="870" spans="1:111" ht="31.5">
      <c r="A870" s="92">
        <v>89630</v>
      </c>
      <c r="B870" s="112" t="s">
        <v>13</v>
      </c>
      <c r="C870" s="113" t="s">
        <v>2694</v>
      </c>
      <c r="D870" s="84" t="s">
        <v>2581</v>
      </c>
      <c r="E870" s="112" t="s">
        <v>104</v>
      </c>
      <c r="F870" s="514">
        <v>6</v>
      </c>
      <c r="G870" s="117">
        <f t="shared" si="352"/>
        <v>0.24940000000000001</v>
      </c>
      <c r="H870" s="114">
        <v>0</v>
      </c>
      <c r="I870" s="132">
        <f t="shared" si="353"/>
        <v>0</v>
      </c>
      <c r="J870" s="94">
        <f t="shared" si="354"/>
        <v>0</v>
      </c>
      <c r="BP870" s="116"/>
      <c r="BQ870" s="116"/>
      <c r="BR870" s="116"/>
      <c r="BS870" s="116"/>
      <c r="BT870" s="116"/>
      <c r="BU870" s="116"/>
      <c r="BV870" s="116"/>
      <c r="BW870" s="116"/>
      <c r="BX870" s="116"/>
      <c r="BY870" s="116"/>
      <c r="BZ870" s="116"/>
      <c r="CA870" s="116"/>
      <c r="CB870" s="116"/>
      <c r="CC870" s="116"/>
      <c r="CD870" s="116"/>
      <c r="CE870" s="116"/>
      <c r="CF870" s="116"/>
      <c r="CG870" s="116"/>
      <c r="CH870" s="116"/>
      <c r="CI870" s="116"/>
      <c r="CJ870" s="116"/>
      <c r="CK870" s="116"/>
      <c r="CL870" s="116"/>
      <c r="CM870" s="116"/>
      <c r="CN870" s="116"/>
      <c r="CO870" s="116"/>
      <c r="CP870" s="116"/>
      <c r="CQ870" s="116"/>
      <c r="CR870" s="116"/>
      <c r="CS870" s="116"/>
      <c r="CT870" s="116"/>
      <c r="CU870" s="116"/>
      <c r="CV870" s="116"/>
      <c r="CW870" s="116"/>
      <c r="CX870" s="116"/>
      <c r="CY870" s="116"/>
      <c r="CZ870" s="116"/>
      <c r="DA870" s="116"/>
      <c r="DB870" s="116"/>
      <c r="DC870" s="116"/>
      <c r="DD870" s="116"/>
      <c r="DE870" s="116"/>
      <c r="DF870" s="116"/>
      <c r="DG870" s="116"/>
    </row>
    <row r="871" spans="1:111" ht="31.5">
      <c r="A871" s="92">
        <v>90373</v>
      </c>
      <c r="B871" s="112" t="s">
        <v>13</v>
      </c>
      <c r="C871" s="113" t="s">
        <v>2695</v>
      </c>
      <c r="D871" s="84" t="s">
        <v>2582</v>
      </c>
      <c r="E871" s="112" t="s">
        <v>104</v>
      </c>
      <c r="F871" s="514">
        <v>7</v>
      </c>
      <c r="G871" s="117">
        <f t="shared" si="352"/>
        <v>0.24940000000000001</v>
      </c>
      <c r="H871" s="114">
        <v>0</v>
      </c>
      <c r="I871" s="132">
        <f t="shared" si="353"/>
        <v>0</v>
      </c>
      <c r="J871" s="94">
        <f t="shared" si="354"/>
        <v>0</v>
      </c>
      <c r="BP871" s="116"/>
      <c r="BQ871" s="116"/>
      <c r="BR871" s="116"/>
      <c r="BS871" s="116"/>
      <c r="BT871" s="116"/>
      <c r="BU871" s="116"/>
      <c r="BV871" s="116"/>
      <c r="BW871" s="116"/>
      <c r="BX871" s="116"/>
      <c r="BY871" s="116"/>
      <c r="BZ871" s="116"/>
      <c r="CA871" s="116"/>
      <c r="CB871" s="116"/>
      <c r="CC871" s="116"/>
      <c r="CD871" s="116"/>
      <c r="CE871" s="116"/>
      <c r="CF871" s="116"/>
      <c r="CG871" s="116"/>
      <c r="CH871" s="116"/>
      <c r="CI871" s="116"/>
      <c r="CJ871" s="116"/>
      <c r="CK871" s="116"/>
      <c r="CL871" s="116"/>
      <c r="CM871" s="116"/>
      <c r="CN871" s="116"/>
      <c r="CO871" s="116"/>
      <c r="CP871" s="116"/>
      <c r="CQ871" s="116"/>
      <c r="CR871" s="116"/>
      <c r="CS871" s="116"/>
      <c r="CT871" s="116"/>
      <c r="CU871" s="116"/>
      <c r="CV871" s="116"/>
      <c r="CW871" s="116"/>
      <c r="CX871" s="116"/>
      <c r="CY871" s="116"/>
      <c r="CZ871" s="116"/>
      <c r="DA871" s="116"/>
      <c r="DB871" s="116"/>
      <c r="DC871" s="116"/>
      <c r="DD871" s="116"/>
      <c r="DE871" s="116"/>
      <c r="DF871" s="116"/>
      <c r="DG871" s="116"/>
    </row>
    <row r="872" spans="1:111" ht="31.5">
      <c r="A872" s="92" t="s">
        <v>2793</v>
      </c>
      <c r="B872" s="112" t="s">
        <v>103</v>
      </c>
      <c r="C872" s="113" t="s">
        <v>2696</v>
      </c>
      <c r="D872" s="84" t="s">
        <v>2583</v>
      </c>
      <c r="E872" s="112" t="s">
        <v>104</v>
      </c>
      <c r="F872" s="514">
        <v>1</v>
      </c>
      <c r="G872" s="117">
        <f t="shared" si="352"/>
        <v>0.24940000000000001</v>
      </c>
      <c r="H872" s="114">
        <v>0</v>
      </c>
      <c r="I872" s="132">
        <f t="shared" si="353"/>
        <v>0</v>
      </c>
      <c r="J872" s="94">
        <f t="shared" si="354"/>
        <v>0</v>
      </c>
      <c r="BP872" s="116"/>
      <c r="BQ872" s="116"/>
      <c r="BR872" s="116"/>
      <c r="BS872" s="116"/>
      <c r="BT872" s="116"/>
      <c r="BU872" s="116"/>
      <c r="BV872" s="116"/>
      <c r="BW872" s="116"/>
      <c r="BX872" s="116"/>
      <c r="BY872" s="116"/>
      <c r="BZ872" s="116"/>
      <c r="CA872" s="116"/>
      <c r="CB872" s="116"/>
      <c r="CC872" s="116"/>
      <c r="CD872" s="116"/>
      <c r="CE872" s="116"/>
      <c r="CF872" s="116"/>
      <c r="CG872" s="116"/>
      <c r="CH872" s="116"/>
      <c r="CI872" s="116"/>
      <c r="CJ872" s="116"/>
      <c r="CK872" s="116"/>
      <c r="CL872" s="116"/>
      <c r="CM872" s="116"/>
      <c r="CN872" s="116"/>
      <c r="CO872" s="116"/>
      <c r="CP872" s="116"/>
      <c r="CQ872" s="116"/>
      <c r="CR872" s="116"/>
      <c r="CS872" s="116"/>
      <c r="CT872" s="116"/>
      <c r="CU872" s="116"/>
      <c r="CV872" s="116"/>
      <c r="CW872" s="116"/>
      <c r="CX872" s="116"/>
      <c r="CY872" s="116"/>
      <c r="CZ872" s="116"/>
      <c r="DA872" s="116"/>
      <c r="DB872" s="116"/>
      <c r="DC872" s="116"/>
      <c r="DD872" s="116"/>
      <c r="DE872" s="116"/>
      <c r="DF872" s="116"/>
      <c r="DG872" s="116"/>
    </row>
    <row r="873" spans="1:111" ht="31.5">
      <c r="A873" s="92">
        <v>90374</v>
      </c>
      <c r="B873" s="112" t="s">
        <v>13</v>
      </c>
      <c r="C873" s="113" t="s">
        <v>2697</v>
      </c>
      <c r="D873" s="84" t="s">
        <v>2584</v>
      </c>
      <c r="E873" s="112" t="s">
        <v>104</v>
      </c>
      <c r="F873" s="514">
        <v>6</v>
      </c>
      <c r="G873" s="117">
        <f t="shared" si="352"/>
        <v>0.24940000000000001</v>
      </c>
      <c r="H873" s="114">
        <v>0</v>
      </c>
      <c r="I873" s="132">
        <f t="shared" si="353"/>
        <v>0</v>
      </c>
      <c r="J873" s="94">
        <f t="shared" si="354"/>
        <v>0</v>
      </c>
      <c r="BP873" s="116"/>
      <c r="BQ873" s="116"/>
      <c r="BR873" s="116"/>
      <c r="BS873" s="116"/>
      <c r="BT873" s="116"/>
      <c r="BU873" s="116"/>
      <c r="BV873" s="116"/>
      <c r="BW873" s="116"/>
      <c r="BX873" s="116"/>
      <c r="BY873" s="116"/>
      <c r="BZ873" s="116"/>
      <c r="CA873" s="116"/>
      <c r="CB873" s="116"/>
      <c r="CC873" s="116"/>
      <c r="CD873" s="116"/>
      <c r="CE873" s="116"/>
      <c r="CF873" s="116"/>
      <c r="CG873" s="116"/>
      <c r="CH873" s="116"/>
      <c r="CI873" s="116"/>
      <c r="CJ873" s="116"/>
      <c r="CK873" s="116"/>
      <c r="CL873" s="116"/>
      <c r="CM873" s="116"/>
      <c r="CN873" s="116"/>
      <c r="CO873" s="116"/>
      <c r="CP873" s="116"/>
      <c r="CQ873" s="116"/>
      <c r="CR873" s="116"/>
      <c r="CS873" s="116"/>
      <c r="CT873" s="116"/>
      <c r="CU873" s="116"/>
      <c r="CV873" s="116"/>
      <c r="CW873" s="116"/>
      <c r="CX873" s="116"/>
      <c r="CY873" s="116"/>
      <c r="CZ873" s="116"/>
      <c r="DA873" s="116"/>
      <c r="DB873" s="116"/>
      <c r="DC873" s="116"/>
      <c r="DD873" s="116"/>
      <c r="DE873" s="116"/>
      <c r="DF873" s="116"/>
      <c r="DG873" s="116"/>
    </row>
    <row r="874" spans="1:111">
      <c r="A874" s="88"/>
      <c r="B874" s="88"/>
      <c r="C874" s="52"/>
      <c r="D874" s="29"/>
      <c r="E874" s="88"/>
      <c r="F874" s="26"/>
      <c r="G874" s="26"/>
      <c r="H874" s="559" t="s">
        <v>17</v>
      </c>
      <c r="I874" s="559"/>
      <c r="J874" s="35">
        <f>SUM(J830:J873)</f>
        <v>0</v>
      </c>
      <c r="BP874" s="116"/>
      <c r="BQ874" s="116"/>
      <c r="BR874" s="116"/>
      <c r="BS874" s="116"/>
      <c r="BT874" s="116"/>
      <c r="BU874" s="116"/>
      <c r="BV874" s="116"/>
      <c r="BW874" s="116"/>
      <c r="BX874" s="116"/>
      <c r="BY874" s="116"/>
      <c r="BZ874" s="116"/>
      <c r="CA874" s="116"/>
      <c r="CB874" s="116"/>
      <c r="CC874" s="116"/>
      <c r="CD874" s="116"/>
      <c r="CE874" s="116"/>
      <c r="CF874" s="116"/>
      <c r="CG874" s="116"/>
      <c r="CH874" s="116"/>
      <c r="CI874" s="116"/>
      <c r="CJ874" s="116"/>
      <c r="CK874" s="116"/>
      <c r="CL874" s="116"/>
      <c r="CM874" s="116"/>
      <c r="CN874" s="116"/>
      <c r="CO874" s="116"/>
      <c r="CP874" s="116"/>
      <c r="CQ874" s="116"/>
      <c r="CR874" s="116"/>
      <c r="CS874" s="116"/>
      <c r="CT874" s="116"/>
      <c r="CU874" s="116"/>
      <c r="CV874" s="116"/>
      <c r="CW874" s="116"/>
      <c r="CX874" s="116"/>
      <c r="CY874" s="116"/>
      <c r="CZ874" s="116"/>
      <c r="DA874" s="116"/>
      <c r="DB874" s="116"/>
      <c r="DC874" s="116"/>
      <c r="DD874" s="116"/>
      <c r="DE874" s="116"/>
      <c r="DF874" s="116"/>
      <c r="DG874" s="116"/>
    </row>
    <row r="875" spans="1:111">
      <c r="A875" s="295"/>
      <c r="B875" s="295"/>
      <c r="C875" s="296" t="s">
        <v>2205</v>
      </c>
      <c r="D875" s="221" t="s">
        <v>2585</v>
      </c>
      <c r="E875" s="295"/>
      <c r="F875" s="297"/>
      <c r="G875" s="297"/>
      <c r="H875" s="297"/>
      <c r="I875" s="295"/>
      <c r="J875" s="297"/>
      <c r="BP875" s="116"/>
      <c r="BQ875" s="116"/>
      <c r="BR875" s="116"/>
      <c r="BS875" s="116"/>
      <c r="BT875" s="116"/>
      <c r="BU875" s="116"/>
      <c r="BV875" s="116"/>
      <c r="BW875" s="116"/>
      <c r="BX875" s="116"/>
      <c r="BY875" s="116"/>
      <c r="BZ875" s="116"/>
      <c r="CA875" s="116"/>
      <c r="CB875" s="116"/>
      <c r="CC875" s="116"/>
      <c r="CD875" s="116"/>
      <c r="CE875" s="116"/>
      <c r="CF875" s="116"/>
      <c r="CG875" s="116"/>
      <c r="CH875" s="116"/>
      <c r="CI875" s="116"/>
      <c r="CJ875" s="116"/>
      <c r="CK875" s="116"/>
      <c r="CL875" s="116"/>
      <c r="CM875" s="116"/>
      <c r="CN875" s="116"/>
      <c r="CO875" s="116"/>
      <c r="CP875" s="116"/>
      <c r="CQ875" s="116"/>
      <c r="CR875" s="116"/>
      <c r="CS875" s="116"/>
      <c r="CT875" s="116"/>
      <c r="CU875" s="116"/>
      <c r="CV875" s="116"/>
      <c r="CW875" s="116"/>
      <c r="CX875" s="116"/>
      <c r="CY875" s="116"/>
      <c r="CZ875" s="116"/>
      <c r="DA875" s="116"/>
      <c r="DB875" s="116"/>
      <c r="DC875" s="116"/>
      <c r="DD875" s="116"/>
      <c r="DE875" s="116"/>
      <c r="DF875" s="116"/>
      <c r="DG875" s="116"/>
    </row>
    <row r="876" spans="1:111">
      <c r="A876" s="105"/>
      <c r="B876" s="105"/>
      <c r="C876" s="31" t="s">
        <v>2206</v>
      </c>
      <c r="D876" s="32" t="s">
        <v>2586</v>
      </c>
      <c r="E876" s="105"/>
      <c r="F876" s="94"/>
      <c r="G876" s="103"/>
      <c r="H876" s="18"/>
      <c r="I876" s="122"/>
      <c r="J876" s="18"/>
      <c r="BP876" s="116"/>
      <c r="BQ876" s="116"/>
      <c r="BR876" s="116"/>
      <c r="BS876" s="116"/>
      <c r="BT876" s="116"/>
      <c r="BU876" s="116"/>
      <c r="BV876" s="116"/>
      <c r="BW876" s="116"/>
      <c r="BX876" s="116"/>
      <c r="BY876" s="116"/>
      <c r="BZ876" s="116"/>
      <c r="CA876" s="116"/>
      <c r="CB876" s="116"/>
      <c r="CC876" s="116"/>
      <c r="CD876" s="116"/>
      <c r="CE876" s="116"/>
      <c r="CF876" s="116"/>
      <c r="CG876" s="116"/>
      <c r="CH876" s="116"/>
      <c r="CI876" s="116"/>
      <c r="CJ876" s="116"/>
      <c r="CK876" s="116"/>
      <c r="CL876" s="116"/>
      <c r="CM876" s="116"/>
      <c r="CN876" s="116"/>
      <c r="CO876" s="116"/>
      <c r="CP876" s="116"/>
      <c r="CQ876" s="116"/>
      <c r="CR876" s="116"/>
      <c r="CS876" s="116"/>
      <c r="CT876" s="116"/>
      <c r="CU876" s="116"/>
      <c r="CV876" s="116"/>
      <c r="CW876" s="116"/>
      <c r="CX876" s="116"/>
      <c r="CY876" s="116"/>
      <c r="CZ876" s="116"/>
      <c r="DA876" s="116"/>
      <c r="DB876" s="116"/>
      <c r="DC876" s="116"/>
      <c r="DD876" s="116"/>
      <c r="DE876" s="116"/>
      <c r="DF876" s="116"/>
      <c r="DG876" s="116"/>
    </row>
    <row r="877" spans="1:111" ht="31.5">
      <c r="A877" s="92">
        <v>98107</v>
      </c>
      <c r="B877" s="112" t="s">
        <v>13</v>
      </c>
      <c r="C877" s="113" t="s">
        <v>2207</v>
      </c>
      <c r="D877" s="84" t="s">
        <v>2587</v>
      </c>
      <c r="E877" s="112" t="s">
        <v>104</v>
      </c>
      <c r="F877" s="516">
        <v>2</v>
      </c>
      <c r="G877" s="117">
        <f t="shared" ref="G877:G924" si="355">$J$4</f>
        <v>0.24940000000000001</v>
      </c>
      <c r="H877" s="114">
        <v>0</v>
      </c>
      <c r="I877" s="132">
        <f t="shared" si="353"/>
        <v>0</v>
      </c>
      <c r="J877" s="94">
        <f t="shared" si="354"/>
        <v>0</v>
      </c>
      <c r="BP877" s="116"/>
      <c r="BQ877" s="116"/>
      <c r="BR877" s="116"/>
      <c r="BS877" s="116"/>
      <c r="BT877" s="116"/>
      <c r="BU877" s="116"/>
      <c r="BV877" s="116"/>
      <c r="BW877" s="116"/>
      <c r="BX877" s="116"/>
      <c r="BY877" s="116"/>
      <c r="BZ877" s="116"/>
      <c r="CA877" s="116"/>
      <c r="CB877" s="116"/>
      <c r="CC877" s="116"/>
      <c r="CD877" s="116"/>
      <c r="CE877" s="116"/>
      <c r="CF877" s="116"/>
      <c r="CG877" s="116"/>
      <c r="CH877" s="116"/>
      <c r="CI877" s="116"/>
      <c r="CJ877" s="116"/>
      <c r="CK877" s="116"/>
      <c r="CL877" s="116"/>
      <c r="CM877" s="116"/>
      <c r="CN877" s="116"/>
      <c r="CO877" s="116"/>
      <c r="CP877" s="116"/>
      <c r="CQ877" s="116"/>
      <c r="CR877" s="116"/>
      <c r="CS877" s="116"/>
      <c r="CT877" s="116"/>
      <c r="CU877" s="116"/>
      <c r="CV877" s="116"/>
      <c r="CW877" s="116"/>
      <c r="CX877" s="116"/>
      <c r="CY877" s="116"/>
      <c r="CZ877" s="116"/>
      <c r="DA877" s="116"/>
      <c r="DB877" s="116"/>
      <c r="DC877" s="116"/>
      <c r="DD877" s="116"/>
      <c r="DE877" s="116"/>
      <c r="DF877" s="116"/>
      <c r="DG877" s="116"/>
    </row>
    <row r="878" spans="1:111" ht="31.5">
      <c r="A878" s="92">
        <v>97900</v>
      </c>
      <c r="B878" s="112" t="s">
        <v>13</v>
      </c>
      <c r="C878" s="113" t="s">
        <v>2698</v>
      </c>
      <c r="D878" s="84" t="s">
        <v>2588</v>
      </c>
      <c r="E878" s="112" t="s">
        <v>104</v>
      </c>
      <c r="F878" s="516">
        <v>7</v>
      </c>
      <c r="G878" s="117">
        <f t="shared" si="355"/>
        <v>0.24940000000000001</v>
      </c>
      <c r="H878" s="114">
        <v>0</v>
      </c>
      <c r="I878" s="132">
        <f t="shared" si="353"/>
        <v>0</v>
      </c>
      <c r="J878" s="94">
        <f t="shared" si="354"/>
        <v>0</v>
      </c>
      <c r="BP878" s="116"/>
      <c r="BQ878" s="116"/>
      <c r="BR878" s="116"/>
      <c r="BS878" s="116"/>
      <c r="BT878" s="116"/>
      <c r="BU878" s="116"/>
      <c r="BV878" s="116"/>
      <c r="BW878" s="116"/>
      <c r="BX878" s="116"/>
      <c r="BY878" s="116"/>
      <c r="BZ878" s="116"/>
      <c r="CA878" s="116"/>
      <c r="CB878" s="116"/>
      <c r="CC878" s="116"/>
      <c r="CD878" s="116"/>
      <c r="CE878" s="116"/>
      <c r="CF878" s="116"/>
      <c r="CG878" s="116"/>
      <c r="CH878" s="116"/>
      <c r="CI878" s="116"/>
      <c r="CJ878" s="116"/>
      <c r="CK878" s="116"/>
      <c r="CL878" s="116"/>
      <c r="CM878" s="116"/>
      <c r="CN878" s="116"/>
      <c r="CO878" s="116"/>
      <c r="CP878" s="116"/>
      <c r="CQ878" s="116"/>
      <c r="CR878" s="116"/>
      <c r="CS878" s="116"/>
      <c r="CT878" s="116"/>
      <c r="CU878" s="116"/>
      <c r="CV878" s="116"/>
      <c r="CW878" s="116"/>
      <c r="CX878" s="116"/>
      <c r="CY878" s="116"/>
      <c r="CZ878" s="116"/>
      <c r="DA878" s="116"/>
      <c r="DB878" s="116"/>
      <c r="DC878" s="116"/>
      <c r="DD878" s="116"/>
      <c r="DE878" s="116"/>
      <c r="DF878" s="116"/>
      <c r="DG878" s="116"/>
    </row>
    <row r="879" spans="1:111" ht="31.5">
      <c r="A879" s="92">
        <v>97906</v>
      </c>
      <c r="B879" s="112" t="s">
        <v>13</v>
      </c>
      <c r="C879" s="113" t="s">
        <v>2699</v>
      </c>
      <c r="D879" s="84" t="s">
        <v>2589</v>
      </c>
      <c r="E879" s="112" t="s">
        <v>104</v>
      </c>
      <c r="F879" s="516">
        <v>14</v>
      </c>
      <c r="G879" s="117">
        <f t="shared" si="355"/>
        <v>0.24940000000000001</v>
      </c>
      <c r="H879" s="114">
        <v>0</v>
      </c>
      <c r="I879" s="132">
        <f t="shared" si="353"/>
        <v>0</v>
      </c>
      <c r="J879" s="94">
        <f t="shared" si="354"/>
        <v>0</v>
      </c>
      <c r="BP879" s="116"/>
      <c r="BQ879" s="116"/>
      <c r="BR879" s="116"/>
      <c r="BS879" s="116"/>
      <c r="BT879" s="116"/>
      <c r="BU879" s="116"/>
      <c r="BV879" s="116"/>
      <c r="BW879" s="116"/>
      <c r="BX879" s="116"/>
      <c r="BY879" s="116"/>
      <c r="BZ879" s="116"/>
      <c r="CA879" s="116"/>
      <c r="CB879" s="116"/>
      <c r="CC879" s="116"/>
      <c r="CD879" s="116"/>
      <c r="CE879" s="116"/>
      <c r="CF879" s="116"/>
      <c r="CG879" s="116"/>
      <c r="CH879" s="116"/>
      <c r="CI879" s="116"/>
      <c r="CJ879" s="116"/>
      <c r="CK879" s="116"/>
      <c r="CL879" s="116"/>
      <c r="CM879" s="116"/>
      <c r="CN879" s="116"/>
      <c r="CO879" s="116"/>
      <c r="CP879" s="116"/>
      <c r="CQ879" s="116"/>
      <c r="CR879" s="116"/>
      <c r="CS879" s="116"/>
      <c r="CT879" s="116"/>
      <c r="CU879" s="116"/>
      <c r="CV879" s="116"/>
      <c r="CW879" s="116"/>
      <c r="CX879" s="116"/>
      <c r="CY879" s="116"/>
      <c r="CZ879" s="116"/>
      <c r="DA879" s="116"/>
      <c r="DB879" s="116"/>
      <c r="DC879" s="116"/>
      <c r="DD879" s="116"/>
      <c r="DE879" s="116"/>
      <c r="DF879" s="116"/>
      <c r="DG879" s="116"/>
    </row>
    <row r="880" spans="1:111" ht="31.5">
      <c r="A880" s="92">
        <v>97907</v>
      </c>
      <c r="B880" s="112" t="s">
        <v>13</v>
      </c>
      <c r="C880" s="113" t="s">
        <v>2700</v>
      </c>
      <c r="D880" s="84" t="s">
        <v>2590</v>
      </c>
      <c r="E880" s="112" t="s">
        <v>104</v>
      </c>
      <c r="F880" s="516">
        <v>4</v>
      </c>
      <c r="G880" s="117">
        <f t="shared" si="355"/>
        <v>0.24940000000000001</v>
      </c>
      <c r="H880" s="114">
        <v>0</v>
      </c>
      <c r="I880" s="132">
        <f t="shared" si="353"/>
        <v>0</v>
      </c>
      <c r="J880" s="94">
        <f t="shared" si="354"/>
        <v>0</v>
      </c>
      <c r="BP880" s="116"/>
      <c r="BQ880" s="116"/>
      <c r="BR880" s="116"/>
      <c r="BS880" s="116"/>
      <c r="BT880" s="116"/>
      <c r="BU880" s="116"/>
      <c r="BV880" s="116"/>
      <c r="BW880" s="116"/>
      <c r="BX880" s="116"/>
      <c r="BY880" s="116"/>
      <c r="BZ880" s="116"/>
      <c r="CA880" s="116"/>
      <c r="CB880" s="116"/>
      <c r="CC880" s="116"/>
      <c r="CD880" s="116"/>
      <c r="CE880" s="116"/>
      <c r="CF880" s="116"/>
      <c r="CG880" s="116"/>
      <c r="CH880" s="116"/>
      <c r="CI880" s="116"/>
      <c r="CJ880" s="116"/>
      <c r="CK880" s="116"/>
      <c r="CL880" s="116"/>
      <c r="CM880" s="116"/>
      <c r="CN880" s="116"/>
      <c r="CO880" s="116"/>
      <c r="CP880" s="116"/>
      <c r="CQ880" s="116"/>
      <c r="CR880" s="116"/>
      <c r="CS880" s="116"/>
      <c r="CT880" s="116"/>
      <c r="CU880" s="116"/>
      <c r="CV880" s="116"/>
      <c r="CW880" s="116"/>
      <c r="CX880" s="116"/>
      <c r="CY880" s="116"/>
      <c r="CZ880" s="116"/>
      <c r="DA880" s="116"/>
      <c r="DB880" s="116"/>
      <c r="DC880" s="116"/>
      <c r="DD880" s="116"/>
      <c r="DE880" s="116"/>
      <c r="DF880" s="116"/>
      <c r="DG880" s="116"/>
    </row>
    <row r="881" spans="1:111" ht="31.5">
      <c r="A881" s="92" t="s">
        <v>2796</v>
      </c>
      <c r="B881" s="112" t="s">
        <v>103</v>
      </c>
      <c r="C881" s="113" t="s">
        <v>2701</v>
      </c>
      <c r="D881" s="84" t="s">
        <v>2591</v>
      </c>
      <c r="E881" s="112" t="s">
        <v>104</v>
      </c>
      <c r="F881" s="516">
        <v>1</v>
      </c>
      <c r="G881" s="117">
        <f t="shared" si="355"/>
        <v>0.24940000000000001</v>
      </c>
      <c r="H881" s="114">
        <v>0</v>
      </c>
      <c r="I881" s="132">
        <f t="shared" si="353"/>
        <v>0</v>
      </c>
      <c r="J881" s="94">
        <f t="shared" si="354"/>
        <v>0</v>
      </c>
      <c r="BP881" s="116"/>
      <c r="BQ881" s="116"/>
      <c r="BR881" s="116"/>
      <c r="BS881" s="116"/>
      <c r="BT881" s="116"/>
      <c r="BU881" s="116"/>
      <c r="BV881" s="116"/>
      <c r="BW881" s="116"/>
      <c r="BX881" s="116"/>
      <c r="BY881" s="116"/>
      <c r="BZ881" s="116"/>
      <c r="CA881" s="116"/>
      <c r="CB881" s="116"/>
      <c r="CC881" s="116"/>
      <c r="CD881" s="116"/>
      <c r="CE881" s="116"/>
      <c r="CF881" s="116"/>
      <c r="CG881" s="116"/>
      <c r="CH881" s="116"/>
      <c r="CI881" s="116"/>
      <c r="CJ881" s="116"/>
      <c r="CK881" s="116"/>
      <c r="CL881" s="116"/>
      <c r="CM881" s="116"/>
      <c r="CN881" s="116"/>
      <c r="CO881" s="116"/>
      <c r="CP881" s="116"/>
      <c r="CQ881" s="116"/>
      <c r="CR881" s="116"/>
      <c r="CS881" s="116"/>
      <c r="CT881" s="116"/>
      <c r="CU881" s="116"/>
      <c r="CV881" s="116"/>
      <c r="CW881" s="116"/>
      <c r="CX881" s="116"/>
      <c r="CY881" s="116"/>
      <c r="CZ881" s="116"/>
      <c r="DA881" s="116"/>
      <c r="DB881" s="116"/>
      <c r="DC881" s="116"/>
      <c r="DD881" s="116"/>
      <c r="DE881" s="116"/>
      <c r="DF881" s="116"/>
      <c r="DG881" s="116"/>
    </row>
    <row r="882" spans="1:111" ht="31.5">
      <c r="A882" s="92">
        <v>89748</v>
      </c>
      <c r="B882" s="112" t="s">
        <v>13</v>
      </c>
      <c r="C882" s="113" t="s">
        <v>2702</v>
      </c>
      <c r="D882" s="84" t="s">
        <v>2592</v>
      </c>
      <c r="E882" s="112" t="s">
        <v>104</v>
      </c>
      <c r="F882" s="516">
        <v>34</v>
      </c>
      <c r="G882" s="117">
        <f t="shared" si="355"/>
        <v>0.24940000000000001</v>
      </c>
      <c r="H882" s="114">
        <v>0</v>
      </c>
      <c r="I882" s="132">
        <f t="shared" si="353"/>
        <v>0</v>
      </c>
      <c r="J882" s="94">
        <f t="shared" si="354"/>
        <v>0</v>
      </c>
      <c r="BP882" s="116"/>
      <c r="BQ882" s="116"/>
      <c r="BR882" s="116"/>
      <c r="BS882" s="116"/>
      <c r="BT882" s="116"/>
      <c r="BU882" s="116"/>
      <c r="BV882" s="116"/>
      <c r="BW882" s="116"/>
      <c r="BX882" s="116"/>
      <c r="BY882" s="116"/>
      <c r="BZ882" s="116"/>
      <c r="CA882" s="116"/>
      <c r="CB882" s="116"/>
      <c r="CC882" s="116"/>
      <c r="CD882" s="116"/>
      <c r="CE882" s="116"/>
      <c r="CF882" s="116"/>
      <c r="CG882" s="116"/>
      <c r="CH882" s="116"/>
      <c r="CI882" s="116"/>
      <c r="CJ882" s="116"/>
      <c r="CK882" s="116"/>
      <c r="CL882" s="116"/>
      <c r="CM882" s="116"/>
      <c r="CN882" s="116"/>
      <c r="CO882" s="116"/>
      <c r="CP882" s="116"/>
      <c r="CQ882" s="116"/>
      <c r="CR882" s="116"/>
      <c r="CS882" s="116"/>
      <c r="CT882" s="116"/>
      <c r="CU882" s="116"/>
      <c r="CV882" s="116"/>
      <c r="CW882" s="116"/>
      <c r="CX882" s="116"/>
      <c r="CY882" s="116"/>
      <c r="CZ882" s="116"/>
      <c r="DA882" s="116"/>
      <c r="DB882" s="116"/>
      <c r="DC882" s="116"/>
      <c r="DD882" s="116"/>
      <c r="DE882" s="116"/>
      <c r="DF882" s="116"/>
      <c r="DG882" s="116"/>
    </row>
    <row r="883" spans="1:111" ht="31.5">
      <c r="A883" s="92">
        <v>89728</v>
      </c>
      <c r="B883" s="112" t="s">
        <v>13</v>
      </c>
      <c r="C883" s="113" t="s">
        <v>2703</v>
      </c>
      <c r="D883" s="84" t="s">
        <v>2593</v>
      </c>
      <c r="E883" s="112" t="s">
        <v>104</v>
      </c>
      <c r="F883" s="516">
        <v>64</v>
      </c>
      <c r="G883" s="117">
        <f t="shared" si="355"/>
        <v>0.24940000000000001</v>
      </c>
      <c r="H883" s="114">
        <v>0</v>
      </c>
      <c r="I883" s="132">
        <f t="shared" si="353"/>
        <v>0</v>
      </c>
      <c r="J883" s="94">
        <f t="shared" si="354"/>
        <v>0</v>
      </c>
      <c r="BP883" s="116"/>
      <c r="BQ883" s="116"/>
      <c r="BR883" s="116"/>
      <c r="BS883" s="116"/>
      <c r="BT883" s="116"/>
      <c r="BU883" s="116"/>
      <c r="BV883" s="116"/>
      <c r="BW883" s="116"/>
      <c r="BX883" s="116"/>
      <c r="BY883" s="116"/>
      <c r="BZ883" s="116"/>
      <c r="CA883" s="116"/>
      <c r="CB883" s="116"/>
      <c r="CC883" s="116"/>
      <c r="CD883" s="116"/>
      <c r="CE883" s="116"/>
      <c r="CF883" s="116"/>
      <c r="CG883" s="116"/>
      <c r="CH883" s="116"/>
      <c r="CI883" s="116"/>
      <c r="CJ883" s="116"/>
      <c r="CK883" s="116"/>
      <c r="CL883" s="116"/>
      <c r="CM883" s="116"/>
      <c r="CN883" s="116"/>
      <c r="CO883" s="116"/>
      <c r="CP883" s="116"/>
      <c r="CQ883" s="116"/>
      <c r="CR883" s="116"/>
      <c r="CS883" s="116"/>
      <c r="CT883" s="116"/>
      <c r="CU883" s="116"/>
      <c r="CV883" s="116"/>
      <c r="CW883" s="116"/>
      <c r="CX883" s="116"/>
      <c r="CY883" s="116"/>
      <c r="CZ883" s="116"/>
      <c r="DA883" s="116"/>
      <c r="DB883" s="116"/>
      <c r="DC883" s="116"/>
      <c r="DD883" s="116"/>
      <c r="DE883" s="116"/>
      <c r="DF883" s="116"/>
      <c r="DG883" s="116"/>
    </row>
    <row r="884" spans="1:111" ht="31.5">
      <c r="A884" s="92">
        <v>89746</v>
      </c>
      <c r="B884" s="112" t="s">
        <v>13</v>
      </c>
      <c r="C884" s="113" t="s">
        <v>2704</v>
      </c>
      <c r="D884" s="84" t="s">
        <v>2594</v>
      </c>
      <c r="E884" s="112" t="s">
        <v>104</v>
      </c>
      <c r="F884" s="516">
        <v>7</v>
      </c>
      <c r="G884" s="117">
        <f t="shared" si="355"/>
        <v>0.24940000000000001</v>
      </c>
      <c r="H884" s="114">
        <v>0</v>
      </c>
      <c r="I884" s="132">
        <f t="shared" si="353"/>
        <v>0</v>
      </c>
      <c r="J884" s="94">
        <f t="shared" si="354"/>
        <v>0</v>
      </c>
      <c r="BP884" s="116"/>
      <c r="BQ884" s="116"/>
      <c r="BR884" s="116"/>
      <c r="BS884" s="116"/>
      <c r="BT884" s="116"/>
      <c r="BU884" s="116"/>
      <c r="BV884" s="116"/>
      <c r="BW884" s="116"/>
      <c r="BX884" s="116"/>
      <c r="BY884" s="116"/>
      <c r="BZ884" s="116"/>
      <c r="CA884" s="116"/>
      <c r="CB884" s="116"/>
      <c r="CC884" s="116"/>
      <c r="CD884" s="116"/>
      <c r="CE884" s="116"/>
      <c r="CF884" s="116"/>
      <c r="CG884" s="116"/>
      <c r="CH884" s="116"/>
      <c r="CI884" s="116"/>
      <c r="CJ884" s="116"/>
      <c r="CK884" s="116"/>
      <c r="CL884" s="116"/>
      <c r="CM884" s="116"/>
      <c r="CN884" s="116"/>
      <c r="CO884" s="116"/>
      <c r="CP884" s="116"/>
      <c r="CQ884" s="116"/>
      <c r="CR884" s="116"/>
      <c r="CS884" s="116"/>
      <c r="CT884" s="116"/>
      <c r="CU884" s="116"/>
      <c r="CV884" s="116"/>
      <c r="CW884" s="116"/>
      <c r="CX884" s="116"/>
      <c r="CY884" s="116"/>
      <c r="CZ884" s="116"/>
      <c r="DA884" s="116"/>
      <c r="DB884" s="116"/>
      <c r="DC884" s="116"/>
      <c r="DD884" s="116"/>
      <c r="DE884" s="116"/>
      <c r="DF884" s="116"/>
      <c r="DG884" s="116"/>
    </row>
    <row r="885" spans="1:111" ht="31.5">
      <c r="A885" s="92">
        <v>89726</v>
      </c>
      <c r="B885" s="112" t="s">
        <v>13</v>
      </c>
      <c r="C885" s="113" t="s">
        <v>2705</v>
      </c>
      <c r="D885" s="84" t="s">
        <v>2595</v>
      </c>
      <c r="E885" s="112" t="s">
        <v>104</v>
      </c>
      <c r="F885" s="516">
        <v>25</v>
      </c>
      <c r="G885" s="117">
        <f t="shared" si="355"/>
        <v>0.24940000000000001</v>
      </c>
      <c r="H885" s="114">
        <v>0</v>
      </c>
      <c r="I885" s="132">
        <f t="shared" si="353"/>
        <v>0</v>
      </c>
      <c r="J885" s="94">
        <f t="shared" si="354"/>
        <v>0</v>
      </c>
      <c r="BP885" s="116"/>
      <c r="BQ885" s="116"/>
      <c r="BR885" s="116"/>
      <c r="BS885" s="116"/>
      <c r="BT885" s="116"/>
      <c r="BU885" s="116"/>
      <c r="BV885" s="116"/>
      <c r="BW885" s="116"/>
      <c r="BX885" s="116"/>
      <c r="BY885" s="116"/>
      <c r="BZ885" s="116"/>
      <c r="CA885" s="116"/>
      <c r="CB885" s="116"/>
      <c r="CC885" s="116"/>
      <c r="CD885" s="116"/>
      <c r="CE885" s="116"/>
      <c r="CF885" s="116"/>
      <c r="CG885" s="116"/>
      <c r="CH885" s="116"/>
      <c r="CI885" s="116"/>
      <c r="CJ885" s="116"/>
      <c r="CK885" s="116"/>
      <c r="CL885" s="116"/>
      <c r="CM885" s="116"/>
      <c r="CN885" s="116"/>
      <c r="CO885" s="116"/>
      <c r="CP885" s="116"/>
      <c r="CQ885" s="116"/>
      <c r="CR885" s="116"/>
      <c r="CS885" s="116"/>
      <c r="CT885" s="116"/>
      <c r="CU885" s="116"/>
      <c r="CV885" s="116"/>
      <c r="CW885" s="116"/>
      <c r="CX885" s="116"/>
      <c r="CY885" s="116"/>
      <c r="CZ885" s="116"/>
      <c r="DA885" s="116"/>
      <c r="DB885" s="116"/>
      <c r="DC885" s="116"/>
      <c r="DD885" s="116"/>
      <c r="DE885" s="116"/>
      <c r="DF885" s="116"/>
      <c r="DG885" s="116"/>
    </row>
    <row r="886" spans="1:111" ht="31.5">
      <c r="A886" s="92">
        <v>89732</v>
      </c>
      <c r="B886" s="112" t="s">
        <v>13</v>
      </c>
      <c r="C886" s="113" t="s">
        <v>2706</v>
      </c>
      <c r="D886" s="84" t="s">
        <v>2596</v>
      </c>
      <c r="E886" s="112" t="s">
        <v>104</v>
      </c>
      <c r="F886" s="516">
        <v>37</v>
      </c>
      <c r="G886" s="117">
        <f t="shared" si="355"/>
        <v>0.24940000000000001</v>
      </c>
      <c r="H886" s="114">
        <v>0</v>
      </c>
      <c r="I886" s="132">
        <f t="shared" si="353"/>
        <v>0</v>
      </c>
      <c r="J886" s="94">
        <f t="shared" si="354"/>
        <v>0</v>
      </c>
      <c r="BP886" s="116"/>
      <c r="BQ886" s="116"/>
      <c r="BR886" s="116"/>
      <c r="BS886" s="116"/>
      <c r="BT886" s="116"/>
      <c r="BU886" s="116"/>
      <c r="BV886" s="116"/>
      <c r="BW886" s="116"/>
      <c r="BX886" s="116"/>
      <c r="BY886" s="116"/>
      <c r="BZ886" s="116"/>
      <c r="CA886" s="116"/>
      <c r="CB886" s="116"/>
      <c r="CC886" s="116"/>
      <c r="CD886" s="116"/>
      <c r="CE886" s="116"/>
      <c r="CF886" s="116"/>
      <c r="CG886" s="116"/>
      <c r="CH886" s="116"/>
      <c r="CI886" s="116"/>
      <c r="CJ886" s="116"/>
      <c r="CK886" s="116"/>
      <c r="CL886" s="116"/>
      <c r="CM886" s="116"/>
      <c r="CN886" s="116"/>
      <c r="CO886" s="116"/>
      <c r="CP886" s="116"/>
      <c r="CQ886" s="116"/>
      <c r="CR886" s="116"/>
      <c r="CS886" s="116"/>
      <c r="CT886" s="116"/>
      <c r="CU886" s="116"/>
      <c r="CV886" s="116"/>
      <c r="CW886" s="116"/>
      <c r="CX886" s="116"/>
      <c r="CY886" s="116"/>
      <c r="CZ886" s="116"/>
      <c r="DA886" s="116"/>
      <c r="DB886" s="116"/>
      <c r="DC886" s="116"/>
      <c r="DD886" s="116"/>
      <c r="DE886" s="116"/>
      <c r="DF886" s="116"/>
      <c r="DG886" s="116"/>
    </row>
    <row r="887" spans="1:111" ht="31.5">
      <c r="A887" s="92">
        <v>89739</v>
      </c>
      <c r="B887" s="112" t="s">
        <v>13</v>
      </c>
      <c r="C887" s="113" t="s">
        <v>2707</v>
      </c>
      <c r="D887" s="84" t="s">
        <v>2597</v>
      </c>
      <c r="E887" s="112" t="s">
        <v>104</v>
      </c>
      <c r="F887" s="516">
        <v>16</v>
      </c>
      <c r="G887" s="117">
        <f t="shared" si="355"/>
        <v>0.24940000000000001</v>
      </c>
      <c r="H887" s="114">
        <v>0</v>
      </c>
      <c r="I887" s="132">
        <f t="shared" si="353"/>
        <v>0</v>
      </c>
      <c r="J887" s="94">
        <f t="shared" si="354"/>
        <v>0</v>
      </c>
      <c r="BP887" s="116"/>
      <c r="BQ887" s="116"/>
      <c r="BR887" s="116"/>
      <c r="BS887" s="116"/>
      <c r="BT887" s="116"/>
      <c r="BU887" s="116"/>
      <c r="BV887" s="116"/>
      <c r="BW887" s="116"/>
      <c r="BX887" s="116"/>
      <c r="BY887" s="116"/>
      <c r="BZ887" s="116"/>
      <c r="CA887" s="116"/>
      <c r="CB887" s="116"/>
      <c r="CC887" s="116"/>
      <c r="CD887" s="116"/>
      <c r="CE887" s="116"/>
      <c r="CF887" s="116"/>
      <c r="CG887" s="116"/>
      <c r="CH887" s="116"/>
      <c r="CI887" s="116"/>
      <c r="CJ887" s="116"/>
      <c r="CK887" s="116"/>
      <c r="CL887" s="116"/>
      <c r="CM887" s="116"/>
      <c r="CN887" s="116"/>
      <c r="CO887" s="116"/>
      <c r="CP887" s="116"/>
      <c r="CQ887" s="116"/>
      <c r="CR887" s="116"/>
      <c r="CS887" s="116"/>
      <c r="CT887" s="116"/>
      <c r="CU887" s="116"/>
      <c r="CV887" s="116"/>
      <c r="CW887" s="116"/>
      <c r="CX887" s="116"/>
      <c r="CY887" s="116"/>
      <c r="CZ887" s="116"/>
      <c r="DA887" s="116"/>
      <c r="DB887" s="116"/>
      <c r="DC887" s="116"/>
      <c r="DD887" s="116"/>
      <c r="DE887" s="116"/>
      <c r="DF887" s="116"/>
      <c r="DG887" s="116"/>
    </row>
    <row r="888" spans="1:111" ht="31.5">
      <c r="A888" s="92">
        <v>89731</v>
      </c>
      <c r="B888" s="112" t="s">
        <v>13</v>
      </c>
      <c r="C888" s="113" t="s">
        <v>2708</v>
      </c>
      <c r="D888" s="84" t="s">
        <v>2598</v>
      </c>
      <c r="E888" s="112" t="s">
        <v>104</v>
      </c>
      <c r="F888" s="516">
        <v>84</v>
      </c>
      <c r="G888" s="117">
        <f t="shared" si="355"/>
        <v>0.24940000000000001</v>
      </c>
      <c r="H888" s="114">
        <v>0</v>
      </c>
      <c r="I888" s="132">
        <f t="shared" si="353"/>
        <v>0</v>
      </c>
      <c r="J888" s="94">
        <f t="shared" si="354"/>
        <v>0</v>
      </c>
      <c r="BP888" s="116"/>
      <c r="BQ888" s="116"/>
      <c r="BR888" s="116"/>
      <c r="BS888" s="116"/>
      <c r="BT888" s="116"/>
      <c r="BU888" s="116"/>
      <c r="BV888" s="116"/>
      <c r="BW888" s="116"/>
      <c r="BX888" s="116"/>
      <c r="BY888" s="116"/>
      <c r="BZ888" s="116"/>
      <c r="CA888" s="116"/>
      <c r="CB888" s="116"/>
      <c r="CC888" s="116"/>
      <c r="CD888" s="116"/>
      <c r="CE888" s="116"/>
      <c r="CF888" s="116"/>
      <c r="CG888" s="116"/>
      <c r="CH888" s="116"/>
      <c r="CI888" s="116"/>
      <c r="CJ888" s="116"/>
      <c r="CK888" s="116"/>
      <c r="CL888" s="116"/>
      <c r="CM888" s="116"/>
      <c r="CN888" s="116"/>
      <c r="CO888" s="116"/>
      <c r="CP888" s="116"/>
      <c r="CQ888" s="116"/>
      <c r="CR888" s="116"/>
      <c r="CS888" s="116"/>
      <c r="CT888" s="116"/>
      <c r="CU888" s="116"/>
      <c r="CV888" s="116"/>
      <c r="CW888" s="116"/>
      <c r="CX888" s="116"/>
      <c r="CY888" s="116"/>
      <c r="CZ888" s="116"/>
      <c r="DA888" s="116"/>
      <c r="DB888" s="116"/>
      <c r="DC888" s="116"/>
      <c r="DD888" s="116"/>
      <c r="DE888" s="116"/>
      <c r="DF888" s="116"/>
      <c r="DG888" s="116"/>
    </row>
    <row r="889" spans="1:111" ht="31.5">
      <c r="A889" s="92">
        <v>89737</v>
      </c>
      <c r="B889" s="112" t="s">
        <v>13</v>
      </c>
      <c r="C889" s="113" t="s">
        <v>2709</v>
      </c>
      <c r="D889" s="84" t="s">
        <v>2599</v>
      </c>
      <c r="E889" s="112" t="s">
        <v>104</v>
      </c>
      <c r="F889" s="516">
        <v>34</v>
      </c>
      <c r="G889" s="117">
        <f t="shared" si="355"/>
        <v>0.24940000000000001</v>
      </c>
      <c r="H889" s="114">
        <v>0</v>
      </c>
      <c r="I889" s="132">
        <f t="shared" si="353"/>
        <v>0</v>
      </c>
      <c r="J889" s="94">
        <f t="shared" si="354"/>
        <v>0</v>
      </c>
      <c r="BP889" s="116"/>
      <c r="BQ889" s="116"/>
      <c r="BR889" s="116"/>
      <c r="BS889" s="116"/>
      <c r="BT889" s="116"/>
      <c r="BU889" s="116"/>
      <c r="BV889" s="116"/>
      <c r="BW889" s="116"/>
      <c r="BX889" s="116"/>
      <c r="BY889" s="116"/>
      <c r="BZ889" s="116"/>
      <c r="CA889" s="116"/>
      <c r="CB889" s="116"/>
      <c r="CC889" s="116"/>
      <c r="CD889" s="116"/>
      <c r="CE889" s="116"/>
      <c r="CF889" s="116"/>
      <c r="CG889" s="116"/>
      <c r="CH889" s="116"/>
      <c r="CI889" s="116"/>
      <c r="CJ889" s="116"/>
      <c r="CK889" s="116"/>
      <c r="CL889" s="116"/>
      <c r="CM889" s="116"/>
      <c r="CN889" s="116"/>
      <c r="CO889" s="116"/>
      <c r="CP889" s="116"/>
      <c r="CQ889" s="116"/>
      <c r="CR889" s="116"/>
      <c r="CS889" s="116"/>
      <c r="CT889" s="116"/>
      <c r="CU889" s="116"/>
      <c r="CV889" s="116"/>
      <c r="CW889" s="116"/>
      <c r="CX889" s="116"/>
      <c r="CY889" s="116"/>
      <c r="CZ889" s="116"/>
      <c r="DA889" s="116"/>
      <c r="DB889" s="116"/>
      <c r="DC889" s="116"/>
      <c r="DD889" s="116"/>
      <c r="DE889" s="116"/>
      <c r="DF889" s="116"/>
      <c r="DG889" s="116"/>
    </row>
    <row r="890" spans="1:111" ht="31.5">
      <c r="A890" s="92" t="s">
        <v>2807</v>
      </c>
      <c r="B890" s="112" t="s">
        <v>103</v>
      </c>
      <c r="C890" s="113" t="s">
        <v>2710</v>
      </c>
      <c r="D890" s="84" t="s">
        <v>2600</v>
      </c>
      <c r="E890" s="112" t="s">
        <v>104</v>
      </c>
      <c r="F890" s="516">
        <v>10</v>
      </c>
      <c r="G890" s="117">
        <f t="shared" si="355"/>
        <v>0.24940000000000001</v>
      </c>
      <c r="H890" s="114">
        <v>0</v>
      </c>
      <c r="I890" s="132">
        <f t="shared" si="353"/>
        <v>0</v>
      </c>
      <c r="J890" s="94">
        <f t="shared" si="354"/>
        <v>0</v>
      </c>
      <c r="BP890" s="116"/>
      <c r="BQ890" s="116"/>
      <c r="BR890" s="116"/>
      <c r="BS890" s="116"/>
      <c r="BT890" s="116"/>
      <c r="BU890" s="116"/>
      <c r="BV890" s="116"/>
      <c r="BW890" s="116"/>
      <c r="BX890" s="116"/>
      <c r="BY890" s="116"/>
      <c r="BZ890" s="116"/>
      <c r="CA890" s="116"/>
      <c r="CB890" s="116"/>
      <c r="CC890" s="116"/>
      <c r="CD890" s="116"/>
      <c r="CE890" s="116"/>
      <c r="CF890" s="116"/>
      <c r="CG890" s="116"/>
      <c r="CH890" s="116"/>
      <c r="CI890" s="116"/>
      <c r="CJ890" s="116"/>
      <c r="CK890" s="116"/>
      <c r="CL890" s="116"/>
      <c r="CM890" s="116"/>
      <c r="CN890" s="116"/>
      <c r="CO890" s="116"/>
      <c r="CP890" s="116"/>
      <c r="CQ890" s="116"/>
      <c r="CR890" s="116"/>
      <c r="CS890" s="116"/>
      <c r="CT890" s="116"/>
      <c r="CU890" s="116"/>
      <c r="CV890" s="116"/>
      <c r="CW890" s="116"/>
      <c r="CX890" s="116"/>
      <c r="CY890" s="116"/>
      <c r="CZ890" s="116"/>
      <c r="DA890" s="116"/>
      <c r="DB890" s="116"/>
      <c r="DC890" s="116"/>
      <c r="DD890" s="116"/>
      <c r="DE890" s="116"/>
      <c r="DF890" s="116"/>
      <c r="DG890" s="116"/>
    </row>
    <row r="891" spans="1:111" ht="31.5">
      <c r="A891" s="92">
        <v>89797</v>
      </c>
      <c r="B891" s="112" t="s">
        <v>13</v>
      </c>
      <c r="C891" s="113" t="s">
        <v>2711</v>
      </c>
      <c r="D891" s="84" t="s">
        <v>2601</v>
      </c>
      <c r="E891" s="112" t="s">
        <v>104</v>
      </c>
      <c r="F891" s="516">
        <v>26</v>
      </c>
      <c r="G891" s="117">
        <f t="shared" si="355"/>
        <v>0.24940000000000001</v>
      </c>
      <c r="H891" s="114">
        <v>0</v>
      </c>
      <c r="I891" s="132">
        <f t="shared" si="353"/>
        <v>0</v>
      </c>
      <c r="J891" s="94">
        <f t="shared" si="354"/>
        <v>0</v>
      </c>
      <c r="BP891" s="116"/>
      <c r="BQ891" s="116"/>
      <c r="BR891" s="116"/>
      <c r="BS891" s="116"/>
      <c r="BT891" s="116"/>
      <c r="BU891" s="116"/>
      <c r="BV891" s="116"/>
      <c r="BW891" s="116"/>
      <c r="BX891" s="116"/>
      <c r="BY891" s="116"/>
      <c r="BZ891" s="116"/>
      <c r="CA891" s="116"/>
      <c r="CB891" s="116"/>
      <c r="CC891" s="116"/>
      <c r="CD891" s="116"/>
      <c r="CE891" s="116"/>
      <c r="CF891" s="116"/>
      <c r="CG891" s="116"/>
      <c r="CH891" s="116"/>
      <c r="CI891" s="116"/>
      <c r="CJ891" s="116"/>
      <c r="CK891" s="116"/>
      <c r="CL891" s="116"/>
      <c r="CM891" s="116"/>
      <c r="CN891" s="116"/>
      <c r="CO891" s="116"/>
      <c r="CP891" s="116"/>
      <c r="CQ891" s="116"/>
      <c r="CR891" s="116"/>
      <c r="CS891" s="116"/>
      <c r="CT891" s="116"/>
      <c r="CU891" s="116"/>
      <c r="CV891" s="116"/>
      <c r="CW891" s="116"/>
      <c r="CX891" s="116"/>
      <c r="CY891" s="116"/>
      <c r="CZ891" s="116"/>
      <c r="DA891" s="116"/>
      <c r="DB891" s="116"/>
      <c r="DC891" s="116"/>
      <c r="DD891" s="116"/>
      <c r="DE891" s="116"/>
      <c r="DF891" s="116"/>
      <c r="DG891" s="116"/>
    </row>
    <row r="892" spans="1:111" ht="31.5">
      <c r="A892" s="92">
        <v>89783</v>
      </c>
      <c r="B892" s="112" t="s">
        <v>13</v>
      </c>
      <c r="C892" s="113" t="s">
        <v>2712</v>
      </c>
      <c r="D892" s="84" t="s">
        <v>2602</v>
      </c>
      <c r="E892" s="112" t="s">
        <v>104</v>
      </c>
      <c r="F892" s="516">
        <v>16</v>
      </c>
      <c r="G892" s="117">
        <f t="shared" si="355"/>
        <v>0.24940000000000001</v>
      </c>
      <c r="H892" s="114">
        <v>0</v>
      </c>
      <c r="I892" s="132">
        <f t="shared" si="353"/>
        <v>0</v>
      </c>
      <c r="J892" s="94">
        <f t="shared" si="354"/>
        <v>0</v>
      </c>
      <c r="BP892" s="116"/>
      <c r="BQ892" s="116"/>
      <c r="BR892" s="116"/>
      <c r="BS892" s="116"/>
      <c r="BT892" s="116"/>
      <c r="BU892" s="116"/>
      <c r="BV892" s="116"/>
      <c r="BW892" s="116"/>
      <c r="BX892" s="116"/>
      <c r="BY892" s="116"/>
      <c r="BZ892" s="116"/>
      <c r="CA892" s="116"/>
      <c r="CB892" s="116"/>
      <c r="CC892" s="116"/>
      <c r="CD892" s="116"/>
      <c r="CE892" s="116"/>
      <c r="CF892" s="116"/>
      <c r="CG892" s="116"/>
      <c r="CH892" s="116"/>
      <c r="CI892" s="116"/>
      <c r="CJ892" s="116"/>
      <c r="CK892" s="116"/>
      <c r="CL892" s="116"/>
      <c r="CM892" s="116"/>
      <c r="CN892" s="116"/>
      <c r="CO892" s="116"/>
      <c r="CP892" s="116"/>
      <c r="CQ892" s="116"/>
      <c r="CR892" s="116"/>
      <c r="CS892" s="116"/>
      <c r="CT892" s="116"/>
      <c r="CU892" s="116"/>
      <c r="CV892" s="116"/>
      <c r="CW892" s="116"/>
      <c r="CX892" s="116"/>
      <c r="CY892" s="116"/>
      <c r="CZ892" s="116"/>
      <c r="DA892" s="116"/>
      <c r="DB892" s="116"/>
      <c r="DC892" s="116"/>
      <c r="DD892" s="116"/>
      <c r="DE892" s="116"/>
      <c r="DF892" s="116"/>
      <c r="DG892" s="116"/>
    </row>
    <row r="893" spans="1:111" ht="31.5">
      <c r="A893" s="92" t="s">
        <v>2812</v>
      </c>
      <c r="B893" s="112" t="s">
        <v>103</v>
      </c>
      <c r="C893" s="113" t="s">
        <v>2713</v>
      </c>
      <c r="D893" s="84" t="s">
        <v>2603</v>
      </c>
      <c r="E893" s="112" t="s">
        <v>104</v>
      </c>
      <c r="F893" s="516">
        <v>20</v>
      </c>
      <c r="G893" s="117">
        <f t="shared" si="355"/>
        <v>0.24940000000000001</v>
      </c>
      <c r="H893" s="114">
        <v>0</v>
      </c>
      <c r="I893" s="132">
        <f t="shared" si="353"/>
        <v>0</v>
      </c>
      <c r="J893" s="94">
        <f t="shared" si="354"/>
        <v>0</v>
      </c>
      <c r="BP893" s="116"/>
      <c r="BQ893" s="116"/>
      <c r="BR893" s="116"/>
      <c r="BS893" s="116"/>
      <c r="BT893" s="116"/>
      <c r="BU893" s="116"/>
      <c r="BV893" s="116"/>
      <c r="BW893" s="116"/>
      <c r="BX893" s="116"/>
      <c r="BY893" s="116"/>
      <c r="BZ893" s="116"/>
      <c r="CA893" s="116"/>
      <c r="CB893" s="116"/>
      <c r="CC893" s="116"/>
      <c r="CD893" s="116"/>
      <c r="CE893" s="116"/>
      <c r="CF893" s="116"/>
      <c r="CG893" s="116"/>
      <c r="CH893" s="116"/>
      <c r="CI893" s="116"/>
      <c r="CJ893" s="116"/>
      <c r="CK893" s="116"/>
      <c r="CL893" s="116"/>
      <c r="CM893" s="116"/>
      <c r="CN893" s="116"/>
      <c r="CO893" s="116"/>
      <c r="CP893" s="116"/>
      <c r="CQ893" s="116"/>
      <c r="CR893" s="116"/>
      <c r="CS893" s="116"/>
      <c r="CT893" s="116"/>
      <c r="CU893" s="116"/>
      <c r="CV893" s="116"/>
      <c r="CW893" s="116"/>
      <c r="CX893" s="116"/>
      <c r="CY893" s="116"/>
      <c r="CZ893" s="116"/>
      <c r="DA893" s="116"/>
      <c r="DB893" s="116"/>
      <c r="DC893" s="116"/>
      <c r="DD893" s="116"/>
      <c r="DE893" s="116"/>
      <c r="DF893" s="116"/>
      <c r="DG893" s="116"/>
    </row>
    <row r="894" spans="1:111" ht="31.5">
      <c r="A894" s="92">
        <v>89752</v>
      </c>
      <c r="B894" s="112" t="s">
        <v>13</v>
      </c>
      <c r="C894" s="113" t="s">
        <v>2714</v>
      </c>
      <c r="D894" s="84" t="s">
        <v>2604</v>
      </c>
      <c r="E894" s="112" t="s">
        <v>104</v>
      </c>
      <c r="F894" s="516">
        <v>87</v>
      </c>
      <c r="G894" s="117">
        <f t="shared" si="355"/>
        <v>0.24940000000000001</v>
      </c>
      <c r="H894" s="114">
        <v>0</v>
      </c>
      <c r="I894" s="132">
        <f t="shared" ref="I894:I921" si="356">H894*(1+G894)</f>
        <v>0</v>
      </c>
      <c r="J894" s="94">
        <f t="shared" ref="J894:J921" si="357">F894*I894</f>
        <v>0</v>
      </c>
      <c r="BP894" s="116"/>
      <c r="BQ894" s="116"/>
      <c r="BR894" s="116"/>
      <c r="BS894" s="116"/>
      <c r="BT894" s="116"/>
      <c r="BU894" s="116"/>
      <c r="BV894" s="116"/>
      <c r="BW894" s="116"/>
      <c r="BX894" s="116"/>
      <c r="BY894" s="116"/>
      <c r="BZ894" s="116"/>
      <c r="CA894" s="116"/>
      <c r="CB894" s="116"/>
      <c r="CC894" s="116"/>
      <c r="CD894" s="116"/>
      <c r="CE894" s="116"/>
      <c r="CF894" s="116"/>
      <c r="CG894" s="116"/>
      <c r="CH894" s="116"/>
      <c r="CI894" s="116"/>
      <c r="CJ894" s="116"/>
      <c r="CK894" s="116"/>
      <c r="CL894" s="116"/>
      <c r="CM894" s="116"/>
      <c r="CN894" s="116"/>
      <c r="CO894" s="116"/>
      <c r="CP894" s="116"/>
      <c r="CQ894" s="116"/>
      <c r="CR894" s="116"/>
      <c r="CS894" s="116"/>
      <c r="CT894" s="116"/>
      <c r="CU894" s="116"/>
      <c r="CV894" s="116"/>
      <c r="CW894" s="116"/>
      <c r="CX894" s="116"/>
      <c r="CY894" s="116"/>
      <c r="CZ894" s="116"/>
      <c r="DA894" s="116"/>
      <c r="DB894" s="116"/>
      <c r="DC894" s="116"/>
      <c r="DD894" s="116"/>
      <c r="DE894" s="116"/>
      <c r="DF894" s="116"/>
      <c r="DG894" s="116"/>
    </row>
    <row r="895" spans="1:111" ht="31.5">
      <c r="A895" s="92">
        <v>89778</v>
      </c>
      <c r="B895" s="112" t="s">
        <v>13</v>
      </c>
      <c r="C895" s="113" t="s">
        <v>2715</v>
      </c>
      <c r="D895" s="84" t="s">
        <v>2605</v>
      </c>
      <c r="E895" s="112" t="s">
        <v>104</v>
      </c>
      <c r="F895" s="516">
        <v>92</v>
      </c>
      <c r="G895" s="117">
        <f t="shared" si="355"/>
        <v>0.24940000000000001</v>
      </c>
      <c r="H895" s="114">
        <v>0</v>
      </c>
      <c r="I895" s="132">
        <f t="shared" si="356"/>
        <v>0</v>
      </c>
      <c r="J895" s="94">
        <f t="shared" si="357"/>
        <v>0</v>
      </c>
      <c r="BP895" s="116"/>
      <c r="BQ895" s="116"/>
      <c r="BR895" s="116"/>
      <c r="BS895" s="116"/>
      <c r="BT895" s="116"/>
      <c r="BU895" s="116"/>
      <c r="BV895" s="116"/>
      <c r="BW895" s="116"/>
      <c r="BX895" s="116"/>
      <c r="BY895" s="116"/>
      <c r="BZ895" s="116"/>
      <c r="CA895" s="116"/>
      <c r="CB895" s="116"/>
      <c r="CC895" s="116"/>
      <c r="CD895" s="116"/>
      <c r="CE895" s="116"/>
      <c r="CF895" s="116"/>
      <c r="CG895" s="116"/>
      <c r="CH895" s="116"/>
      <c r="CI895" s="116"/>
      <c r="CJ895" s="116"/>
      <c r="CK895" s="116"/>
      <c r="CL895" s="116"/>
      <c r="CM895" s="116"/>
      <c r="CN895" s="116"/>
      <c r="CO895" s="116"/>
      <c r="CP895" s="116"/>
      <c r="CQ895" s="116"/>
      <c r="CR895" s="116"/>
      <c r="CS895" s="116"/>
      <c r="CT895" s="116"/>
      <c r="CU895" s="116"/>
      <c r="CV895" s="116"/>
      <c r="CW895" s="116"/>
      <c r="CX895" s="116"/>
      <c r="CY895" s="116"/>
      <c r="CZ895" s="116"/>
      <c r="DA895" s="116"/>
      <c r="DB895" s="116"/>
      <c r="DC895" s="116"/>
      <c r="DD895" s="116"/>
      <c r="DE895" s="116"/>
      <c r="DF895" s="116"/>
      <c r="DG895" s="116"/>
    </row>
    <row r="896" spans="1:111" ht="31.5">
      <c r="A896" s="92">
        <v>89753</v>
      </c>
      <c r="B896" s="112" t="s">
        <v>13</v>
      </c>
      <c r="C896" s="113" t="s">
        <v>2716</v>
      </c>
      <c r="D896" s="84" t="s">
        <v>2606</v>
      </c>
      <c r="E896" s="112" t="s">
        <v>104</v>
      </c>
      <c r="F896" s="516">
        <v>102</v>
      </c>
      <c r="G896" s="117">
        <f t="shared" si="355"/>
        <v>0.24940000000000001</v>
      </c>
      <c r="H896" s="114">
        <v>0</v>
      </c>
      <c r="I896" s="132">
        <f t="shared" si="356"/>
        <v>0</v>
      </c>
      <c r="J896" s="94">
        <f t="shared" si="357"/>
        <v>0</v>
      </c>
      <c r="BP896" s="116"/>
      <c r="BQ896" s="116"/>
      <c r="BR896" s="116"/>
      <c r="BS896" s="116"/>
      <c r="BT896" s="116"/>
      <c r="BU896" s="116"/>
      <c r="BV896" s="116"/>
      <c r="BW896" s="116"/>
      <c r="BX896" s="116"/>
      <c r="BY896" s="116"/>
      <c r="BZ896" s="116"/>
      <c r="CA896" s="116"/>
      <c r="CB896" s="116"/>
      <c r="CC896" s="116"/>
      <c r="CD896" s="116"/>
      <c r="CE896" s="116"/>
      <c r="CF896" s="116"/>
      <c r="CG896" s="116"/>
      <c r="CH896" s="116"/>
      <c r="CI896" s="116"/>
      <c r="CJ896" s="116"/>
      <c r="CK896" s="116"/>
      <c r="CL896" s="116"/>
      <c r="CM896" s="116"/>
      <c r="CN896" s="116"/>
      <c r="CO896" s="116"/>
      <c r="CP896" s="116"/>
      <c r="CQ896" s="116"/>
      <c r="CR896" s="116"/>
      <c r="CS896" s="116"/>
      <c r="CT896" s="116"/>
      <c r="CU896" s="116"/>
      <c r="CV896" s="116"/>
      <c r="CW896" s="116"/>
      <c r="CX896" s="116"/>
      <c r="CY896" s="116"/>
      <c r="CZ896" s="116"/>
      <c r="DA896" s="116"/>
      <c r="DB896" s="116"/>
      <c r="DC896" s="116"/>
      <c r="DD896" s="116"/>
      <c r="DE896" s="116"/>
      <c r="DF896" s="116"/>
      <c r="DG896" s="116"/>
    </row>
    <row r="897" spans="1:111" ht="31.5">
      <c r="A897" s="92">
        <v>89774</v>
      </c>
      <c r="B897" s="112" t="s">
        <v>13</v>
      </c>
      <c r="C897" s="113" t="s">
        <v>2717</v>
      </c>
      <c r="D897" s="84" t="s">
        <v>2607</v>
      </c>
      <c r="E897" s="112" t="s">
        <v>104</v>
      </c>
      <c r="F897" s="516">
        <v>84</v>
      </c>
      <c r="G897" s="117">
        <f t="shared" si="355"/>
        <v>0.24940000000000001</v>
      </c>
      <c r="H897" s="114">
        <v>0</v>
      </c>
      <c r="I897" s="132">
        <f t="shared" si="356"/>
        <v>0</v>
      </c>
      <c r="J897" s="94">
        <f t="shared" si="357"/>
        <v>0</v>
      </c>
      <c r="BP897" s="116"/>
      <c r="BQ897" s="116"/>
      <c r="BR897" s="116"/>
      <c r="BS897" s="116"/>
      <c r="BT897" s="116"/>
      <c r="BU897" s="116"/>
      <c r="BV897" s="116"/>
      <c r="BW897" s="116"/>
      <c r="BX897" s="116"/>
      <c r="BY897" s="116"/>
      <c r="BZ897" s="116"/>
      <c r="CA897" s="116"/>
      <c r="CB897" s="116"/>
      <c r="CC897" s="116"/>
      <c r="CD897" s="116"/>
      <c r="CE897" s="116"/>
      <c r="CF897" s="116"/>
      <c r="CG897" s="116"/>
      <c r="CH897" s="116"/>
      <c r="CI897" s="116"/>
      <c r="CJ897" s="116"/>
      <c r="CK897" s="116"/>
      <c r="CL897" s="116"/>
      <c r="CM897" s="116"/>
      <c r="CN897" s="116"/>
      <c r="CO897" s="116"/>
      <c r="CP897" s="116"/>
      <c r="CQ897" s="116"/>
      <c r="CR897" s="116"/>
      <c r="CS897" s="116"/>
      <c r="CT897" s="116"/>
      <c r="CU897" s="116"/>
      <c r="CV897" s="116"/>
      <c r="CW897" s="116"/>
      <c r="CX897" s="116"/>
      <c r="CY897" s="116"/>
      <c r="CZ897" s="116"/>
      <c r="DA897" s="116"/>
      <c r="DB897" s="116"/>
      <c r="DC897" s="116"/>
      <c r="DD897" s="116"/>
      <c r="DE897" s="116"/>
      <c r="DF897" s="116"/>
      <c r="DG897" s="116"/>
    </row>
    <row r="898" spans="1:111" ht="31.5">
      <c r="A898" s="92" t="s">
        <v>2816</v>
      </c>
      <c r="B898" s="112" t="s">
        <v>103</v>
      </c>
      <c r="C898" s="113" t="s">
        <v>2718</v>
      </c>
      <c r="D898" s="84" t="s">
        <v>2608</v>
      </c>
      <c r="E898" s="112" t="s">
        <v>104</v>
      </c>
      <c r="F898" s="516">
        <v>10</v>
      </c>
      <c r="G898" s="117">
        <f t="shared" si="355"/>
        <v>0.24940000000000001</v>
      </c>
      <c r="H898" s="114">
        <v>0</v>
      </c>
      <c r="I898" s="132">
        <f t="shared" si="356"/>
        <v>0</v>
      </c>
      <c r="J898" s="94">
        <f t="shared" si="357"/>
        <v>0</v>
      </c>
      <c r="BP898" s="116"/>
      <c r="BQ898" s="116"/>
      <c r="BR898" s="116"/>
      <c r="BS898" s="116"/>
      <c r="BT898" s="116"/>
      <c r="BU898" s="116"/>
      <c r="BV898" s="116"/>
      <c r="BW898" s="116"/>
      <c r="BX898" s="116"/>
      <c r="BY898" s="116"/>
      <c r="BZ898" s="116"/>
      <c r="CA898" s="116"/>
      <c r="CB898" s="116"/>
      <c r="CC898" s="116"/>
      <c r="CD898" s="116"/>
      <c r="CE898" s="116"/>
      <c r="CF898" s="116"/>
      <c r="CG898" s="116"/>
      <c r="CH898" s="116"/>
      <c r="CI898" s="116"/>
      <c r="CJ898" s="116"/>
      <c r="CK898" s="116"/>
      <c r="CL898" s="116"/>
      <c r="CM898" s="116"/>
      <c r="CN898" s="116"/>
      <c r="CO898" s="116"/>
      <c r="CP898" s="116"/>
      <c r="CQ898" s="116"/>
      <c r="CR898" s="116"/>
      <c r="CS898" s="116"/>
      <c r="CT898" s="116"/>
      <c r="CU898" s="116"/>
      <c r="CV898" s="116"/>
      <c r="CW898" s="116"/>
      <c r="CX898" s="116"/>
      <c r="CY898" s="116"/>
      <c r="CZ898" s="116"/>
      <c r="DA898" s="116"/>
      <c r="DB898" s="116"/>
      <c r="DC898" s="116"/>
      <c r="DD898" s="116"/>
      <c r="DE898" s="116"/>
      <c r="DF898" s="116"/>
      <c r="DG898" s="116"/>
    </row>
    <row r="899" spans="1:111">
      <c r="A899" s="92">
        <v>39319</v>
      </c>
      <c r="B899" s="112" t="s">
        <v>13</v>
      </c>
      <c r="C899" s="113" t="s">
        <v>2719</v>
      </c>
      <c r="D899" s="84" t="s">
        <v>2609</v>
      </c>
      <c r="E899" s="112" t="s">
        <v>104</v>
      </c>
      <c r="F899" s="516">
        <v>13</v>
      </c>
      <c r="G899" s="117">
        <f t="shared" si="355"/>
        <v>0.24940000000000001</v>
      </c>
      <c r="H899" s="114">
        <v>0</v>
      </c>
      <c r="I899" s="132">
        <f t="shared" si="356"/>
        <v>0</v>
      </c>
      <c r="J899" s="94">
        <f t="shared" si="357"/>
        <v>0</v>
      </c>
      <c r="BP899" s="116"/>
      <c r="BQ899" s="116"/>
      <c r="BR899" s="116"/>
      <c r="BS899" s="116"/>
      <c r="BT899" s="116"/>
      <c r="BU899" s="116"/>
      <c r="BV899" s="116"/>
      <c r="BW899" s="116"/>
      <c r="BX899" s="116"/>
      <c r="BY899" s="116"/>
      <c r="BZ899" s="116"/>
      <c r="CA899" s="116"/>
      <c r="CB899" s="116"/>
      <c r="CC899" s="116"/>
      <c r="CD899" s="116"/>
      <c r="CE899" s="116"/>
      <c r="CF899" s="116"/>
      <c r="CG899" s="116"/>
      <c r="CH899" s="116"/>
      <c r="CI899" s="116"/>
      <c r="CJ899" s="116"/>
      <c r="CK899" s="116"/>
      <c r="CL899" s="116"/>
      <c r="CM899" s="116"/>
      <c r="CN899" s="116"/>
      <c r="CO899" s="116"/>
      <c r="CP899" s="116"/>
      <c r="CQ899" s="116"/>
      <c r="CR899" s="116"/>
      <c r="CS899" s="116"/>
      <c r="CT899" s="116"/>
      <c r="CU899" s="116"/>
      <c r="CV899" s="116"/>
      <c r="CW899" s="116"/>
      <c r="CX899" s="116"/>
      <c r="CY899" s="116"/>
      <c r="CZ899" s="116"/>
      <c r="DA899" s="116"/>
      <c r="DB899" s="116"/>
      <c r="DC899" s="116"/>
      <c r="DD899" s="116"/>
      <c r="DE899" s="116"/>
      <c r="DF899" s="116"/>
      <c r="DG899" s="116"/>
    </row>
    <row r="900" spans="1:111" ht="31.5">
      <c r="A900" s="92">
        <v>89714</v>
      </c>
      <c r="B900" s="112" t="s">
        <v>13</v>
      </c>
      <c r="C900" s="113" t="s">
        <v>2720</v>
      </c>
      <c r="D900" s="84" t="s">
        <v>2610</v>
      </c>
      <c r="E900" s="112" t="s">
        <v>107</v>
      </c>
      <c r="F900" s="516">
        <v>637.6</v>
      </c>
      <c r="G900" s="117">
        <f t="shared" si="355"/>
        <v>0.24940000000000001</v>
      </c>
      <c r="H900" s="114">
        <v>0</v>
      </c>
      <c r="I900" s="132">
        <f t="shared" si="356"/>
        <v>0</v>
      </c>
      <c r="J900" s="94">
        <f t="shared" si="357"/>
        <v>0</v>
      </c>
      <c r="BP900" s="116"/>
      <c r="BQ900" s="116"/>
      <c r="BR900" s="116"/>
      <c r="BS900" s="116"/>
      <c r="BT900" s="116"/>
      <c r="BU900" s="116"/>
      <c r="BV900" s="116"/>
      <c r="BW900" s="116"/>
      <c r="BX900" s="116"/>
      <c r="BY900" s="116"/>
      <c r="BZ900" s="116"/>
      <c r="CA900" s="116"/>
      <c r="CB900" s="116"/>
      <c r="CC900" s="116"/>
      <c r="CD900" s="116"/>
      <c r="CE900" s="116"/>
      <c r="CF900" s="116"/>
      <c r="CG900" s="116"/>
      <c r="CH900" s="116"/>
      <c r="CI900" s="116"/>
      <c r="CJ900" s="116"/>
      <c r="CK900" s="116"/>
      <c r="CL900" s="116"/>
      <c r="CM900" s="116"/>
      <c r="CN900" s="116"/>
      <c r="CO900" s="116"/>
      <c r="CP900" s="116"/>
      <c r="CQ900" s="116"/>
      <c r="CR900" s="116"/>
      <c r="CS900" s="116"/>
      <c r="CT900" s="116"/>
      <c r="CU900" s="116"/>
      <c r="CV900" s="116"/>
      <c r="CW900" s="116"/>
      <c r="CX900" s="116"/>
      <c r="CY900" s="116"/>
      <c r="CZ900" s="116"/>
      <c r="DA900" s="116"/>
      <c r="DB900" s="116"/>
      <c r="DC900" s="116"/>
      <c r="DD900" s="116"/>
      <c r="DE900" s="116"/>
      <c r="DF900" s="116"/>
      <c r="DG900" s="116"/>
    </row>
    <row r="901" spans="1:111" ht="31.5">
      <c r="A901" s="92">
        <v>89711</v>
      </c>
      <c r="B901" s="112" t="s">
        <v>13</v>
      </c>
      <c r="C901" s="113" t="s">
        <v>2721</v>
      </c>
      <c r="D901" s="84" t="s">
        <v>2611</v>
      </c>
      <c r="E901" s="112" t="s">
        <v>107</v>
      </c>
      <c r="F901" s="516">
        <v>130.82</v>
      </c>
      <c r="G901" s="117">
        <f t="shared" si="355"/>
        <v>0.24940000000000001</v>
      </c>
      <c r="H901" s="114">
        <v>0</v>
      </c>
      <c r="I901" s="132">
        <f t="shared" si="356"/>
        <v>0</v>
      </c>
      <c r="J901" s="94">
        <f t="shared" si="357"/>
        <v>0</v>
      </c>
      <c r="BP901" s="116"/>
      <c r="BQ901" s="116"/>
      <c r="BR901" s="116"/>
      <c r="BS901" s="116"/>
      <c r="BT901" s="116"/>
      <c r="BU901" s="116"/>
      <c r="BV901" s="116"/>
      <c r="BW901" s="116"/>
      <c r="BX901" s="116"/>
      <c r="BY901" s="116"/>
      <c r="BZ901" s="116"/>
      <c r="CA901" s="116"/>
      <c r="CB901" s="116"/>
      <c r="CC901" s="116"/>
      <c r="CD901" s="116"/>
      <c r="CE901" s="116"/>
      <c r="CF901" s="116"/>
      <c r="CG901" s="116"/>
      <c r="CH901" s="116"/>
      <c r="CI901" s="116"/>
      <c r="CJ901" s="116"/>
      <c r="CK901" s="116"/>
      <c r="CL901" s="116"/>
      <c r="CM901" s="116"/>
      <c r="CN901" s="116"/>
      <c r="CO901" s="116"/>
      <c r="CP901" s="116"/>
      <c r="CQ901" s="116"/>
      <c r="CR901" s="116"/>
      <c r="CS901" s="116"/>
      <c r="CT901" s="116"/>
      <c r="CU901" s="116"/>
      <c r="CV901" s="116"/>
      <c r="CW901" s="116"/>
      <c r="CX901" s="116"/>
      <c r="CY901" s="116"/>
      <c r="CZ901" s="116"/>
      <c r="DA901" s="116"/>
      <c r="DB901" s="116"/>
      <c r="DC901" s="116"/>
      <c r="DD901" s="116"/>
      <c r="DE901" s="116"/>
      <c r="DF901" s="116"/>
      <c r="DG901" s="116"/>
    </row>
    <row r="902" spans="1:111" ht="31.5">
      <c r="A902" s="92">
        <v>89712</v>
      </c>
      <c r="B902" s="112" t="s">
        <v>13</v>
      </c>
      <c r="C902" s="113" t="s">
        <v>2722</v>
      </c>
      <c r="D902" s="84" t="s">
        <v>2612</v>
      </c>
      <c r="E902" s="112" t="s">
        <v>107</v>
      </c>
      <c r="F902" s="516">
        <v>197.57</v>
      </c>
      <c r="G902" s="117">
        <f t="shared" si="355"/>
        <v>0.24940000000000001</v>
      </c>
      <c r="H902" s="114">
        <v>0</v>
      </c>
      <c r="I902" s="132">
        <f t="shared" si="356"/>
        <v>0</v>
      </c>
      <c r="J902" s="94">
        <f t="shared" si="357"/>
        <v>0</v>
      </c>
      <c r="BP902" s="116"/>
      <c r="BQ902" s="116"/>
      <c r="BR902" s="116"/>
      <c r="BS902" s="116"/>
      <c r="BT902" s="116"/>
      <c r="BU902" s="116"/>
      <c r="BV902" s="116"/>
      <c r="BW902" s="116"/>
      <c r="BX902" s="116"/>
      <c r="BY902" s="116"/>
      <c r="BZ902" s="116"/>
      <c r="CA902" s="116"/>
      <c r="CB902" s="116"/>
      <c r="CC902" s="116"/>
      <c r="CD902" s="116"/>
      <c r="CE902" s="116"/>
      <c r="CF902" s="116"/>
      <c r="CG902" s="116"/>
      <c r="CH902" s="116"/>
      <c r="CI902" s="116"/>
      <c r="CJ902" s="116"/>
      <c r="CK902" s="116"/>
      <c r="CL902" s="116"/>
      <c r="CM902" s="116"/>
      <c r="CN902" s="116"/>
      <c r="CO902" s="116"/>
      <c r="CP902" s="116"/>
      <c r="CQ902" s="116"/>
      <c r="CR902" s="116"/>
      <c r="CS902" s="116"/>
      <c r="CT902" s="116"/>
      <c r="CU902" s="116"/>
      <c r="CV902" s="116"/>
      <c r="CW902" s="116"/>
      <c r="CX902" s="116"/>
      <c r="CY902" s="116"/>
      <c r="CZ902" s="116"/>
      <c r="DA902" s="116"/>
      <c r="DB902" s="116"/>
      <c r="DC902" s="116"/>
      <c r="DD902" s="116"/>
      <c r="DE902" s="116"/>
      <c r="DF902" s="116"/>
      <c r="DG902" s="116"/>
    </row>
    <row r="903" spans="1:111" ht="31.5">
      <c r="A903" s="92">
        <v>89713</v>
      </c>
      <c r="B903" s="112" t="s">
        <v>13</v>
      </c>
      <c r="C903" s="113" t="s">
        <v>2723</v>
      </c>
      <c r="D903" s="84" t="s">
        <v>2613</v>
      </c>
      <c r="E903" s="112" t="s">
        <v>107</v>
      </c>
      <c r="F903" s="516">
        <v>135.37</v>
      </c>
      <c r="G903" s="117">
        <f t="shared" si="355"/>
        <v>0.24940000000000001</v>
      </c>
      <c r="H903" s="114">
        <v>0</v>
      </c>
      <c r="I903" s="132">
        <f t="shared" si="356"/>
        <v>0</v>
      </c>
      <c r="J903" s="94">
        <f t="shared" si="357"/>
        <v>0</v>
      </c>
      <c r="BP903" s="116"/>
      <c r="BQ903" s="116"/>
      <c r="BR903" s="116"/>
      <c r="BS903" s="116"/>
      <c r="BT903" s="116"/>
      <c r="BU903" s="116"/>
      <c r="BV903" s="116"/>
      <c r="BW903" s="116"/>
      <c r="BX903" s="116"/>
      <c r="BY903" s="116"/>
      <c r="BZ903" s="116"/>
      <c r="CA903" s="116"/>
      <c r="CB903" s="116"/>
      <c r="CC903" s="116"/>
      <c r="CD903" s="116"/>
      <c r="CE903" s="116"/>
      <c r="CF903" s="116"/>
      <c r="CG903" s="116"/>
      <c r="CH903" s="116"/>
      <c r="CI903" s="116"/>
      <c r="CJ903" s="116"/>
      <c r="CK903" s="116"/>
      <c r="CL903" s="116"/>
      <c r="CM903" s="116"/>
      <c r="CN903" s="116"/>
      <c r="CO903" s="116"/>
      <c r="CP903" s="116"/>
      <c r="CQ903" s="116"/>
      <c r="CR903" s="116"/>
      <c r="CS903" s="116"/>
      <c r="CT903" s="116"/>
      <c r="CU903" s="116"/>
      <c r="CV903" s="116"/>
      <c r="CW903" s="116"/>
      <c r="CX903" s="116"/>
      <c r="CY903" s="116"/>
      <c r="CZ903" s="116"/>
      <c r="DA903" s="116"/>
      <c r="DB903" s="116"/>
      <c r="DC903" s="116"/>
      <c r="DD903" s="116"/>
      <c r="DE903" s="116"/>
      <c r="DF903" s="116"/>
      <c r="DG903" s="116"/>
    </row>
    <row r="904" spans="1:111" ht="31.5">
      <c r="A904" s="92">
        <v>89786</v>
      </c>
      <c r="B904" s="112" t="s">
        <v>13</v>
      </c>
      <c r="C904" s="113" t="s">
        <v>2724</v>
      </c>
      <c r="D904" s="84" t="s">
        <v>2614</v>
      </c>
      <c r="E904" s="112" t="s">
        <v>104</v>
      </c>
      <c r="F904" s="516">
        <v>7</v>
      </c>
      <c r="G904" s="117">
        <f t="shared" si="355"/>
        <v>0.24940000000000001</v>
      </c>
      <c r="H904" s="114">
        <v>0</v>
      </c>
      <c r="I904" s="132">
        <f t="shared" si="356"/>
        <v>0</v>
      </c>
      <c r="J904" s="94">
        <f t="shared" si="357"/>
        <v>0</v>
      </c>
      <c r="BP904" s="116"/>
      <c r="BQ904" s="116"/>
      <c r="BR904" s="116"/>
      <c r="BS904" s="116"/>
      <c r="BT904" s="116"/>
      <c r="BU904" s="116"/>
      <c r="BV904" s="116"/>
      <c r="BW904" s="116"/>
      <c r="BX904" s="116"/>
      <c r="BY904" s="116"/>
      <c r="BZ904" s="116"/>
      <c r="CA904" s="116"/>
      <c r="CB904" s="116"/>
      <c r="CC904" s="116"/>
      <c r="CD904" s="116"/>
      <c r="CE904" s="116"/>
      <c r="CF904" s="116"/>
      <c r="CG904" s="116"/>
      <c r="CH904" s="116"/>
      <c r="CI904" s="116"/>
      <c r="CJ904" s="116"/>
      <c r="CK904" s="116"/>
      <c r="CL904" s="116"/>
      <c r="CM904" s="116"/>
      <c r="CN904" s="116"/>
      <c r="CO904" s="116"/>
      <c r="CP904" s="116"/>
      <c r="CQ904" s="116"/>
      <c r="CR904" s="116"/>
      <c r="CS904" s="116"/>
      <c r="CT904" s="116"/>
      <c r="CU904" s="116"/>
      <c r="CV904" s="116"/>
      <c r="CW904" s="116"/>
      <c r="CX904" s="116"/>
      <c r="CY904" s="116"/>
      <c r="CZ904" s="116"/>
      <c r="DA904" s="116"/>
      <c r="DB904" s="116"/>
      <c r="DC904" s="116"/>
      <c r="DD904" s="116"/>
      <c r="DE904" s="116"/>
      <c r="DF904" s="116"/>
      <c r="DG904" s="116"/>
    </row>
    <row r="905" spans="1:111" ht="31.5">
      <c r="A905" s="92">
        <v>89784</v>
      </c>
      <c r="B905" s="112" t="s">
        <v>13</v>
      </c>
      <c r="C905" s="113" t="s">
        <v>2725</v>
      </c>
      <c r="D905" s="84" t="s">
        <v>2615</v>
      </c>
      <c r="E905" s="112" t="s">
        <v>104</v>
      </c>
      <c r="F905" s="516">
        <v>26</v>
      </c>
      <c r="G905" s="117">
        <f t="shared" si="355"/>
        <v>0.24940000000000001</v>
      </c>
      <c r="H905" s="114">
        <v>0</v>
      </c>
      <c r="I905" s="132">
        <f t="shared" si="356"/>
        <v>0</v>
      </c>
      <c r="J905" s="94">
        <f t="shared" si="357"/>
        <v>0</v>
      </c>
      <c r="BP905" s="116"/>
      <c r="BQ905" s="116"/>
      <c r="BR905" s="116"/>
      <c r="BS905" s="116"/>
      <c r="BT905" s="116"/>
      <c r="BU905" s="116"/>
      <c r="BV905" s="116"/>
      <c r="BW905" s="116"/>
      <c r="BX905" s="116"/>
      <c r="BY905" s="116"/>
      <c r="BZ905" s="116"/>
      <c r="CA905" s="116"/>
      <c r="CB905" s="116"/>
      <c r="CC905" s="116"/>
      <c r="CD905" s="116"/>
      <c r="CE905" s="116"/>
      <c r="CF905" s="116"/>
      <c r="CG905" s="116"/>
      <c r="CH905" s="116"/>
      <c r="CI905" s="116"/>
      <c r="CJ905" s="116"/>
      <c r="CK905" s="116"/>
      <c r="CL905" s="116"/>
      <c r="CM905" s="116"/>
      <c r="CN905" s="116"/>
      <c r="CO905" s="116"/>
      <c r="CP905" s="116"/>
      <c r="CQ905" s="116"/>
      <c r="CR905" s="116"/>
      <c r="CS905" s="116"/>
      <c r="CT905" s="116"/>
      <c r="CU905" s="116"/>
      <c r="CV905" s="116"/>
      <c r="CW905" s="116"/>
      <c r="CX905" s="116"/>
      <c r="CY905" s="116"/>
      <c r="CZ905" s="116"/>
      <c r="DA905" s="116"/>
      <c r="DB905" s="116"/>
      <c r="DC905" s="116"/>
      <c r="DD905" s="116"/>
      <c r="DE905" s="116"/>
      <c r="DF905" s="116"/>
      <c r="DG905" s="116"/>
    </row>
    <row r="906" spans="1:111" ht="31.5">
      <c r="A906" s="92">
        <v>89707</v>
      </c>
      <c r="B906" s="112" t="s">
        <v>13</v>
      </c>
      <c r="C906" s="113" t="s">
        <v>2726</v>
      </c>
      <c r="D906" s="84" t="s">
        <v>2616</v>
      </c>
      <c r="E906" s="112" t="s">
        <v>104</v>
      </c>
      <c r="F906" s="516">
        <v>14</v>
      </c>
      <c r="G906" s="117">
        <f t="shared" si="355"/>
        <v>0.24940000000000001</v>
      </c>
      <c r="H906" s="114">
        <v>0</v>
      </c>
      <c r="I906" s="132">
        <f t="shared" si="356"/>
        <v>0</v>
      </c>
      <c r="J906" s="94">
        <f t="shared" si="357"/>
        <v>0</v>
      </c>
      <c r="BP906" s="116"/>
      <c r="BQ906" s="116"/>
      <c r="BR906" s="116"/>
      <c r="BS906" s="116"/>
      <c r="BT906" s="116"/>
      <c r="BU906" s="116"/>
      <c r="BV906" s="116"/>
      <c r="BW906" s="116"/>
      <c r="BX906" s="116"/>
      <c r="BY906" s="116"/>
      <c r="BZ906" s="116"/>
      <c r="CA906" s="116"/>
      <c r="CB906" s="116"/>
      <c r="CC906" s="116"/>
      <c r="CD906" s="116"/>
      <c r="CE906" s="116"/>
      <c r="CF906" s="116"/>
      <c r="CG906" s="116"/>
      <c r="CH906" s="116"/>
      <c r="CI906" s="116"/>
      <c r="CJ906" s="116"/>
      <c r="CK906" s="116"/>
      <c r="CL906" s="116"/>
      <c r="CM906" s="116"/>
      <c r="CN906" s="116"/>
      <c r="CO906" s="116"/>
      <c r="CP906" s="116"/>
      <c r="CQ906" s="116"/>
      <c r="CR906" s="116"/>
      <c r="CS906" s="116"/>
      <c r="CT906" s="116"/>
      <c r="CU906" s="116"/>
      <c r="CV906" s="116"/>
      <c r="CW906" s="116"/>
      <c r="CX906" s="116"/>
      <c r="CY906" s="116"/>
      <c r="CZ906" s="116"/>
      <c r="DA906" s="116"/>
      <c r="DB906" s="116"/>
      <c r="DC906" s="116"/>
      <c r="DD906" s="116"/>
      <c r="DE906" s="116"/>
      <c r="DF906" s="116"/>
      <c r="DG906" s="116"/>
    </row>
    <row r="907" spans="1:111" ht="31.5">
      <c r="A907" s="92">
        <v>89710</v>
      </c>
      <c r="B907" s="112" t="s">
        <v>13</v>
      </c>
      <c r="C907" s="113" t="s">
        <v>2727</v>
      </c>
      <c r="D907" s="84" t="s">
        <v>2617</v>
      </c>
      <c r="E907" s="112" t="s">
        <v>104</v>
      </c>
      <c r="F907" s="516">
        <v>20</v>
      </c>
      <c r="G907" s="117">
        <f t="shared" si="355"/>
        <v>0.24940000000000001</v>
      </c>
      <c r="H907" s="114">
        <v>0</v>
      </c>
      <c r="I907" s="132">
        <f t="shared" si="356"/>
        <v>0</v>
      </c>
      <c r="J907" s="94">
        <f t="shared" si="357"/>
        <v>0</v>
      </c>
      <c r="BP907" s="116"/>
      <c r="BQ907" s="116"/>
      <c r="BR907" s="116"/>
      <c r="BS907" s="116"/>
      <c r="BT907" s="116"/>
      <c r="BU907" s="116"/>
      <c r="BV907" s="116"/>
      <c r="BW907" s="116"/>
      <c r="BX907" s="116"/>
      <c r="BY907" s="116"/>
      <c r="BZ907" s="116"/>
      <c r="CA907" s="116"/>
      <c r="CB907" s="116"/>
      <c r="CC907" s="116"/>
      <c r="CD907" s="116"/>
      <c r="CE907" s="116"/>
      <c r="CF907" s="116"/>
      <c r="CG907" s="116"/>
      <c r="CH907" s="116"/>
      <c r="CI907" s="116"/>
      <c r="CJ907" s="116"/>
      <c r="CK907" s="116"/>
      <c r="CL907" s="116"/>
      <c r="CM907" s="116"/>
      <c r="CN907" s="116"/>
      <c r="CO907" s="116"/>
      <c r="CP907" s="116"/>
      <c r="CQ907" s="116"/>
      <c r="CR907" s="116"/>
      <c r="CS907" s="116"/>
      <c r="CT907" s="116"/>
      <c r="CU907" s="116"/>
      <c r="CV907" s="116"/>
      <c r="CW907" s="116"/>
      <c r="CX907" s="116"/>
      <c r="CY907" s="116"/>
      <c r="CZ907" s="116"/>
      <c r="DA907" s="116"/>
      <c r="DB907" s="116"/>
      <c r="DC907" s="116"/>
      <c r="DD907" s="116"/>
      <c r="DE907" s="116"/>
      <c r="DF907" s="116"/>
      <c r="DG907" s="116"/>
    </row>
    <row r="908" spans="1:111" ht="31.5">
      <c r="A908" s="92">
        <v>89708</v>
      </c>
      <c r="B908" s="112" t="s">
        <v>13</v>
      </c>
      <c r="C908" s="113" t="s">
        <v>2728</v>
      </c>
      <c r="D908" s="84" t="s">
        <v>2618</v>
      </c>
      <c r="E908" s="112" t="s">
        <v>104</v>
      </c>
      <c r="F908" s="516">
        <v>12</v>
      </c>
      <c r="G908" s="117">
        <f t="shared" si="355"/>
        <v>0.24940000000000001</v>
      </c>
      <c r="H908" s="114">
        <v>0</v>
      </c>
      <c r="I908" s="132">
        <f t="shared" si="356"/>
        <v>0</v>
      </c>
      <c r="J908" s="94">
        <f t="shared" si="357"/>
        <v>0</v>
      </c>
      <c r="BP908" s="116"/>
      <c r="BQ908" s="116"/>
      <c r="BR908" s="116"/>
      <c r="BS908" s="116"/>
      <c r="BT908" s="116"/>
      <c r="BU908" s="116"/>
      <c r="BV908" s="116"/>
      <c r="BW908" s="116"/>
      <c r="BX908" s="116"/>
      <c r="BY908" s="116"/>
      <c r="BZ908" s="116"/>
      <c r="CA908" s="116"/>
      <c r="CB908" s="116"/>
      <c r="CC908" s="116"/>
      <c r="CD908" s="116"/>
      <c r="CE908" s="116"/>
      <c r="CF908" s="116"/>
      <c r="CG908" s="116"/>
      <c r="CH908" s="116"/>
      <c r="CI908" s="116"/>
      <c r="CJ908" s="116"/>
      <c r="CK908" s="116"/>
      <c r="CL908" s="116"/>
      <c r="CM908" s="116"/>
      <c r="CN908" s="116"/>
      <c r="CO908" s="116"/>
      <c r="CP908" s="116"/>
      <c r="CQ908" s="116"/>
      <c r="CR908" s="116"/>
      <c r="CS908" s="116"/>
      <c r="CT908" s="116"/>
      <c r="CU908" s="116"/>
      <c r="CV908" s="116"/>
      <c r="CW908" s="116"/>
      <c r="CX908" s="116"/>
      <c r="CY908" s="116"/>
      <c r="CZ908" s="116"/>
      <c r="DA908" s="116"/>
      <c r="DB908" s="116"/>
      <c r="DC908" s="116"/>
      <c r="DD908" s="116"/>
      <c r="DE908" s="116"/>
      <c r="DF908" s="116"/>
      <c r="DG908" s="116"/>
    </row>
    <row r="909" spans="1:111" ht="31.5">
      <c r="A909" s="92" t="s">
        <v>2820</v>
      </c>
      <c r="B909" s="112" t="s">
        <v>103</v>
      </c>
      <c r="C909" s="113" t="s">
        <v>2729</v>
      </c>
      <c r="D909" s="84" t="s">
        <v>2619</v>
      </c>
      <c r="E909" s="112" t="s">
        <v>104</v>
      </c>
      <c r="F909" s="516">
        <v>9</v>
      </c>
      <c r="G909" s="117">
        <f t="shared" si="355"/>
        <v>0.24940000000000001</v>
      </c>
      <c r="H909" s="114">
        <v>0</v>
      </c>
      <c r="I909" s="132">
        <f t="shared" si="356"/>
        <v>0</v>
      </c>
      <c r="J909" s="94">
        <f t="shared" si="357"/>
        <v>0</v>
      </c>
      <c r="BP909" s="116"/>
      <c r="BQ909" s="116"/>
      <c r="BR909" s="116"/>
      <c r="BS909" s="116"/>
      <c r="BT909" s="116"/>
      <c r="BU909" s="116"/>
      <c r="BV909" s="116"/>
      <c r="BW909" s="116"/>
      <c r="BX909" s="116"/>
      <c r="BY909" s="116"/>
      <c r="BZ909" s="116"/>
      <c r="CA909" s="116"/>
      <c r="CB909" s="116"/>
      <c r="CC909" s="116"/>
      <c r="CD909" s="116"/>
      <c r="CE909" s="116"/>
      <c r="CF909" s="116"/>
      <c r="CG909" s="116"/>
      <c r="CH909" s="116"/>
      <c r="CI909" s="116"/>
      <c r="CJ909" s="116"/>
      <c r="CK909" s="116"/>
      <c r="CL909" s="116"/>
      <c r="CM909" s="116"/>
      <c r="CN909" s="116"/>
      <c r="CO909" s="116"/>
      <c r="CP909" s="116"/>
      <c r="CQ909" s="116"/>
      <c r="CR909" s="116"/>
      <c r="CS909" s="116"/>
      <c r="CT909" s="116"/>
      <c r="CU909" s="116"/>
      <c r="CV909" s="116"/>
      <c r="CW909" s="116"/>
      <c r="CX909" s="116"/>
      <c r="CY909" s="116"/>
      <c r="CZ909" s="116"/>
      <c r="DA909" s="116"/>
      <c r="DB909" s="116"/>
      <c r="DC909" s="116"/>
      <c r="DD909" s="116"/>
      <c r="DE909" s="116"/>
      <c r="DF909" s="116"/>
      <c r="DG909" s="116"/>
    </row>
    <row r="910" spans="1:111" ht="31.5">
      <c r="A910" s="92" t="s">
        <v>2821</v>
      </c>
      <c r="B910" s="112" t="s">
        <v>103</v>
      </c>
      <c r="C910" s="113" t="s">
        <v>2730</v>
      </c>
      <c r="D910" s="84" t="s">
        <v>2620</v>
      </c>
      <c r="E910" s="112" t="s">
        <v>104</v>
      </c>
      <c r="F910" s="516">
        <v>5</v>
      </c>
      <c r="G910" s="117">
        <f t="shared" si="355"/>
        <v>0.24940000000000001</v>
      </c>
      <c r="H910" s="114">
        <v>0</v>
      </c>
      <c r="I910" s="132">
        <f t="shared" si="356"/>
        <v>0</v>
      </c>
      <c r="J910" s="94">
        <f t="shared" si="357"/>
        <v>0</v>
      </c>
      <c r="BP910" s="116"/>
      <c r="BQ910" s="116"/>
      <c r="BR910" s="116"/>
      <c r="BS910" s="116"/>
      <c r="BT910" s="116"/>
      <c r="BU910" s="116"/>
      <c r="BV910" s="116"/>
      <c r="BW910" s="116"/>
      <c r="BX910" s="116"/>
      <c r="BY910" s="116"/>
      <c r="BZ910" s="116"/>
      <c r="CA910" s="116"/>
      <c r="CB910" s="116"/>
      <c r="CC910" s="116"/>
      <c r="CD910" s="116"/>
      <c r="CE910" s="116"/>
      <c r="CF910" s="116"/>
      <c r="CG910" s="116"/>
      <c r="CH910" s="116"/>
      <c r="CI910" s="116"/>
      <c r="CJ910" s="116"/>
      <c r="CK910" s="116"/>
      <c r="CL910" s="116"/>
      <c r="CM910" s="116"/>
      <c r="CN910" s="116"/>
      <c r="CO910" s="116"/>
      <c r="CP910" s="116"/>
      <c r="CQ910" s="116"/>
      <c r="CR910" s="116"/>
      <c r="CS910" s="116"/>
      <c r="CT910" s="116"/>
      <c r="CU910" s="116"/>
      <c r="CV910" s="116"/>
      <c r="CW910" s="116"/>
      <c r="CX910" s="116"/>
      <c r="CY910" s="116"/>
      <c r="CZ910" s="116"/>
      <c r="DA910" s="116"/>
      <c r="DB910" s="116"/>
      <c r="DC910" s="116"/>
      <c r="DD910" s="116"/>
      <c r="DE910" s="116"/>
      <c r="DF910" s="116"/>
      <c r="DG910" s="116"/>
    </row>
    <row r="911" spans="1:111" ht="31.5">
      <c r="A911" s="92" t="s">
        <v>2824</v>
      </c>
      <c r="B911" s="112" t="s">
        <v>103</v>
      </c>
      <c r="C911" s="113" t="s">
        <v>2731</v>
      </c>
      <c r="D911" s="84" t="s">
        <v>2621</v>
      </c>
      <c r="E911" s="112" t="s">
        <v>104</v>
      </c>
      <c r="F911" s="516">
        <v>2</v>
      </c>
      <c r="G911" s="117">
        <f t="shared" si="355"/>
        <v>0.24940000000000001</v>
      </c>
      <c r="H911" s="114">
        <v>0</v>
      </c>
      <c r="I911" s="132">
        <f t="shared" si="356"/>
        <v>0</v>
      </c>
      <c r="J911" s="94">
        <f t="shared" si="357"/>
        <v>0</v>
      </c>
      <c r="BP911" s="116"/>
      <c r="BQ911" s="116"/>
      <c r="BR911" s="116"/>
      <c r="BS911" s="116"/>
      <c r="BT911" s="116"/>
      <c r="BU911" s="116"/>
      <c r="BV911" s="116"/>
      <c r="BW911" s="116"/>
      <c r="BX911" s="116"/>
      <c r="BY911" s="116"/>
      <c r="BZ911" s="116"/>
      <c r="CA911" s="116"/>
      <c r="CB911" s="116"/>
      <c r="CC911" s="116"/>
      <c r="CD911" s="116"/>
      <c r="CE911" s="116"/>
      <c r="CF911" s="116"/>
      <c r="CG911" s="116"/>
      <c r="CH911" s="116"/>
      <c r="CI911" s="116"/>
      <c r="CJ911" s="116"/>
      <c r="CK911" s="116"/>
      <c r="CL911" s="116"/>
      <c r="CM911" s="116"/>
      <c r="CN911" s="116"/>
      <c r="CO911" s="116"/>
      <c r="CP911" s="116"/>
      <c r="CQ911" s="116"/>
      <c r="CR911" s="116"/>
      <c r="CS911" s="116"/>
      <c r="CT911" s="116"/>
      <c r="CU911" s="116"/>
      <c r="CV911" s="116"/>
      <c r="CW911" s="116"/>
      <c r="CX911" s="116"/>
      <c r="CY911" s="116"/>
      <c r="CZ911" s="116"/>
      <c r="DA911" s="116"/>
      <c r="DB911" s="116"/>
      <c r="DC911" s="116"/>
      <c r="DD911" s="116"/>
      <c r="DE911" s="116"/>
      <c r="DF911" s="116"/>
      <c r="DG911" s="116"/>
    </row>
    <row r="912" spans="1:111" ht="31.5">
      <c r="A912" s="92">
        <v>89733</v>
      </c>
      <c r="B912" s="112" t="s">
        <v>13</v>
      </c>
      <c r="C912" s="113" t="s">
        <v>2732</v>
      </c>
      <c r="D912" s="84" t="s">
        <v>2622</v>
      </c>
      <c r="E912" s="112" t="s">
        <v>104</v>
      </c>
      <c r="F912" s="516">
        <v>8</v>
      </c>
      <c r="G912" s="117">
        <f t="shared" si="355"/>
        <v>0.24940000000000001</v>
      </c>
      <c r="H912" s="114">
        <v>0</v>
      </c>
      <c r="I912" s="132">
        <f t="shared" si="356"/>
        <v>0</v>
      </c>
      <c r="J912" s="94">
        <f t="shared" si="357"/>
        <v>0</v>
      </c>
      <c r="BP912" s="116"/>
      <c r="BQ912" s="116"/>
      <c r="BR912" s="116"/>
      <c r="BS912" s="116"/>
      <c r="BT912" s="116"/>
      <c r="BU912" s="116"/>
      <c r="BV912" s="116"/>
      <c r="BW912" s="116"/>
      <c r="BX912" s="116"/>
      <c r="BY912" s="116"/>
      <c r="BZ912" s="116"/>
      <c r="CA912" s="116"/>
      <c r="CB912" s="116"/>
      <c r="CC912" s="116"/>
      <c r="CD912" s="116"/>
      <c r="CE912" s="116"/>
      <c r="CF912" s="116"/>
      <c r="CG912" s="116"/>
      <c r="CH912" s="116"/>
      <c r="CI912" s="116"/>
      <c r="CJ912" s="116"/>
      <c r="CK912" s="116"/>
      <c r="CL912" s="116"/>
      <c r="CM912" s="116"/>
      <c r="CN912" s="116"/>
      <c r="CO912" s="116"/>
      <c r="CP912" s="116"/>
      <c r="CQ912" s="116"/>
      <c r="CR912" s="116"/>
      <c r="CS912" s="116"/>
      <c r="CT912" s="116"/>
      <c r="CU912" s="116"/>
      <c r="CV912" s="116"/>
      <c r="CW912" s="116"/>
      <c r="CX912" s="116"/>
      <c r="CY912" s="116"/>
      <c r="CZ912" s="116"/>
      <c r="DA912" s="116"/>
      <c r="DB912" s="116"/>
      <c r="DC912" s="116"/>
      <c r="DD912" s="116"/>
      <c r="DE912" s="116"/>
      <c r="DF912" s="116"/>
      <c r="DG912" s="116"/>
    </row>
    <row r="913" spans="1:111" ht="31.5">
      <c r="A913" s="92" t="s">
        <v>2831</v>
      </c>
      <c r="B913" s="112" t="s">
        <v>103</v>
      </c>
      <c r="C913" s="113" t="s">
        <v>2733</v>
      </c>
      <c r="D913" s="84" t="s">
        <v>2623</v>
      </c>
      <c r="E913" s="112" t="s">
        <v>104</v>
      </c>
      <c r="F913" s="516">
        <v>7</v>
      </c>
      <c r="G913" s="117">
        <f t="shared" si="355"/>
        <v>0.24940000000000001</v>
      </c>
      <c r="H913" s="114">
        <v>0</v>
      </c>
      <c r="I913" s="132">
        <f t="shared" si="356"/>
        <v>0</v>
      </c>
      <c r="J913" s="94">
        <f t="shared" si="357"/>
        <v>0</v>
      </c>
      <c r="BP913" s="116"/>
      <c r="BQ913" s="116"/>
      <c r="BR913" s="116"/>
      <c r="BS913" s="116"/>
      <c r="BT913" s="116"/>
      <c r="BU913" s="116"/>
      <c r="BV913" s="116"/>
      <c r="BW913" s="116"/>
      <c r="BX913" s="116"/>
      <c r="BY913" s="116"/>
      <c r="BZ913" s="116"/>
      <c r="CA913" s="116"/>
      <c r="CB913" s="116"/>
      <c r="CC913" s="116"/>
      <c r="CD913" s="116"/>
      <c r="CE913" s="116"/>
      <c r="CF913" s="116"/>
      <c r="CG913" s="116"/>
      <c r="CH913" s="116"/>
      <c r="CI913" s="116"/>
      <c r="CJ913" s="116"/>
      <c r="CK913" s="116"/>
      <c r="CL913" s="116"/>
      <c r="CM913" s="116"/>
      <c r="CN913" s="116"/>
      <c r="CO913" s="116"/>
      <c r="CP913" s="116"/>
      <c r="CQ913" s="116"/>
      <c r="CR913" s="116"/>
      <c r="CS913" s="116"/>
      <c r="CT913" s="116"/>
      <c r="CU913" s="116"/>
      <c r="CV913" s="116"/>
      <c r="CW913" s="116"/>
      <c r="CX913" s="116"/>
      <c r="CY913" s="116"/>
      <c r="CZ913" s="116"/>
      <c r="DA913" s="116"/>
      <c r="DB913" s="116"/>
      <c r="DC913" s="116"/>
      <c r="DD913" s="116"/>
      <c r="DE913" s="116"/>
      <c r="DF913" s="116"/>
      <c r="DG913" s="116"/>
    </row>
    <row r="914" spans="1:111">
      <c r="A914" s="92">
        <v>10835</v>
      </c>
      <c r="B914" s="112" t="s">
        <v>13</v>
      </c>
      <c r="C914" s="113" t="s">
        <v>2734</v>
      </c>
      <c r="D914" s="84" t="s">
        <v>2624</v>
      </c>
      <c r="E914" s="112" t="s">
        <v>104</v>
      </c>
      <c r="F914" s="516">
        <v>44</v>
      </c>
      <c r="G914" s="117">
        <f t="shared" si="355"/>
        <v>0.24940000000000001</v>
      </c>
      <c r="H914" s="114">
        <v>0</v>
      </c>
      <c r="I914" s="132">
        <f t="shared" si="356"/>
        <v>0</v>
      </c>
      <c r="J914" s="94">
        <f t="shared" si="357"/>
        <v>0</v>
      </c>
      <c r="BP914" s="116"/>
      <c r="BQ914" s="116"/>
      <c r="BR914" s="116"/>
      <c r="BS914" s="116"/>
      <c r="BT914" s="116"/>
      <c r="BU914" s="116"/>
      <c r="BV914" s="116"/>
      <c r="BW914" s="116"/>
      <c r="BX914" s="116"/>
      <c r="BY914" s="116"/>
      <c r="BZ914" s="116"/>
      <c r="CA914" s="116"/>
      <c r="CB914" s="116"/>
      <c r="CC914" s="116"/>
      <c r="CD914" s="116"/>
      <c r="CE914" s="116"/>
      <c r="CF914" s="116"/>
      <c r="CG914" s="116"/>
      <c r="CH914" s="116"/>
      <c r="CI914" s="116"/>
      <c r="CJ914" s="116"/>
      <c r="CK914" s="116"/>
      <c r="CL914" s="116"/>
      <c r="CM914" s="116"/>
      <c r="CN914" s="116"/>
      <c r="CO914" s="116"/>
      <c r="CP914" s="116"/>
      <c r="CQ914" s="116"/>
      <c r="CR914" s="116"/>
      <c r="CS914" s="116"/>
      <c r="CT914" s="116"/>
      <c r="CU914" s="116"/>
      <c r="CV914" s="116"/>
      <c r="CW914" s="116"/>
      <c r="CX914" s="116"/>
      <c r="CY914" s="116"/>
      <c r="CZ914" s="116"/>
      <c r="DA914" s="116"/>
      <c r="DB914" s="116"/>
      <c r="DC914" s="116"/>
      <c r="DD914" s="116"/>
      <c r="DE914" s="116"/>
      <c r="DF914" s="116"/>
      <c r="DG914" s="116"/>
    </row>
    <row r="915" spans="1:111" ht="31.5">
      <c r="A915" s="92" t="s">
        <v>2834</v>
      </c>
      <c r="B915" s="112" t="s">
        <v>103</v>
      </c>
      <c r="C915" s="113" t="s">
        <v>2735</v>
      </c>
      <c r="D915" s="84" t="s">
        <v>2625</v>
      </c>
      <c r="E915" s="112" t="s">
        <v>104</v>
      </c>
      <c r="F915" s="516">
        <v>12</v>
      </c>
      <c r="G915" s="117">
        <f t="shared" si="355"/>
        <v>0.24940000000000001</v>
      </c>
      <c r="H915" s="114">
        <v>0</v>
      </c>
      <c r="I915" s="132">
        <f t="shared" si="356"/>
        <v>0</v>
      </c>
      <c r="J915" s="94">
        <f t="shared" si="357"/>
        <v>0</v>
      </c>
      <c r="BP915" s="116"/>
      <c r="BQ915" s="116"/>
      <c r="BR915" s="116"/>
      <c r="BS915" s="116"/>
      <c r="BT915" s="116"/>
      <c r="BU915" s="116"/>
      <c r="BV915" s="116"/>
      <c r="BW915" s="116"/>
      <c r="BX915" s="116"/>
      <c r="BY915" s="116"/>
      <c r="BZ915" s="116"/>
      <c r="CA915" s="116"/>
      <c r="CB915" s="116"/>
      <c r="CC915" s="116"/>
      <c r="CD915" s="116"/>
      <c r="CE915" s="116"/>
      <c r="CF915" s="116"/>
      <c r="CG915" s="116"/>
      <c r="CH915" s="116"/>
      <c r="CI915" s="116"/>
      <c r="CJ915" s="116"/>
      <c r="CK915" s="116"/>
      <c r="CL915" s="116"/>
      <c r="CM915" s="116"/>
      <c r="CN915" s="116"/>
      <c r="CO915" s="116"/>
      <c r="CP915" s="116"/>
      <c r="CQ915" s="116"/>
      <c r="CR915" s="116"/>
      <c r="CS915" s="116"/>
      <c r="CT915" s="116"/>
      <c r="CU915" s="116"/>
      <c r="CV915" s="116"/>
      <c r="CW915" s="116"/>
      <c r="CX915" s="116"/>
      <c r="CY915" s="116"/>
      <c r="CZ915" s="116"/>
      <c r="DA915" s="116"/>
      <c r="DB915" s="116"/>
      <c r="DC915" s="116"/>
      <c r="DD915" s="116"/>
      <c r="DE915" s="116"/>
      <c r="DF915" s="116"/>
      <c r="DG915" s="116"/>
    </row>
    <row r="916" spans="1:111" ht="31.5">
      <c r="A916" s="92">
        <v>89785</v>
      </c>
      <c r="B916" s="112" t="s">
        <v>13</v>
      </c>
      <c r="C916" s="113" t="s">
        <v>2736</v>
      </c>
      <c r="D916" s="84" t="s">
        <v>2626</v>
      </c>
      <c r="E916" s="112" t="s">
        <v>104</v>
      </c>
      <c r="F916" s="516">
        <v>25</v>
      </c>
      <c r="G916" s="117">
        <f t="shared" si="355"/>
        <v>0.24940000000000001</v>
      </c>
      <c r="H916" s="114">
        <v>0</v>
      </c>
      <c r="I916" s="132">
        <f t="shared" si="356"/>
        <v>0</v>
      </c>
      <c r="J916" s="94">
        <f t="shared" si="357"/>
        <v>0</v>
      </c>
      <c r="BP916" s="116"/>
      <c r="BQ916" s="116"/>
      <c r="BR916" s="116"/>
      <c r="BS916" s="116"/>
      <c r="BT916" s="116"/>
      <c r="BU916" s="116"/>
      <c r="BV916" s="116"/>
      <c r="BW916" s="116"/>
      <c r="BX916" s="116"/>
      <c r="BY916" s="116"/>
      <c r="BZ916" s="116"/>
      <c r="CA916" s="116"/>
      <c r="CB916" s="116"/>
      <c r="CC916" s="116"/>
      <c r="CD916" s="116"/>
      <c r="CE916" s="116"/>
      <c r="CF916" s="116"/>
      <c r="CG916" s="116"/>
      <c r="CH916" s="116"/>
      <c r="CI916" s="116"/>
      <c r="CJ916" s="116"/>
      <c r="CK916" s="116"/>
      <c r="CL916" s="116"/>
      <c r="CM916" s="116"/>
      <c r="CN916" s="116"/>
      <c r="CO916" s="116"/>
      <c r="CP916" s="116"/>
      <c r="CQ916" s="116"/>
      <c r="CR916" s="116"/>
      <c r="CS916" s="116"/>
      <c r="CT916" s="116"/>
      <c r="CU916" s="116"/>
      <c r="CV916" s="116"/>
      <c r="CW916" s="116"/>
      <c r="CX916" s="116"/>
      <c r="CY916" s="116"/>
      <c r="CZ916" s="116"/>
      <c r="DA916" s="116"/>
      <c r="DB916" s="116"/>
      <c r="DC916" s="116"/>
      <c r="DD916" s="116"/>
      <c r="DE916" s="116"/>
      <c r="DF916" s="116"/>
      <c r="DG916" s="116"/>
    </row>
    <row r="917" spans="1:111" ht="31.5">
      <c r="A917" s="92">
        <v>89795</v>
      </c>
      <c r="B917" s="112" t="s">
        <v>13</v>
      </c>
      <c r="C917" s="113" t="s">
        <v>2737</v>
      </c>
      <c r="D917" s="84" t="s">
        <v>2627</v>
      </c>
      <c r="E917" s="112" t="s">
        <v>104</v>
      </c>
      <c r="F917" s="516">
        <v>21</v>
      </c>
      <c r="G917" s="117">
        <f t="shared" si="355"/>
        <v>0.24940000000000001</v>
      </c>
      <c r="H917" s="114">
        <v>0</v>
      </c>
      <c r="I917" s="132">
        <f t="shared" si="356"/>
        <v>0</v>
      </c>
      <c r="J917" s="94">
        <f t="shared" si="357"/>
        <v>0</v>
      </c>
      <c r="BP917" s="116"/>
      <c r="BQ917" s="116"/>
      <c r="BR917" s="116"/>
      <c r="BS917" s="116"/>
      <c r="BT917" s="116"/>
      <c r="BU917" s="116"/>
      <c r="BV917" s="116"/>
      <c r="BW917" s="116"/>
      <c r="BX917" s="116"/>
      <c r="BY917" s="116"/>
      <c r="BZ917" s="116"/>
      <c r="CA917" s="116"/>
      <c r="CB917" s="116"/>
      <c r="CC917" s="116"/>
      <c r="CD917" s="116"/>
      <c r="CE917" s="116"/>
      <c r="CF917" s="116"/>
      <c r="CG917" s="116"/>
      <c r="CH917" s="116"/>
      <c r="CI917" s="116"/>
      <c r="CJ917" s="116"/>
      <c r="CK917" s="116"/>
      <c r="CL917" s="116"/>
      <c r="CM917" s="116"/>
      <c r="CN917" s="116"/>
      <c r="CO917" s="116"/>
      <c r="CP917" s="116"/>
      <c r="CQ917" s="116"/>
      <c r="CR917" s="116"/>
      <c r="CS917" s="116"/>
      <c r="CT917" s="116"/>
      <c r="CU917" s="116"/>
      <c r="CV917" s="116"/>
      <c r="CW917" s="116"/>
      <c r="CX917" s="116"/>
      <c r="CY917" s="116"/>
      <c r="CZ917" s="116"/>
      <c r="DA917" s="116"/>
      <c r="DB917" s="116"/>
      <c r="DC917" s="116"/>
      <c r="DD917" s="116"/>
      <c r="DE917" s="116"/>
      <c r="DF917" s="116"/>
      <c r="DG917" s="116"/>
    </row>
    <row r="918" spans="1:111">
      <c r="A918" s="92">
        <v>39320</v>
      </c>
      <c r="B918" s="112" t="s">
        <v>13</v>
      </c>
      <c r="C918" s="113" t="s">
        <v>2738</v>
      </c>
      <c r="D918" s="84" t="s">
        <v>2628</v>
      </c>
      <c r="E918" s="112" t="s">
        <v>104</v>
      </c>
      <c r="F918" s="516">
        <v>10</v>
      </c>
      <c r="G918" s="117">
        <f t="shared" si="355"/>
        <v>0.24940000000000001</v>
      </c>
      <c r="H918" s="114">
        <v>0</v>
      </c>
      <c r="I918" s="132">
        <f t="shared" si="356"/>
        <v>0</v>
      </c>
      <c r="J918" s="94">
        <f t="shared" si="357"/>
        <v>0</v>
      </c>
      <c r="BP918" s="116"/>
      <c r="BQ918" s="116"/>
      <c r="BR918" s="116"/>
      <c r="BS918" s="116"/>
      <c r="BT918" s="116"/>
      <c r="BU918" s="116"/>
      <c r="BV918" s="116"/>
      <c r="BW918" s="116"/>
      <c r="BX918" s="116"/>
      <c r="BY918" s="116"/>
      <c r="BZ918" s="116"/>
      <c r="CA918" s="116"/>
      <c r="CB918" s="116"/>
      <c r="CC918" s="116"/>
      <c r="CD918" s="116"/>
      <c r="CE918" s="116"/>
      <c r="CF918" s="116"/>
      <c r="CG918" s="116"/>
      <c r="CH918" s="116"/>
      <c r="CI918" s="116"/>
      <c r="CJ918" s="116"/>
      <c r="CK918" s="116"/>
      <c r="CL918" s="116"/>
      <c r="CM918" s="116"/>
      <c r="CN918" s="116"/>
      <c r="CO918" s="116"/>
      <c r="CP918" s="116"/>
      <c r="CQ918" s="116"/>
      <c r="CR918" s="116"/>
      <c r="CS918" s="116"/>
      <c r="CT918" s="116"/>
      <c r="CU918" s="116"/>
      <c r="CV918" s="116"/>
      <c r="CW918" s="116"/>
      <c r="CX918" s="116"/>
      <c r="CY918" s="116"/>
      <c r="CZ918" s="116"/>
      <c r="DA918" s="116"/>
      <c r="DB918" s="116"/>
      <c r="DC918" s="116"/>
      <c r="DD918" s="116"/>
      <c r="DE918" s="116"/>
      <c r="DF918" s="116"/>
      <c r="DG918" s="116"/>
    </row>
    <row r="919" spans="1:111" ht="31.5">
      <c r="A919" s="92" t="s">
        <v>2837</v>
      </c>
      <c r="B919" s="112" t="s">
        <v>103</v>
      </c>
      <c r="C919" s="113" t="s">
        <v>2739</v>
      </c>
      <c r="D919" s="84" t="s">
        <v>2629</v>
      </c>
      <c r="E919" s="112" t="s">
        <v>104</v>
      </c>
      <c r="F919" s="516">
        <v>3</v>
      </c>
      <c r="G919" s="117">
        <f t="shared" si="355"/>
        <v>0.24940000000000001</v>
      </c>
      <c r="H919" s="114">
        <v>0</v>
      </c>
      <c r="I919" s="132">
        <f t="shared" si="356"/>
        <v>0</v>
      </c>
      <c r="J919" s="94">
        <f t="shared" si="357"/>
        <v>0</v>
      </c>
      <c r="BP919" s="116"/>
      <c r="BQ919" s="116"/>
      <c r="BR919" s="116"/>
      <c r="BS919" s="116"/>
      <c r="BT919" s="116"/>
      <c r="BU919" s="116"/>
      <c r="BV919" s="116"/>
      <c r="BW919" s="116"/>
      <c r="BX919" s="116"/>
      <c r="BY919" s="116"/>
      <c r="BZ919" s="116"/>
      <c r="CA919" s="116"/>
      <c r="CB919" s="116"/>
      <c r="CC919" s="116"/>
      <c r="CD919" s="116"/>
      <c r="CE919" s="116"/>
      <c r="CF919" s="116"/>
      <c r="CG919" s="116"/>
      <c r="CH919" s="116"/>
      <c r="CI919" s="116"/>
      <c r="CJ919" s="116"/>
      <c r="CK919" s="116"/>
      <c r="CL919" s="116"/>
      <c r="CM919" s="116"/>
      <c r="CN919" s="116"/>
      <c r="CO919" s="116"/>
      <c r="CP919" s="116"/>
      <c r="CQ919" s="116"/>
      <c r="CR919" s="116"/>
      <c r="CS919" s="116"/>
      <c r="CT919" s="116"/>
      <c r="CU919" s="116"/>
      <c r="CV919" s="116"/>
      <c r="CW919" s="116"/>
      <c r="CX919" s="116"/>
      <c r="CY919" s="116"/>
      <c r="CZ919" s="116"/>
      <c r="DA919" s="116"/>
      <c r="DB919" s="116"/>
      <c r="DC919" s="116"/>
      <c r="DD919" s="116"/>
      <c r="DE919" s="116"/>
      <c r="DF919" s="116"/>
      <c r="DG919" s="116"/>
    </row>
    <row r="920" spans="1:111" ht="31.5">
      <c r="A920" s="92" t="s">
        <v>2838</v>
      </c>
      <c r="B920" s="112" t="s">
        <v>103</v>
      </c>
      <c r="C920" s="113" t="s">
        <v>2740</v>
      </c>
      <c r="D920" s="84" t="s">
        <v>2630</v>
      </c>
      <c r="E920" s="112" t="s">
        <v>104</v>
      </c>
      <c r="F920" s="516">
        <v>23</v>
      </c>
      <c r="G920" s="117">
        <f t="shared" si="355"/>
        <v>0.24940000000000001</v>
      </c>
      <c r="H920" s="114">
        <v>0</v>
      </c>
      <c r="I920" s="132">
        <f t="shared" si="356"/>
        <v>0</v>
      </c>
      <c r="J920" s="94">
        <f t="shared" si="357"/>
        <v>0</v>
      </c>
      <c r="BP920" s="116"/>
      <c r="BQ920" s="116"/>
      <c r="BR920" s="116"/>
      <c r="BS920" s="116"/>
      <c r="BT920" s="116"/>
      <c r="BU920" s="116"/>
      <c r="BV920" s="116"/>
      <c r="BW920" s="116"/>
      <c r="BX920" s="116"/>
      <c r="BY920" s="116"/>
      <c r="BZ920" s="116"/>
      <c r="CA920" s="116"/>
      <c r="CB920" s="116"/>
      <c r="CC920" s="116"/>
      <c r="CD920" s="116"/>
      <c r="CE920" s="116"/>
      <c r="CF920" s="116"/>
      <c r="CG920" s="116"/>
      <c r="CH920" s="116"/>
      <c r="CI920" s="116"/>
      <c r="CJ920" s="116"/>
      <c r="CK920" s="116"/>
      <c r="CL920" s="116"/>
      <c r="CM920" s="116"/>
      <c r="CN920" s="116"/>
      <c r="CO920" s="116"/>
      <c r="CP920" s="116"/>
      <c r="CQ920" s="116"/>
      <c r="CR920" s="116"/>
      <c r="CS920" s="116"/>
      <c r="CT920" s="116"/>
      <c r="CU920" s="116"/>
      <c r="CV920" s="116"/>
      <c r="CW920" s="116"/>
      <c r="CX920" s="116"/>
      <c r="CY920" s="116"/>
      <c r="CZ920" s="116"/>
      <c r="DA920" s="116"/>
      <c r="DB920" s="116"/>
      <c r="DC920" s="116"/>
      <c r="DD920" s="116"/>
      <c r="DE920" s="116"/>
      <c r="DF920" s="116"/>
      <c r="DG920" s="116"/>
    </row>
    <row r="921" spans="1:111" ht="31.5">
      <c r="A921" s="92" t="s">
        <v>2839</v>
      </c>
      <c r="B921" s="112" t="s">
        <v>103</v>
      </c>
      <c r="C921" s="113" t="s">
        <v>2741</v>
      </c>
      <c r="D921" s="84" t="s">
        <v>2631</v>
      </c>
      <c r="E921" s="112" t="s">
        <v>104</v>
      </c>
      <c r="F921" s="516">
        <v>18</v>
      </c>
      <c r="G921" s="117">
        <f t="shared" si="355"/>
        <v>0.24940000000000001</v>
      </c>
      <c r="H921" s="114">
        <v>0</v>
      </c>
      <c r="I921" s="132">
        <f t="shared" si="356"/>
        <v>0</v>
      </c>
      <c r="J921" s="94">
        <f t="shared" si="357"/>
        <v>0</v>
      </c>
      <c r="BP921" s="116"/>
      <c r="BQ921" s="116"/>
      <c r="BR921" s="116"/>
      <c r="BS921" s="116"/>
      <c r="BT921" s="116"/>
      <c r="BU921" s="116"/>
      <c r="BV921" s="116"/>
      <c r="BW921" s="116"/>
      <c r="BX921" s="116"/>
      <c r="BY921" s="116"/>
      <c r="BZ921" s="116"/>
      <c r="CA921" s="116"/>
      <c r="CB921" s="116"/>
      <c r="CC921" s="116"/>
      <c r="CD921" s="116"/>
      <c r="CE921" s="116"/>
      <c r="CF921" s="116"/>
      <c r="CG921" s="116"/>
      <c r="CH921" s="116"/>
      <c r="CI921" s="116"/>
      <c r="CJ921" s="116"/>
      <c r="CK921" s="116"/>
      <c r="CL921" s="116"/>
      <c r="CM921" s="116"/>
      <c r="CN921" s="116"/>
      <c r="CO921" s="116"/>
      <c r="CP921" s="116"/>
      <c r="CQ921" s="116"/>
      <c r="CR921" s="116"/>
      <c r="CS921" s="116"/>
      <c r="CT921" s="116"/>
      <c r="CU921" s="116"/>
      <c r="CV921" s="116"/>
      <c r="CW921" s="116"/>
      <c r="CX921" s="116"/>
      <c r="CY921" s="116"/>
      <c r="CZ921" s="116"/>
      <c r="DA921" s="116"/>
      <c r="DB921" s="116"/>
      <c r="DC921" s="116"/>
      <c r="DD921" s="116"/>
      <c r="DE921" s="116"/>
      <c r="DF921" s="116"/>
      <c r="DG921" s="116"/>
    </row>
    <row r="922" spans="1:111">
      <c r="A922" s="105"/>
      <c r="B922" s="105"/>
      <c r="C922" s="31" t="s">
        <v>2208</v>
      </c>
      <c r="D922" s="32" t="s">
        <v>2632</v>
      </c>
      <c r="E922" s="105"/>
      <c r="F922" s="94"/>
      <c r="G922" s="103"/>
      <c r="H922" s="18"/>
      <c r="I922" s="122"/>
      <c r="J922" s="18"/>
      <c r="BP922" s="116"/>
      <c r="BQ922" s="116"/>
      <c r="BR922" s="116"/>
      <c r="BS922" s="116"/>
      <c r="BT922" s="116"/>
      <c r="BU922" s="116"/>
      <c r="BV922" s="116"/>
      <c r="BW922" s="116"/>
      <c r="BX922" s="116"/>
      <c r="BY922" s="116"/>
      <c r="BZ922" s="116"/>
      <c r="CA922" s="116"/>
      <c r="CB922" s="116"/>
      <c r="CC922" s="116"/>
      <c r="CD922" s="116"/>
      <c r="CE922" s="116"/>
      <c r="CF922" s="116"/>
      <c r="CG922" s="116"/>
      <c r="CH922" s="116"/>
      <c r="CI922" s="116"/>
      <c r="CJ922" s="116"/>
      <c r="CK922" s="116"/>
      <c r="CL922" s="116"/>
      <c r="CM922" s="116"/>
      <c r="CN922" s="116"/>
      <c r="CO922" s="116"/>
      <c r="CP922" s="116"/>
      <c r="CQ922" s="116"/>
      <c r="CR922" s="116"/>
      <c r="CS922" s="116"/>
      <c r="CT922" s="116"/>
      <c r="CU922" s="116"/>
      <c r="CV922" s="116"/>
      <c r="CW922" s="116"/>
      <c r="CX922" s="116"/>
      <c r="CY922" s="116"/>
      <c r="CZ922" s="116"/>
      <c r="DA922" s="116"/>
      <c r="DB922" s="116"/>
      <c r="DC922" s="116"/>
      <c r="DD922" s="116"/>
      <c r="DE922" s="116"/>
      <c r="DF922" s="116"/>
      <c r="DG922" s="116"/>
    </row>
    <row r="923" spans="1:111" ht="31.5">
      <c r="A923" s="92" t="s">
        <v>2844</v>
      </c>
      <c r="B923" s="112" t="s">
        <v>103</v>
      </c>
      <c r="C923" s="113" t="s">
        <v>2209</v>
      </c>
      <c r="D923" s="84" t="s">
        <v>2861</v>
      </c>
      <c r="E923" s="112" t="s">
        <v>104</v>
      </c>
      <c r="F923" s="516">
        <v>1</v>
      </c>
      <c r="G923" s="117">
        <f t="shared" si="355"/>
        <v>0.24940000000000001</v>
      </c>
      <c r="H923" s="114">
        <v>0</v>
      </c>
      <c r="I923" s="132">
        <f t="shared" ref="I923:I924" si="358">H923*(1+G923)</f>
        <v>0</v>
      </c>
      <c r="J923" s="94">
        <f t="shared" ref="J923:J924" si="359">F923*I923</f>
        <v>0</v>
      </c>
      <c r="BP923" s="116"/>
      <c r="BQ923" s="116"/>
      <c r="BR923" s="116"/>
      <c r="BS923" s="116"/>
      <c r="BT923" s="116"/>
      <c r="BU923" s="116"/>
      <c r="BV923" s="116"/>
      <c r="BW923" s="116"/>
      <c r="BX923" s="116"/>
      <c r="BY923" s="116"/>
      <c r="BZ923" s="116"/>
      <c r="CA923" s="116"/>
      <c r="CB923" s="116"/>
      <c r="CC923" s="116"/>
      <c r="CD923" s="116"/>
      <c r="CE923" s="116"/>
      <c r="CF923" s="116"/>
      <c r="CG923" s="116"/>
      <c r="CH923" s="116"/>
      <c r="CI923" s="116"/>
      <c r="CJ923" s="116"/>
      <c r="CK923" s="116"/>
      <c r="CL923" s="116"/>
      <c r="CM923" s="116"/>
      <c r="CN923" s="116"/>
      <c r="CO923" s="116"/>
      <c r="CP923" s="116"/>
      <c r="CQ923" s="116"/>
      <c r="CR923" s="116"/>
      <c r="CS923" s="116"/>
      <c r="CT923" s="116"/>
      <c r="CU923" s="116"/>
      <c r="CV923" s="116"/>
      <c r="CW923" s="116"/>
      <c r="CX923" s="116"/>
      <c r="CY923" s="116"/>
      <c r="CZ923" s="116"/>
      <c r="DA923" s="116"/>
      <c r="DB923" s="116"/>
      <c r="DC923" s="116"/>
      <c r="DD923" s="116"/>
      <c r="DE923" s="116"/>
      <c r="DF923" s="116"/>
      <c r="DG923" s="116"/>
    </row>
    <row r="924" spans="1:111">
      <c r="A924" s="92" t="s">
        <v>2845</v>
      </c>
      <c r="B924" s="112" t="s">
        <v>103</v>
      </c>
      <c r="C924" s="113" t="s">
        <v>2742</v>
      </c>
      <c r="D924" s="84" t="s">
        <v>2634</v>
      </c>
      <c r="E924" s="112" t="s">
        <v>104</v>
      </c>
      <c r="F924" s="516">
        <v>2</v>
      </c>
      <c r="G924" s="117">
        <f t="shared" si="355"/>
        <v>0.24940000000000001</v>
      </c>
      <c r="H924" s="114">
        <v>0</v>
      </c>
      <c r="I924" s="132">
        <f t="shared" si="358"/>
        <v>0</v>
      </c>
      <c r="J924" s="94">
        <f t="shared" si="359"/>
        <v>0</v>
      </c>
      <c r="BP924" s="116"/>
      <c r="BQ924" s="116"/>
      <c r="BR924" s="116"/>
      <c r="BS924" s="116"/>
      <c r="BT924" s="116"/>
      <c r="BU924" s="116"/>
      <c r="BV924" s="116"/>
      <c r="BW924" s="116"/>
      <c r="BX924" s="116"/>
      <c r="BY924" s="116"/>
      <c r="BZ924" s="116"/>
      <c r="CA924" s="116"/>
      <c r="CB924" s="116"/>
      <c r="CC924" s="116"/>
      <c r="CD924" s="116"/>
      <c r="CE924" s="116"/>
      <c r="CF924" s="116"/>
      <c r="CG924" s="116"/>
      <c r="CH924" s="116"/>
      <c r="CI924" s="116"/>
      <c r="CJ924" s="116"/>
      <c r="CK924" s="116"/>
      <c r="CL924" s="116"/>
      <c r="CM924" s="116"/>
      <c r="CN924" s="116"/>
      <c r="CO924" s="116"/>
      <c r="CP924" s="116"/>
      <c r="CQ924" s="116"/>
      <c r="CR924" s="116"/>
      <c r="CS924" s="116"/>
      <c r="CT924" s="116"/>
      <c r="CU924" s="116"/>
      <c r="CV924" s="116"/>
      <c r="CW924" s="116"/>
      <c r="CX924" s="116"/>
      <c r="CY924" s="116"/>
      <c r="CZ924" s="116"/>
      <c r="DA924" s="116"/>
      <c r="DB924" s="116"/>
      <c r="DC924" s="116"/>
      <c r="DD924" s="116"/>
      <c r="DE924" s="116"/>
      <c r="DF924" s="116"/>
      <c r="DG924" s="116"/>
    </row>
    <row r="925" spans="1:111">
      <c r="A925" s="88"/>
      <c r="B925" s="88"/>
      <c r="C925" s="52"/>
      <c r="D925" s="29"/>
      <c r="E925" s="88"/>
      <c r="F925" s="26"/>
      <c r="G925" s="26"/>
      <c r="H925" s="559" t="s">
        <v>17</v>
      </c>
      <c r="I925" s="559"/>
      <c r="J925" s="35">
        <f>SUM(J877:J924)</f>
        <v>0</v>
      </c>
      <c r="BP925" s="116"/>
      <c r="BQ925" s="116"/>
      <c r="BR925" s="116"/>
      <c r="BS925" s="116"/>
      <c r="BT925" s="116"/>
      <c r="BU925" s="116"/>
      <c r="BV925" s="116"/>
      <c r="BW925" s="116"/>
      <c r="BX925" s="116"/>
      <c r="BY925" s="116"/>
      <c r="BZ925" s="116"/>
      <c r="CA925" s="116"/>
      <c r="CB925" s="116"/>
      <c r="CC925" s="116"/>
      <c r="CD925" s="116"/>
      <c r="CE925" s="116"/>
      <c r="CF925" s="116"/>
      <c r="CG925" s="116"/>
      <c r="CH925" s="116"/>
      <c r="CI925" s="116"/>
      <c r="CJ925" s="116"/>
      <c r="CK925" s="116"/>
      <c r="CL925" s="116"/>
      <c r="CM925" s="116"/>
      <c r="CN925" s="116"/>
      <c r="CO925" s="116"/>
      <c r="CP925" s="116"/>
      <c r="CQ925" s="116"/>
      <c r="CR925" s="116"/>
      <c r="CS925" s="116"/>
      <c r="CT925" s="116"/>
      <c r="CU925" s="116"/>
      <c r="CV925" s="116"/>
      <c r="CW925" s="116"/>
      <c r="CX925" s="116"/>
      <c r="CY925" s="116"/>
      <c r="CZ925" s="116"/>
      <c r="DA925" s="116"/>
      <c r="DB925" s="116"/>
      <c r="DC925" s="116"/>
      <c r="DD925" s="116"/>
      <c r="DE925" s="116"/>
      <c r="DF925" s="116"/>
      <c r="DG925" s="116"/>
    </row>
    <row r="926" spans="1:111">
      <c r="A926" s="295"/>
      <c r="B926" s="295"/>
      <c r="C926" s="296" t="s">
        <v>2210</v>
      </c>
      <c r="D926" s="221" t="s">
        <v>2635</v>
      </c>
      <c r="E926" s="295"/>
      <c r="F926" s="297"/>
      <c r="G926" s="297"/>
      <c r="H926" s="297"/>
      <c r="I926" s="295"/>
      <c r="J926" s="297"/>
      <c r="BP926" s="116"/>
      <c r="BQ926" s="116"/>
      <c r="BR926" s="116"/>
      <c r="BS926" s="116"/>
      <c r="BT926" s="116"/>
      <c r="BU926" s="116"/>
      <c r="BV926" s="116"/>
      <c r="BW926" s="116"/>
      <c r="BX926" s="116"/>
      <c r="BY926" s="116"/>
      <c r="BZ926" s="116"/>
      <c r="CA926" s="116"/>
      <c r="CB926" s="116"/>
      <c r="CC926" s="116"/>
      <c r="CD926" s="116"/>
      <c r="CE926" s="116"/>
      <c r="CF926" s="116"/>
      <c r="CG926" s="116"/>
      <c r="CH926" s="116"/>
      <c r="CI926" s="116"/>
      <c r="CJ926" s="116"/>
      <c r="CK926" s="116"/>
      <c r="CL926" s="116"/>
      <c r="CM926" s="116"/>
      <c r="CN926" s="116"/>
      <c r="CO926" s="116"/>
      <c r="CP926" s="116"/>
      <c r="CQ926" s="116"/>
      <c r="CR926" s="116"/>
      <c r="CS926" s="116"/>
      <c r="CT926" s="116"/>
      <c r="CU926" s="116"/>
      <c r="CV926" s="116"/>
      <c r="CW926" s="116"/>
      <c r="CX926" s="116"/>
      <c r="CY926" s="116"/>
      <c r="CZ926" s="116"/>
      <c r="DA926" s="116"/>
      <c r="DB926" s="116"/>
      <c r="DC926" s="116"/>
      <c r="DD926" s="116"/>
      <c r="DE926" s="116"/>
      <c r="DF926" s="116"/>
      <c r="DG926" s="116"/>
    </row>
    <row r="927" spans="1:111">
      <c r="A927" s="105"/>
      <c r="B927" s="105"/>
      <c r="C927" s="31" t="s">
        <v>2211</v>
      </c>
      <c r="D927" s="32" t="s">
        <v>2636</v>
      </c>
      <c r="E927" s="105"/>
      <c r="F927" s="94"/>
      <c r="G927" s="103"/>
      <c r="H927" s="18"/>
      <c r="I927" s="122"/>
      <c r="J927" s="18"/>
      <c r="BP927" s="116"/>
      <c r="BQ927" s="116"/>
      <c r="BR927" s="116"/>
      <c r="BS927" s="116"/>
      <c r="BT927" s="116"/>
      <c r="BU927" s="116"/>
      <c r="BV927" s="116"/>
      <c r="BW927" s="116"/>
      <c r="BX927" s="116"/>
      <c r="BY927" s="116"/>
      <c r="BZ927" s="116"/>
      <c r="CA927" s="116"/>
      <c r="CB927" s="116"/>
      <c r="CC927" s="116"/>
      <c r="CD927" s="116"/>
      <c r="CE927" s="116"/>
      <c r="CF927" s="116"/>
      <c r="CG927" s="116"/>
      <c r="CH927" s="116"/>
      <c r="CI927" s="116"/>
      <c r="CJ927" s="116"/>
      <c r="CK927" s="116"/>
      <c r="CL927" s="116"/>
      <c r="CM927" s="116"/>
      <c r="CN927" s="116"/>
      <c r="CO927" s="116"/>
      <c r="CP927" s="116"/>
      <c r="CQ927" s="116"/>
      <c r="CR927" s="116"/>
      <c r="CS927" s="116"/>
      <c r="CT927" s="116"/>
      <c r="CU927" s="116"/>
      <c r="CV927" s="116"/>
      <c r="CW927" s="116"/>
      <c r="CX927" s="116"/>
      <c r="CY927" s="116"/>
      <c r="CZ927" s="116"/>
      <c r="DA927" s="116"/>
      <c r="DB927" s="116"/>
      <c r="DC927" s="116"/>
      <c r="DD927" s="116"/>
      <c r="DE927" s="116"/>
      <c r="DF927" s="116"/>
      <c r="DG927" s="116"/>
    </row>
    <row r="928" spans="1:111" ht="31.5">
      <c r="A928" s="92">
        <v>94227</v>
      </c>
      <c r="B928" s="112" t="s">
        <v>13</v>
      </c>
      <c r="C928" s="113" t="s">
        <v>2743</v>
      </c>
      <c r="D928" s="84" t="s">
        <v>2637</v>
      </c>
      <c r="E928" s="112" t="s">
        <v>107</v>
      </c>
      <c r="F928" s="516">
        <v>31.63</v>
      </c>
      <c r="G928" s="117">
        <f t="shared" ref="G928:G951" si="360">$J$4</f>
        <v>0.24940000000000001</v>
      </c>
      <c r="H928" s="114">
        <v>0</v>
      </c>
      <c r="I928" s="132">
        <f t="shared" ref="I928:I951" si="361">H928*(1+G928)</f>
        <v>0</v>
      </c>
      <c r="J928" s="94">
        <f t="shared" ref="J928:J951" si="362">F928*I928</f>
        <v>0</v>
      </c>
      <c r="BP928" s="116"/>
      <c r="BQ928" s="116"/>
      <c r="BR928" s="116"/>
      <c r="BS928" s="116"/>
      <c r="BT928" s="116"/>
      <c r="BU928" s="116"/>
      <c r="BV928" s="116"/>
      <c r="BW928" s="116"/>
      <c r="BX928" s="116"/>
      <c r="BY928" s="116"/>
      <c r="BZ928" s="116"/>
      <c r="CA928" s="116"/>
      <c r="CB928" s="116"/>
      <c r="CC928" s="116"/>
      <c r="CD928" s="116"/>
      <c r="CE928" s="116"/>
      <c r="CF928" s="116"/>
      <c r="CG928" s="116"/>
      <c r="CH928" s="116"/>
      <c r="CI928" s="116"/>
      <c r="CJ928" s="116"/>
      <c r="CK928" s="116"/>
      <c r="CL928" s="116"/>
      <c r="CM928" s="116"/>
      <c r="CN928" s="116"/>
      <c r="CO928" s="116"/>
      <c r="CP928" s="116"/>
      <c r="CQ928" s="116"/>
      <c r="CR928" s="116"/>
      <c r="CS928" s="116"/>
      <c r="CT928" s="116"/>
      <c r="CU928" s="116"/>
      <c r="CV928" s="116"/>
      <c r="CW928" s="116"/>
      <c r="CX928" s="116"/>
      <c r="CY928" s="116"/>
      <c r="CZ928" s="116"/>
      <c r="DA928" s="116"/>
      <c r="DB928" s="116"/>
      <c r="DC928" s="116"/>
      <c r="DD928" s="116"/>
      <c r="DE928" s="116"/>
      <c r="DF928" s="116"/>
      <c r="DG928" s="116"/>
    </row>
    <row r="929" spans="1:111">
      <c r="A929" s="92" t="s">
        <v>2862</v>
      </c>
      <c r="B929" s="112" t="s">
        <v>103</v>
      </c>
      <c r="C929" s="113" t="s">
        <v>2744</v>
      </c>
      <c r="D929" s="84" t="s">
        <v>2638</v>
      </c>
      <c r="E929" s="112" t="s">
        <v>107</v>
      </c>
      <c r="F929" s="516">
        <v>8.2899999999999991</v>
      </c>
      <c r="G929" s="117">
        <f t="shared" si="360"/>
        <v>0.24940000000000001</v>
      </c>
      <c r="H929" s="114">
        <v>0</v>
      </c>
      <c r="I929" s="132">
        <f t="shared" si="361"/>
        <v>0</v>
      </c>
      <c r="J929" s="94">
        <f t="shared" si="362"/>
        <v>0</v>
      </c>
      <c r="BP929" s="116"/>
      <c r="BQ929" s="116"/>
      <c r="BR929" s="116"/>
      <c r="BS929" s="116"/>
      <c r="BT929" s="116"/>
      <c r="BU929" s="116"/>
      <c r="BV929" s="116"/>
      <c r="BW929" s="116"/>
      <c r="BX929" s="116"/>
      <c r="BY929" s="116"/>
      <c r="BZ929" s="116"/>
      <c r="CA929" s="116"/>
      <c r="CB929" s="116"/>
      <c r="CC929" s="116"/>
      <c r="CD929" s="116"/>
      <c r="CE929" s="116"/>
      <c r="CF929" s="116"/>
      <c r="CG929" s="116"/>
      <c r="CH929" s="116"/>
      <c r="CI929" s="116"/>
      <c r="CJ929" s="116"/>
      <c r="CK929" s="116"/>
      <c r="CL929" s="116"/>
      <c r="CM929" s="116"/>
      <c r="CN929" s="116"/>
      <c r="CO929" s="116"/>
      <c r="CP929" s="116"/>
      <c r="CQ929" s="116"/>
      <c r="CR929" s="116"/>
      <c r="CS929" s="116"/>
      <c r="CT929" s="116"/>
      <c r="CU929" s="116"/>
      <c r="CV929" s="116"/>
      <c r="CW929" s="116"/>
      <c r="CX929" s="116"/>
      <c r="CY929" s="116"/>
      <c r="CZ929" s="116"/>
      <c r="DA929" s="116"/>
      <c r="DB929" s="116"/>
      <c r="DC929" s="116"/>
      <c r="DD929" s="116"/>
      <c r="DE929" s="116"/>
      <c r="DF929" s="116"/>
      <c r="DG929" s="116"/>
    </row>
    <row r="930" spans="1:111" ht="28.5" customHeight="1">
      <c r="A930" s="92" t="s">
        <v>2863</v>
      </c>
      <c r="B930" s="112" t="s">
        <v>103</v>
      </c>
      <c r="C930" s="113" t="s">
        <v>2745</v>
      </c>
      <c r="D930" s="84" t="s">
        <v>2639</v>
      </c>
      <c r="E930" s="112" t="s">
        <v>104</v>
      </c>
      <c r="F930" s="516">
        <v>4</v>
      </c>
      <c r="G930" s="117">
        <f t="shared" si="360"/>
        <v>0.24940000000000001</v>
      </c>
      <c r="H930" s="114">
        <v>0</v>
      </c>
      <c r="I930" s="132">
        <f t="shared" si="361"/>
        <v>0</v>
      </c>
      <c r="J930" s="94">
        <f t="shared" si="362"/>
        <v>0</v>
      </c>
      <c r="BP930" s="116"/>
      <c r="BQ930" s="116"/>
      <c r="BR930" s="116"/>
      <c r="BS930" s="116"/>
      <c r="BT930" s="116"/>
      <c r="BU930" s="116"/>
      <c r="BV930" s="116"/>
      <c r="BW930" s="116"/>
      <c r="BX930" s="116"/>
      <c r="BY930" s="116"/>
      <c r="BZ930" s="116"/>
      <c r="CA930" s="116"/>
      <c r="CB930" s="116"/>
      <c r="CC930" s="116"/>
      <c r="CD930" s="116"/>
      <c r="CE930" s="116"/>
      <c r="CF930" s="116"/>
      <c r="CG930" s="116"/>
      <c r="CH930" s="116"/>
      <c r="CI930" s="116"/>
      <c r="CJ930" s="116"/>
      <c r="CK930" s="116"/>
      <c r="CL930" s="116"/>
      <c r="CM930" s="116"/>
      <c r="CN930" s="116"/>
      <c r="CO930" s="116"/>
      <c r="CP930" s="116"/>
      <c r="CQ930" s="116"/>
      <c r="CR930" s="116"/>
      <c r="CS930" s="116"/>
      <c r="CT930" s="116"/>
      <c r="CU930" s="116"/>
      <c r="CV930" s="116"/>
      <c r="CW930" s="116"/>
      <c r="CX930" s="116"/>
      <c r="CY930" s="116"/>
      <c r="CZ930" s="116"/>
      <c r="DA930" s="116"/>
      <c r="DB930" s="116"/>
      <c r="DC930" s="116"/>
      <c r="DD930" s="116"/>
      <c r="DE930" s="116"/>
      <c r="DF930" s="116"/>
      <c r="DG930" s="116"/>
    </row>
    <row r="931" spans="1:111">
      <c r="A931" s="92">
        <v>813</v>
      </c>
      <c r="B931" s="112" t="s">
        <v>13</v>
      </c>
      <c r="C931" s="113" t="s">
        <v>2746</v>
      </c>
      <c r="D931" s="84" t="s">
        <v>2640</v>
      </c>
      <c r="E931" s="112" t="s">
        <v>104</v>
      </c>
      <c r="F931" s="516">
        <v>3</v>
      </c>
      <c r="G931" s="117">
        <f t="shared" si="360"/>
        <v>0.24940000000000001</v>
      </c>
      <c r="H931" s="114">
        <v>0</v>
      </c>
      <c r="I931" s="132">
        <f t="shared" si="361"/>
        <v>0</v>
      </c>
      <c r="J931" s="94">
        <f t="shared" si="362"/>
        <v>0</v>
      </c>
      <c r="BP931" s="116"/>
      <c r="BQ931" s="116"/>
      <c r="BR931" s="116"/>
      <c r="BS931" s="116"/>
      <c r="BT931" s="116"/>
      <c r="BU931" s="116"/>
      <c r="BV931" s="116"/>
      <c r="BW931" s="116"/>
      <c r="BX931" s="116"/>
      <c r="BY931" s="116"/>
      <c r="BZ931" s="116"/>
      <c r="CA931" s="116"/>
      <c r="CB931" s="116"/>
      <c r="CC931" s="116"/>
      <c r="CD931" s="116"/>
      <c r="CE931" s="116"/>
      <c r="CF931" s="116"/>
      <c r="CG931" s="116"/>
      <c r="CH931" s="116"/>
      <c r="CI931" s="116"/>
      <c r="CJ931" s="116"/>
      <c r="CK931" s="116"/>
      <c r="CL931" s="116"/>
      <c r="CM931" s="116"/>
      <c r="CN931" s="116"/>
      <c r="CO931" s="116"/>
      <c r="CP931" s="116"/>
      <c r="CQ931" s="116"/>
      <c r="CR931" s="116"/>
      <c r="CS931" s="116"/>
      <c r="CT931" s="116"/>
      <c r="CU931" s="116"/>
      <c r="CV931" s="116"/>
      <c r="CW931" s="116"/>
      <c r="CX931" s="116"/>
      <c r="CY931" s="116"/>
      <c r="CZ931" s="116"/>
      <c r="DA931" s="116"/>
      <c r="DB931" s="116"/>
      <c r="DC931" s="116"/>
      <c r="DD931" s="116"/>
      <c r="DE931" s="116"/>
      <c r="DF931" s="116"/>
      <c r="DG931" s="116"/>
    </row>
    <row r="932" spans="1:111" ht="31.5">
      <c r="A932" s="92" t="s">
        <v>2864</v>
      </c>
      <c r="B932" s="112" t="s">
        <v>103</v>
      </c>
      <c r="C932" s="113" t="s">
        <v>2747</v>
      </c>
      <c r="D932" s="84" t="s">
        <v>2641</v>
      </c>
      <c r="E932" s="112" t="s">
        <v>104</v>
      </c>
      <c r="F932" s="516">
        <v>4</v>
      </c>
      <c r="G932" s="117">
        <f t="shared" si="360"/>
        <v>0.24940000000000001</v>
      </c>
      <c r="H932" s="114">
        <v>0</v>
      </c>
      <c r="I932" s="132">
        <f t="shared" si="361"/>
        <v>0</v>
      </c>
      <c r="J932" s="94">
        <f t="shared" si="362"/>
        <v>0</v>
      </c>
      <c r="BP932" s="116"/>
      <c r="BQ932" s="116"/>
      <c r="BR932" s="116"/>
      <c r="BS932" s="116"/>
      <c r="BT932" s="116"/>
      <c r="BU932" s="116"/>
      <c r="BV932" s="116"/>
      <c r="BW932" s="116"/>
      <c r="BX932" s="116"/>
      <c r="BY932" s="116"/>
      <c r="BZ932" s="116"/>
      <c r="CA932" s="116"/>
      <c r="CB932" s="116"/>
      <c r="CC932" s="116"/>
      <c r="CD932" s="116"/>
      <c r="CE932" s="116"/>
      <c r="CF932" s="116"/>
      <c r="CG932" s="116"/>
      <c r="CH932" s="116"/>
      <c r="CI932" s="116"/>
      <c r="CJ932" s="116"/>
      <c r="CK932" s="116"/>
      <c r="CL932" s="116"/>
      <c r="CM932" s="116"/>
      <c r="CN932" s="116"/>
      <c r="CO932" s="116"/>
      <c r="CP932" s="116"/>
      <c r="CQ932" s="116"/>
      <c r="CR932" s="116"/>
      <c r="CS932" s="116"/>
      <c r="CT932" s="116"/>
      <c r="CU932" s="116"/>
      <c r="CV932" s="116"/>
      <c r="CW932" s="116"/>
      <c r="CX932" s="116"/>
      <c r="CY932" s="116"/>
      <c r="CZ932" s="116"/>
      <c r="DA932" s="116"/>
      <c r="DB932" s="116"/>
      <c r="DC932" s="116"/>
      <c r="DD932" s="116"/>
      <c r="DE932" s="116"/>
      <c r="DF932" s="116"/>
      <c r="DG932" s="116"/>
    </row>
    <row r="933" spans="1:111" ht="29.25" customHeight="1">
      <c r="A933" s="92" t="s">
        <v>2865</v>
      </c>
      <c r="B933" s="112" t="s">
        <v>103</v>
      </c>
      <c r="C933" s="113" t="s">
        <v>2748</v>
      </c>
      <c r="D933" s="84" t="s">
        <v>2642</v>
      </c>
      <c r="E933" s="112" t="s">
        <v>104</v>
      </c>
      <c r="F933" s="516">
        <v>1</v>
      </c>
      <c r="G933" s="117">
        <f t="shared" si="360"/>
        <v>0.24940000000000001</v>
      </c>
      <c r="H933" s="114">
        <v>0</v>
      </c>
      <c r="I933" s="132">
        <f t="shared" si="361"/>
        <v>0</v>
      </c>
      <c r="J933" s="94">
        <f t="shared" si="362"/>
        <v>0</v>
      </c>
      <c r="BP933" s="116"/>
      <c r="BQ933" s="116"/>
      <c r="BR933" s="116"/>
      <c r="BS933" s="116"/>
      <c r="BT933" s="116"/>
      <c r="BU933" s="116"/>
      <c r="BV933" s="116"/>
      <c r="BW933" s="116"/>
      <c r="BX933" s="116"/>
      <c r="BY933" s="116"/>
      <c r="BZ933" s="116"/>
      <c r="CA933" s="116"/>
      <c r="CB933" s="116"/>
      <c r="CC933" s="116"/>
      <c r="CD933" s="116"/>
      <c r="CE933" s="116"/>
      <c r="CF933" s="116"/>
      <c r="CG933" s="116"/>
      <c r="CH933" s="116"/>
      <c r="CI933" s="116"/>
      <c r="CJ933" s="116"/>
      <c r="CK933" s="116"/>
      <c r="CL933" s="116"/>
      <c r="CM933" s="116"/>
      <c r="CN933" s="116"/>
      <c r="CO933" s="116"/>
      <c r="CP933" s="116"/>
      <c r="CQ933" s="116"/>
      <c r="CR933" s="116"/>
      <c r="CS933" s="116"/>
      <c r="CT933" s="116"/>
      <c r="CU933" s="116"/>
      <c r="CV933" s="116"/>
      <c r="CW933" s="116"/>
      <c r="CX933" s="116"/>
      <c r="CY933" s="116"/>
      <c r="CZ933" s="116"/>
      <c r="DA933" s="116"/>
      <c r="DB933" s="116"/>
      <c r="DC933" s="116"/>
      <c r="DD933" s="116"/>
      <c r="DE933" s="116"/>
      <c r="DF933" s="116"/>
      <c r="DG933" s="116"/>
    </row>
    <row r="934" spans="1:111" ht="29.25" customHeight="1">
      <c r="A934" s="92" t="s">
        <v>2866</v>
      </c>
      <c r="B934" s="112" t="s">
        <v>103</v>
      </c>
      <c r="C934" s="113" t="s">
        <v>2749</v>
      </c>
      <c r="D934" s="84" t="s">
        <v>2643</v>
      </c>
      <c r="E934" s="112" t="s">
        <v>104</v>
      </c>
      <c r="F934" s="516">
        <v>4</v>
      </c>
      <c r="G934" s="117">
        <f t="shared" si="360"/>
        <v>0.24940000000000001</v>
      </c>
      <c r="H934" s="114">
        <v>0</v>
      </c>
      <c r="I934" s="132">
        <f t="shared" si="361"/>
        <v>0</v>
      </c>
      <c r="J934" s="94">
        <f t="shared" si="362"/>
        <v>0</v>
      </c>
      <c r="BP934" s="116"/>
      <c r="BQ934" s="116"/>
      <c r="BR934" s="116"/>
      <c r="BS934" s="116"/>
      <c r="BT934" s="116"/>
      <c r="BU934" s="116"/>
      <c r="BV934" s="116"/>
      <c r="BW934" s="116"/>
      <c r="BX934" s="116"/>
      <c r="BY934" s="116"/>
      <c r="BZ934" s="116"/>
      <c r="CA934" s="116"/>
      <c r="CB934" s="116"/>
      <c r="CC934" s="116"/>
      <c r="CD934" s="116"/>
      <c r="CE934" s="116"/>
      <c r="CF934" s="116"/>
      <c r="CG934" s="116"/>
      <c r="CH934" s="116"/>
      <c r="CI934" s="116"/>
      <c r="CJ934" s="116"/>
      <c r="CK934" s="116"/>
      <c r="CL934" s="116"/>
      <c r="CM934" s="116"/>
      <c r="CN934" s="116"/>
      <c r="CO934" s="116"/>
      <c r="CP934" s="116"/>
      <c r="CQ934" s="116"/>
      <c r="CR934" s="116"/>
      <c r="CS934" s="116"/>
      <c r="CT934" s="116"/>
      <c r="CU934" s="116"/>
      <c r="CV934" s="116"/>
      <c r="CW934" s="116"/>
      <c r="CX934" s="116"/>
      <c r="CY934" s="116"/>
      <c r="CZ934" s="116"/>
      <c r="DA934" s="116"/>
      <c r="DB934" s="116"/>
      <c r="DC934" s="116"/>
      <c r="DD934" s="116"/>
      <c r="DE934" s="116"/>
      <c r="DF934" s="116"/>
      <c r="DG934" s="116"/>
    </row>
    <row r="935" spans="1:111">
      <c r="A935" s="92" t="s">
        <v>2867</v>
      </c>
      <c r="B935" s="112" t="s">
        <v>103</v>
      </c>
      <c r="C935" s="113" t="s">
        <v>2750</v>
      </c>
      <c r="D935" s="84" t="s">
        <v>2644</v>
      </c>
      <c r="E935" s="112" t="s">
        <v>104</v>
      </c>
      <c r="F935" s="516">
        <v>2</v>
      </c>
      <c r="G935" s="117">
        <f t="shared" si="360"/>
        <v>0.24940000000000001</v>
      </c>
      <c r="H935" s="114">
        <v>0</v>
      </c>
      <c r="I935" s="132">
        <f t="shared" si="361"/>
        <v>0</v>
      </c>
      <c r="J935" s="94">
        <f t="shared" si="362"/>
        <v>0</v>
      </c>
      <c r="BP935" s="116"/>
      <c r="BQ935" s="116"/>
      <c r="BR935" s="116"/>
      <c r="BS935" s="116"/>
      <c r="BT935" s="116"/>
      <c r="BU935" s="116"/>
      <c r="BV935" s="116"/>
      <c r="BW935" s="116"/>
      <c r="BX935" s="116"/>
      <c r="BY935" s="116"/>
      <c r="BZ935" s="116"/>
      <c r="CA935" s="116"/>
      <c r="CB935" s="116"/>
      <c r="CC935" s="116"/>
      <c r="CD935" s="116"/>
      <c r="CE935" s="116"/>
      <c r="CF935" s="116"/>
      <c r="CG935" s="116"/>
      <c r="CH935" s="116"/>
      <c r="CI935" s="116"/>
      <c r="CJ935" s="116"/>
      <c r="CK935" s="116"/>
      <c r="CL935" s="116"/>
      <c r="CM935" s="116"/>
      <c r="CN935" s="116"/>
      <c r="CO935" s="116"/>
      <c r="CP935" s="116"/>
      <c r="CQ935" s="116"/>
      <c r="CR935" s="116"/>
      <c r="CS935" s="116"/>
      <c r="CT935" s="116"/>
      <c r="CU935" s="116"/>
      <c r="CV935" s="116"/>
      <c r="CW935" s="116"/>
      <c r="CX935" s="116"/>
      <c r="CY935" s="116"/>
      <c r="CZ935" s="116"/>
      <c r="DA935" s="116"/>
      <c r="DB935" s="116"/>
      <c r="DC935" s="116"/>
      <c r="DD935" s="116"/>
      <c r="DE935" s="116"/>
      <c r="DF935" s="116"/>
      <c r="DG935" s="116"/>
    </row>
    <row r="936" spans="1:111" ht="32.25" customHeight="1">
      <c r="A936" s="92" t="s">
        <v>2868</v>
      </c>
      <c r="B936" s="112" t="s">
        <v>103</v>
      </c>
      <c r="C936" s="113" t="s">
        <v>2751</v>
      </c>
      <c r="D936" s="84" t="s">
        <v>2645</v>
      </c>
      <c r="E936" s="112" t="s">
        <v>104</v>
      </c>
      <c r="F936" s="516">
        <v>16</v>
      </c>
      <c r="G936" s="117">
        <f t="shared" si="360"/>
        <v>0.24940000000000001</v>
      </c>
      <c r="H936" s="114">
        <v>0</v>
      </c>
      <c r="I936" s="132">
        <f t="shared" si="361"/>
        <v>0</v>
      </c>
      <c r="J936" s="94">
        <f t="shared" si="362"/>
        <v>0</v>
      </c>
      <c r="BP936" s="116"/>
      <c r="BQ936" s="116"/>
      <c r="BR936" s="116"/>
      <c r="BS936" s="116"/>
      <c r="BT936" s="116"/>
      <c r="BU936" s="116"/>
      <c r="BV936" s="116"/>
      <c r="BW936" s="116"/>
      <c r="BX936" s="116"/>
      <c r="BY936" s="116"/>
      <c r="BZ936" s="116"/>
      <c r="CA936" s="116"/>
      <c r="CB936" s="116"/>
      <c r="CC936" s="116"/>
      <c r="CD936" s="116"/>
      <c r="CE936" s="116"/>
      <c r="CF936" s="116"/>
      <c r="CG936" s="116"/>
      <c r="CH936" s="116"/>
      <c r="CI936" s="116"/>
      <c r="CJ936" s="116"/>
      <c r="CK936" s="116"/>
      <c r="CL936" s="116"/>
      <c r="CM936" s="116"/>
      <c r="CN936" s="116"/>
      <c r="CO936" s="116"/>
      <c r="CP936" s="116"/>
      <c r="CQ936" s="116"/>
      <c r="CR936" s="116"/>
      <c r="CS936" s="116"/>
      <c r="CT936" s="116"/>
      <c r="CU936" s="116"/>
      <c r="CV936" s="116"/>
      <c r="CW936" s="116"/>
      <c r="CX936" s="116"/>
      <c r="CY936" s="116"/>
      <c r="CZ936" s="116"/>
      <c r="DA936" s="116"/>
      <c r="DB936" s="116"/>
      <c r="DC936" s="116"/>
      <c r="DD936" s="116"/>
      <c r="DE936" s="116"/>
      <c r="DF936" s="116"/>
      <c r="DG936" s="116"/>
    </row>
    <row r="937" spans="1:111" ht="31.5">
      <c r="A937" s="92">
        <v>94228</v>
      </c>
      <c r="B937" s="112" t="s">
        <v>13</v>
      </c>
      <c r="C937" s="113" t="s">
        <v>2752</v>
      </c>
      <c r="D937" s="84" t="s">
        <v>1597</v>
      </c>
      <c r="E937" s="112" t="s">
        <v>107</v>
      </c>
      <c r="F937" s="516">
        <v>114.24</v>
      </c>
      <c r="G937" s="117">
        <f t="shared" si="360"/>
        <v>0.24940000000000001</v>
      </c>
      <c r="H937" s="114">
        <v>0</v>
      </c>
      <c r="I937" s="132">
        <f t="shared" si="361"/>
        <v>0</v>
      </c>
      <c r="J937" s="94">
        <f t="shared" si="362"/>
        <v>0</v>
      </c>
      <c r="BP937" s="116"/>
      <c r="BQ937" s="116"/>
      <c r="BR937" s="116"/>
      <c r="BS937" s="116"/>
      <c r="BT937" s="116"/>
      <c r="BU937" s="116"/>
      <c r="BV937" s="116"/>
      <c r="BW937" s="116"/>
      <c r="BX937" s="116"/>
      <c r="BY937" s="116"/>
      <c r="BZ937" s="116"/>
      <c r="CA937" s="116"/>
      <c r="CB937" s="116"/>
      <c r="CC937" s="116"/>
      <c r="CD937" s="116"/>
      <c r="CE937" s="116"/>
      <c r="CF937" s="116"/>
      <c r="CG937" s="116"/>
      <c r="CH937" s="116"/>
      <c r="CI937" s="116"/>
      <c r="CJ937" s="116"/>
      <c r="CK937" s="116"/>
      <c r="CL937" s="116"/>
      <c r="CM937" s="116"/>
      <c r="CN937" s="116"/>
      <c r="CO937" s="116"/>
      <c r="CP937" s="116"/>
      <c r="CQ937" s="116"/>
      <c r="CR937" s="116"/>
      <c r="CS937" s="116"/>
      <c r="CT937" s="116"/>
      <c r="CU937" s="116"/>
      <c r="CV937" s="116"/>
      <c r="CW937" s="116"/>
      <c r="CX937" s="116"/>
      <c r="CY937" s="116"/>
      <c r="CZ937" s="116"/>
      <c r="DA937" s="116"/>
      <c r="DB937" s="116"/>
      <c r="DC937" s="116"/>
      <c r="DD937" s="116"/>
      <c r="DE937" s="116"/>
      <c r="DF937" s="116"/>
      <c r="DG937" s="116"/>
    </row>
    <row r="938" spans="1:111">
      <c r="A938" s="92" t="s">
        <v>2862</v>
      </c>
      <c r="B938" s="112" t="s">
        <v>103</v>
      </c>
      <c r="C938" s="113" t="s">
        <v>2753</v>
      </c>
      <c r="D938" s="84" t="s">
        <v>2638</v>
      </c>
      <c r="E938" s="112" t="s">
        <v>107</v>
      </c>
      <c r="F938" s="516">
        <v>58.26</v>
      </c>
      <c r="G938" s="117">
        <f t="shared" si="360"/>
        <v>0.24940000000000001</v>
      </c>
      <c r="H938" s="114">
        <v>0</v>
      </c>
      <c r="I938" s="132">
        <f t="shared" si="361"/>
        <v>0</v>
      </c>
      <c r="J938" s="94">
        <f t="shared" si="362"/>
        <v>0</v>
      </c>
      <c r="BP938" s="116"/>
      <c r="BQ938" s="116"/>
      <c r="BR938" s="116"/>
      <c r="BS938" s="116"/>
      <c r="BT938" s="116"/>
      <c r="BU938" s="116"/>
      <c r="BV938" s="116"/>
      <c r="BW938" s="116"/>
      <c r="BX938" s="116"/>
      <c r="BY938" s="116"/>
      <c r="BZ938" s="116"/>
      <c r="CA938" s="116"/>
      <c r="CB938" s="116"/>
      <c r="CC938" s="116"/>
      <c r="CD938" s="116"/>
      <c r="CE938" s="116"/>
      <c r="CF938" s="116"/>
      <c r="CG938" s="116"/>
      <c r="CH938" s="116"/>
      <c r="CI938" s="116"/>
      <c r="CJ938" s="116"/>
      <c r="CK938" s="116"/>
      <c r="CL938" s="116"/>
      <c r="CM938" s="116"/>
      <c r="CN938" s="116"/>
      <c r="CO938" s="116"/>
      <c r="CP938" s="116"/>
      <c r="CQ938" s="116"/>
      <c r="CR938" s="116"/>
      <c r="CS938" s="116"/>
      <c r="CT938" s="116"/>
      <c r="CU938" s="116"/>
      <c r="CV938" s="116"/>
      <c r="CW938" s="116"/>
      <c r="CX938" s="116"/>
      <c r="CY938" s="116"/>
      <c r="CZ938" s="116"/>
      <c r="DA938" s="116"/>
      <c r="DB938" s="116"/>
      <c r="DC938" s="116"/>
      <c r="DD938" s="116"/>
      <c r="DE938" s="116"/>
      <c r="DF938" s="116"/>
      <c r="DG938" s="116"/>
    </row>
    <row r="939" spans="1:111" ht="31.5">
      <c r="A939" s="92">
        <v>89546</v>
      </c>
      <c r="B939" s="112" t="s">
        <v>13</v>
      </c>
      <c r="C939" s="113" t="s">
        <v>2754</v>
      </c>
      <c r="D939" s="84" t="s">
        <v>2646</v>
      </c>
      <c r="E939" s="112" t="s">
        <v>104</v>
      </c>
      <c r="F939" s="516">
        <v>20</v>
      </c>
      <c r="G939" s="117">
        <f t="shared" si="360"/>
        <v>0.24940000000000001</v>
      </c>
      <c r="H939" s="114">
        <v>0</v>
      </c>
      <c r="I939" s="132">
        <f t="shared" si="361"/>
        <v>0</v>
      </c>
      <c r="J939" s="94">
        <f t="shared" si="362"/>
        <v>0</v>
      </c>
      <c r="BP939" s="116"/>
      <c r="BQ939" s="116"/>
      <c r="BR939" s="116"/>
      <c r="BS939" s="116"/>
      <c r="BT939" s="116"/>
      <c r="BU939" s="116"/>
      <c r="BV939" s="116"/>
      <c r="BW939" s="116"/>
      <c r="BX939" s="116"/>
      <c r="BY939" s="116"/>
      <c r="BZ939" s="116"/>
      <c r="CA939" s="116"/>
      <c r="CB939" s="116"/>
      <c r="CC939" s="116"/>
      <c r="CD939" s="116"/>
      <c r="CE939" s="116"/>
      <c r="CF939" s="116"/>
      <c r="CG939" s="116"/>
      <c r="CH939" s="116"/>
      <c r="CI939" s="116"/>
      <c r="CJ939" s="116"/>
      <c r="CK939" s="116"/>
      <c r="CL939" s="116"/>
      <c r="CM939" s="116"/>
      <c r="CN939" s="116"/>
      <c r="CO939" s="116"/>
      <c r="CP939" s="116"/>
      <c r="CQ939" s="116"/>
      <c r="CR939" s="116"/>
      <c r="CS939" s="116"/>
      <c r="CT939" s="116"/>
      <c r="CU939" s="116"/>
      <c r="CV939" s="116"/>
      <c r="CW939" s="116"/>
      <c r="CX939" s="116"/>
      <c r="CY939" s="116"/>
      <c r="CZ939" s="116"/>
      <c r="DA939" s="116"/>
      <c r="DB939" s="116"/>
      <c r="DC939" s="116"/>
      <c r="DD939" s="116"/>
      <c r="DE939" s="116"/>
      <c r="DF939" s="116"/>
      <c r="DG939" s="116"/>
    </row>
    <row r="940" spans="1:111" ht="31.5">
      <c r="A940" s="92" t="s">
        <v>2869</v>
      </c>
      <c r="B940" s="112" t="s">
        <v>103</v>
      </c>
      <c r="C940" s="113" t="s">
        <v>2755</v>
      </c>
      <c r="D940" s="84" t="s">
        <v>2647</v>
      </c>
      <c r="E940" s="112" t="s">
        <v>104</v>
      </c>
      <c r="F940" s="516">
        <v>2</v>
      </c>
      <c r="G940" s="117">
        <f t="shared" si="360"/>
        <v>0.24940000000000001</v>
      </c>
      <c r="H940" s="114">
        <v>0</v>
      </c>
      <c r="I940" s="132">
        <f t="shared" si="361"/>
        <v>0</v>
      </c>
      <c r="J940" s="94">
        <f t="shared" si="362"/>
        <v>0</v>
      </c>
      <c r="BP940" s="116"/>
      <c r="BQ940" s="116"/>
      <c r="BR940" s="116"/>
      <c r="BS940" s="116"/>
      <c r="BT940" s="116"/>
      <c r="BU940" s="116"/>
      <c r="BV940" s="116"/>
      <c r="BW940" s="116"/>
      <c r="BX940" s="116"/>
      <c r="BY940" s="116"/>
      <c r="BZ940" s="116"/>
      <c r="CA940" s="116"/>
      <c r="CB940" s="116"/>
      <c r="CC940" s="116"/>
      <c r="CD940" s="116"/>
      <c r="CE940" s="116"/>
      <c r="CF940" s="116"/>
      <c r="CG940" s="116"/>
      <c r="CH940" s="116"/>
      <c r="CI940" s="116"/>
      <c r="CJ940" s="116"/>
      <c r="CK940" s="116"/>
      <c r="CL940" s="116"/>
      <c r="CM940" s="116"/>
      <c r="CN940" s="116"/>
      <c r="CO940" s="116"/>
      <c r="CP940" s="116"/>
      <c r="CQ940" s="116"/>
      <c r="CR940" s="116"/>
      <c r="CS940" s="116"/>
      <c r="CT940" s="116"/>
      <c r="CU940" s="116"/>
      <c r="CV940" s="116"/>
      <c r="CW940" s="116"/>
      <c r="CX940" s="116"/>
      <c r="CY940" s="116"/>
      <c r="CZ940" s="116"/>
      <c r="DA940" s="116"/>
      <c r="DB940" s="116"/>
      <c r="DC940" s="116"/>
      <c r="DD940" s="116"/>
      <c r="DE940" s="116"/>
      <c r="DF940" s="116"/>
      <c r="DG940" s="116"/>
    </row>
    <row r="941" spans="1:111" ht="31.5">
      <c r="A941" s="92">
        <v>89728</v>
      </c>
      <c r="B941" s="112" t="s">
        <v>13</v>
      </c>
      <c r="C941" s="113" t="s">
        <v>2756</v>
      </c>
      <c r="D941" s="84" t="s">
        <v>2593</v>
      </c>
      <c r="E941" s="112" t="s">
        <v>104</v>
      </c>
      <c r="F941" s="516">
        <v>20</v>
      </c>
      <c r="G941" s="117">
        <f t="shared" si="360"/>
        <v>0.24940000000000001</v>
      </c>
      <c r="H941" s="114">
        <v>0</v>
      </c>
      <c r="I941" s="132">
        <f t="shared" si="361"/>
        <v>0</v>
      </c>
      <c r="J941" s="94">
        <f t="shared" si="362"/>
        <v>0</v>
      </c>
      <c r="BP941" s="116"/>
      <c r="BQ941" s="116"/>
      <c r="BR941" s="116"/>
      <c r="BS941" s="116"/>
      <c r="BT941" s="116"/>
      <c r="BU941" s="116"/>
      <c r="BV941" s="116"/>
      <c r="BW941" s="116"/>
      <c r="BX941" s="116"/>
      <c r="BY941" s="116"/>
      <c r="BZ941" s="116"/>
      <c r="CA941" s="116"/>
      <c r="CB941" s="116"/>
      <c r="CC941" s="116"/>
      <c r="CD941" s="116"/>
      <c r="CE941" s="116"/>
      <c r="CF941" s="116"/>
      <c r="CG941" s="116"/>
      <c r="CH941" s="116"/>
      <c r="CI941" s="116"/>
      <c r="CJ941" s="116"/>
      <c r="CK941" s="116"/>
      <c r="CL941" s="116"/>
      <c r="CM941" s="116"/>
      <c r="CN941" s="116"/>
      <c r="CO941" s="116"/>
      <c r="CP941" s="116"/>
      <c r="CQ941" s="116"/>
      <c r="CR941" s="116"/>
      <c r="CS941" s="116"/>
      <c r="CT941" s="116"/>
      <c r="CU941" s="116"/>
      <c r="CV941" s="116"/>
      <c r="CW941" s="116"/>
      <c r="CX941" s="116"/>
      <c r="CY941" s="116"/>
      <c r="CZ941" s="116"/>
      <c r="DA941" s="116"/>
      <c r="DB941" s="116"/>
      <c r="DC941" s="116"/>
      <c r="DD941" s="116"/>
      <c r="DE941" s="116"/>
      <c r="DF941" s="116"/>
      <c r="DG941" s="116"/>
    </row>
    <row r="942" spans="1:111" ht="31.5">
      <c r="A942" s="92">
        <v>89531</v>
      </c>
      <c r="B942" s="112" t="s">
        <v>13</v>
      </c>
      <c r="C942" s="113" t="s">
        <v>2757</v>
      </c>
      <c r="D942" s="84" t="s">
        <v>2648</v>
      </c>
      <c r="E942" s="112" t="s">
        <v>104</v>
      </c>
      <c r="F942" s="516">
        <v>27</v>
      </c>
      <c r="G942" s="117">
        <f t="shared" si="360"/>
        <v>0.24940000000000001</v>
      </c>
      <c r="H942" s="114">
        <v>0</v>
      </c>
      <c r="I942" s="132">
        <f t="shared" si="361"/>
        <v>0</v>
      </c>
      <c r="J942" s="94">
        <f t="shared" si="362"/>
        <v>0</v>
      </c>
      <c r="BP942" s="116"/>
      <c r="BQ942" s="116"/>
      <c r="BR942" s="116"/>
      <c r="BS942" s="116"/>
      <c r="BT942" s="116"/>
      <c r="BU942" s="116"/>
      <c r="BV942" s="116"/>
      <c r="BW942" s="116"/>
      <c r="BX942" s="116"/>
      <c r="BY942" s="116"/>
      <c r="BZ942" s="116"/>
      <c r="CA942" s="116"/>
      <c r="CB942" s="116"/>
      <c r="CC942" s="116"/>
      <c r="CD942" s="116"/>
      <c r="CE942" s="116"/>
      <c r="CF942" s="116"/>
      <c r="CG942" s="116"/>
      <c r="CH942" s="116"/>
      <c r="CI942" s="116"/>
      <c r="CJ942" s="116"/>
      <c r="CK942" s="116"/>
      <c r="CL942" s="116"/>
      <c r="CM942" s="116"/>
      <c r="CN942" s="116"/>
      <c r="CO942" s="116"/>
      <c r="CP942" s="116"/>
      <c r="CQ942" s="116"/>
      <c r="CR942" s="116"/>
      <c r="CS942" s="116"/>
      <c r="CT942" s="116"/>
      <c r="CU942" s="116"/>
      <c r="CV942" s="116"/>
      <c r="CW942" s="116"/>
      <c r="CX942" s="116"/>
      <c r="CY942" s="116"/>
      <c r="CZ942" s="116"/>
      <c r="DA942" s="116"/>
      <c r="DB942" s="116"/>
      <c r="DC942" s="116"/>
      <c r="DD942" s="116"/>
      <c r="DE942" s="116"/>
      <c r="DF942" s="116"/>
      <c r="DG942" s="116"/>
    </row>
    <row r="943" spans="1:111" ht="31.5">
      <c r="A943" s="92">
        <v>89520</v>
      </c>
      <c r="B943" s="112" t="s">
        <v>13</v>
      </c>
      <c r="C943" s="113" t="s">
        <v>2758</v>
      </c>
      <c r="D943" s="84" t="s">
        <v>2649</v>
      </c>
      <c r="E943" s="112" t="s">
        <v>104</v>
      </c>
      <c r="F943" s="516">
        <v>6</v>
      </c>
      <c r="G943" s="117">
        <f t="shared" si="360"/>
        <v>0.24940000000000001</v>
      </c>
      <c r="H943" s="114">
        <v>0</v>
      </c>
      <c r="I943" s="132">
        <f t="shared" si="361"/>
        <v>0</v>
      </c>
      <c r="J943" s="94">
        <f t="shared" si="362"/>
        <v>0</v>
      </c>
      <c r="BP943" s="116"/>
      <c r="BQ943" s="116"/>
      <c r="BR943" s="116"/>
      <c r="BS943" s="116"/>
      <c r="BT943" s="116"/>
      <c r="BU943" s="116"/>
      <c r="BV943" s="116"/>
      <c r="BW943" s="116"/>
      <c r="BX943" s="116"/>
      <c r="BY943" s="116"/>
      <c r="BZ943" s="116"/>
      <c r="CA943" s="116"/>
      <c r="CB943" s="116"/>
      <c r="CC943" s="116"/>
      <c r="CD943" s="116"/>
      <c r="CE943" s="116"/>
      <c r="CF943" s="116"/>
      <c r="CG943" s="116"/>
      <c r="CH943" s="116"/>
      <c r="CI943" s="116"/>
      <c r="CJ943" s="116"/>
      <c r="CK943" s="116"/>
      <c r="CL943" s="116"/>
      <c r="CM943" s="116"/>
      <c r="CN943" s="116"/>
      <c r="CO943" s="116"/>
      <c r="CP943" s="116"/>
      <c r="CQ943" s="116"/>
      <c r="CR943" s="116"/>
      <c r="CS943" s="116"/>
      <c r="CT943" s="116"/>
      <c r="CU943" s="116"/>
      <c r="CV943" s="116"/>
      <c r="CW943" s="116"/>
      <c r="CX943" s="116"/>
      <c r="CY943" s="116"/>
      <c r="CZ943" s="116"/>
      <c r="DA943" s="116"/>
      <c r="DB943" s="116"/>
      <c r="DC943" s="116"/>
      <c r="DD943" s="116"/>
      <c r="DE943" s="116"/>
      <c r="DF943" s="116"/>
      <c r="DG943" s="116"/>
    </row>
    <row r="944" spans="1:111" ht="31.5">
      <c r="A944" s="92">
        <v>89529</v>
      </c>
      <c r="B944" s="112" t="s">
        <v>13</v>
      </c>
      <c r="C944" s="113" t="s">
        <v>2759</v>
      </c>
      <c r="D944" s="84" t="s">
        <v>2650</v>
      </c>
      <c r="E944" s="112" t="s">
        <v>104</v>
      </c>
      <c r="F944" s="516">
        <v>67</v>
      </c>
      <c r="G944" s="117">
        <f t="shared" si="360"/>
        <v>0.24940000000000001</v>
      </c>
      <c r="H944" s="114">
        <v>0</v>
      </c>
      <c r="I944" s="132">
        <f t="shared" si="361"/>
        <v>0</v>
      </c>
      <c r="J944" s="94">
        <f t="shared" si="362"/>
        <v>0</v>
      </c>
      <c r="BP944" s="116"/>
      <c r="BQ944" s="116"/>
      <c r="BR944" s="116"/>
      <c r="BS944" s="116"/>
      <c r="BT944" s="116"/>
      <c r="BU944" s="116"/>
      <c r="BV944" s="116"/>
      <c r="BW944" s="116"/>
      <c r="BX944" s="116"/>
      <c r="BY944" s="116"/>
      <c r="BZ944" s="116"/>
      <c r="CA944" s="116"/>
      <c r="CB944" s="116"/>
      <c r="CC944" s="116"/>
      <c r="CD944" s="116"/>
      <c r="CE944" s="116"/>
      <c r="CF944" s="116"/>
      <c r="CG944" s="116"/>
      <c r="CH944" s="116"/>
      <c r="CI944" s="116"/>
      <c r="CJ944" s="116"/>
      <c r="CK944" s="116"/>
      <c r="CL944" s="116"/>
      <c r="CM944" s="116"/>
      <c r="CN944" s="116"/>
      <c r="CO944" s="116"/>
      <c r="CP944" s="116"/>
      <c r="CQ944" s="116"/>
      <c r="CR944" s="116"/>
      <c r="CS944" s="116"/>
      <c r="CT944" s="116"/>
      <c r="CU944" s="116"/>
      <c r="CV944" s="116"/>
      <c r="CW944" s="116"/>
      <c r="CX944" s="116"/>
      <c r="CY944" s="116"/>
      <c r="CZ944" s="116"/>
      <c r="DA944" s="116"/>
      <c r="DB944" s="116"/>
      <c r="DC944" s="116"/>
      <c r="DD944" s="116"/>
      <c r="DE944" s="116"/>
      <c r="DF944" s="116"/>
      <c r="DG944" s="116"/>
    </row>
    <row r="945" spans="1:111" ht="31.5">
      <c r="A945" s="92" t="s">
        <v>2873</v>
      </c>
      <c r="B945" s="112" t="s">
        <v>103</v>
      </c>
      <c r="C945" s="113" t="s">
        <v>2760</v>
      </c>
      <c r="D945" s="84" t="s">
        <v>2600</v>
      </c>
      <c r="E945" s="112" t="s">
        <v>104</v>
      </c>
      <c r="F945" s="516">
        <v>17</v>
      </c>
      <c r="G945" s="117">
        <f t="shared" si="360"/>
        <v>0.24940000000000001</v>
      </c>
      <c r="H945" s="114">
        <v>0</v>
      </c>
      <c r="I945" s="132">
        <f t="shared" si="361"/>
        <v>0</v>
      </c>
      <c r="J945" s="94">
        <f t="shared" si="362"/>
        <v>0</v>
      </c>
      <c r="BP945" s="116"/>
      <c r="BQ945" s="116"/>
      <c r="BR945" s="116"/>
      <c r="BS945" s="116"/>
      <c r="BT945" s="116"/>
      <c r="BU945" s="116"/>
      <c r="BV945" s="116"/>
      <c r="BW945" s="116"/>
      <c r="BX945" s="116"/>
      <c r="BY945" s="116"/>
      <c r="BZ945" s="116"/>
      <c r="CA945" s="116"/>
      <c r="CB945" s="116"/>
      <c r="CC945" s="116"/>
      <c r="CD945" s="116"/>
      <c r="CE945" s="116"/>
      <c r="CF945" s="116"/>
      <c r="CG945" s="116"/>
      <c r="CH945" s="116"/>
      <c r="CI945" s="116"/>
      <c r="CJ945" s="116"/>
      <c r="CK945" s="116"/>
      <c r="CL945" s="116"/>
      <c r="CM945" s="116"/>
      <c r="CN945" s="116"/>
      <c r="CO945" s="116"/>
      <c r="CP945" s="116"/>
      <c r="CQ945" s="116"/>
      <c r="CR945" s="116"/>
      <c r="CS945" s="116"/>
      <c r="CT945" s="116"/>
      <c r="CU945" s="116"/>
      <c r="CV945" s="116"/>
      <c r="CW945" s="116"/>
      <c r="CX945" s="116"/>
      <c r="CY945" s="116"/>
      <c r="CZ945" s="116"/>
      <c r="DA945" s="116"/>
      <c r="DB945" s="116"/>
      <c r="DC945" s="116"/>
      <c r="DD945" s="116"/>
      <c r="DE945" s="116"/>
      <c r="DF945" s="116"/>
      <c r="DG945" s="116"/>
    </row>
    <row r="946" spans="1:111" ht="31.5">
      <c r="A946" s="92">
        <v>89785</v>
      </c>
      <c r="B946" s="112" t="s">
        <v>13</v>
      </c>
      <c r="C946" s="113" t="s">
        <v>2761</v>
      </c>
      <c r="D946" s="84" t="s">
        <v>2626</v>
      </c>
      <c r="E946" s="112" t="s">
        <v>104</v>
      </c>
      <c r="F946" s="516">
        <v>1</v>
      </c>
      <c r="G946" s="117">
        <f t="shared" si="360"/>
        <v>0.24940000000000001</v>
      </c>
      <c r="H946" s="114">
        <v>0</v>
      </c>
      <c r="I946" s="132">
        <f t="shared" si="361"/>
        <v>0</v>
      </c>
      <c r="J946" s="94">
        <f t="shared" si="362"/>
        <v>0</v>
      </c>
      <c r="BP946" s="116"/>
      <c r="BQ946" s="116"/>
      <c r="BR946" s="116"/>
      <c r="BS946" s="116"/>
      <c r="BT946" s="116"/>
      <c r="BU946" s="116"/>
      <c r="BV946" s="116"/>
      <c r="BW946" s="116"/>
      <c r="BX946" s="116"/>
      <c r="BY946" s="116"/>
      <c r="BZ946" s="116"/>
      <c r="CA946" s="116"/>
      <c r="CB946" s="116"/>
      <c r="CC946" s="116"/>
      <c r="CD946" s="116"/>
      <c r="CE946" s="116"/>
      <c r="CF946" s="116"/>
      <c r="CG946" s="116"/>
      <c r="CH946" s="116"/>
      <c r="CI946" s="116"/>
      <c r="CJ946" s="116"/>
      <c r="CK946" s="116"/>
      <c r="CL946" s="116"/>
      <c r="CM946" s="116"/>
      <c r="CN946" s="116"/>
      <c r="CO946" s="116"/>
      <c r="CP946" s="116"/>
      <c r="CQ946" s="116"/>
      <c r="CR946" s="116"/>
      <c r="CS946" s="116"/>
      <c r="CT946" s="116"/>
      <c r="CU946" s="116"/>
      <c r="CV946" s="116"/>
      <c r="CW946" s="116"/>
      <c r="CX946" s="116"/>
      <c r="CY946" s="116"/>
      <c r="CZ946" s="116"/>
      <c r="DA946" s="116"/>
      <c r="DB946" s="116"/>
      <c r="DC946" s="116"/>
      <c r="DD946" s="116"/>
      <c r="DE946" s="116"/>
      <c r="DF946" s="116"/>
      <c r="DG946" s="116"/>
    </row>
    <row r="947" spans="1:111" ht="31.5">
      <c r="A947" s="92">
        <v>89669</v>
      </c>
      <c r="B947" s="112" t="s">
        <v>13</v>
      </c>
      <c r="C947" s="113" t="s">
        <v>2762</v>
      </c>
      <c r="D947" s="84" t="s">
        <v>2651</v>
      </c>
      <c r="E947" s="112" t="s">
        <v>104</v>
      </c>
      <c r="F947" s="516">
        <v>83</v>
      </c>
      <c r="G947" s="117">
        <f t="shared" si="360"/>
        <v>0.24940000000000001</v>
      </c>
      <c r="H947" s="114">
        <v>0</v>
      </c>
      <c r="I947" s="132">
        <f t="shared" si="361"/>
        <v>0</v>
      </c>
      <c r="J947" s="94">
        <f t="shared" si="362"/>
        <v>0</v>
      </c>
      <c r="BP947" s="116"/>
      <c r="BQ947" s="116"/>
      <c r="BR947" s="116"/>
      <c r="BS947" s="116"/>
      <c r="BT947" s="116"/>
      <c r="BU947" s="116"/>
      <c r="BV947" s="116"/>
      <c r="BW947" s="116"/>
      <c r="BX947" s="116"/>
      <c r="BY947" s="116"/>
      <c r="BZ947" s="116"/>
      <c r="CA947" s="116"/>
      <c r="CB947" s="116"/>
      <c r="CC947" s="116"/>
      <c r="CD947" s="116"/>
      <c r="CE947" s="116"/>
      <c r="CF947" s="116"/>
      <c r="CG947" s="116"/>
      <c r="CH947" s="116"/>
      <c r="CI947" s="116"/>
      <c r="CJ947" s="116"/>
      <c r="CK947" s="116"/>
      <c r="CL947" s="116"/>
      <c r="CM947" s="116"/>
      <c r="CN947" s="116"/>
      <c r="CO947" s="116"/>
      <c r="CP947" s="116"/>
      <c r="CQ947" s="116"/>
      <c r="CR947" s="116"/>
      <c r="CS947" s="116"/>
      <c r="CT947" s="116"/>
      <c r="CU947" s="116"/>
      <c r="CV947" s="116"/>
      <c r="CW947" s="116"/>
      <c r="CX947" s="116"/>
      <c r="CY947" s="116"/>
      <c r="CZ947" s="116"/>
      <c r="DA947" s="116"/>
      <c r="DB947" s="116"/>
      <c r="DC947" s="116"/>
      <c r="DD947" s="116"/>
      <c r="DE947" s="116"/>
      <c r="DF947" s="116"/>
      <c r="DG947" s="116"/>
    </row>
    <row r="948" spans="1:111" ht="31.5">
      <c r="A948" s="92">
        <v>89753</v>
      </c>
      <c r="B948" s="112" t="s">
        <v>13</v>
      </c>
      <c r="C948" s="113" t="s">
        <v>2763</v>
      </c>
      <c r="D948" s="84" t="s">
        <v>2606</v>
      </c>
      <c r="E948" s="112" t="s">
        <v>104</v>
      </c>
      <c r="F948" s="516">
        <v>25</v>
      </c>
      <c r="G948" s="117">
        <f t="shared" si="360"/>
        <v>0.24940000000000001</v>
      </c>
      <c r="H948" s="114">
        <v>0</v>
      </c>
      <c r="I948" s="132">
        <f t="shared" si="361"/>
        <v>0</v>
      </c>
      <c r="J948" s="94">
        <f t="shared" si="362"/>
        <v>0</v>
      </c>
      <c r="BP948" s="116"/>
      <c r="BQ948" s="116"/>
      <c r="BR948" s="116"/>
      <c r="BS948" s="116"/>
      <c r="BT948" s="116"/>
      <c r="BU948" s="116"/>
      <c r="BV948" s="116"/>
      <c r="BW948" s="116"/>
      <c r="BX948" s="116"/>
      <c r="BY948" s="116"/>
      <c r="BZ948" s="116"/>
      <c r="CA948" s="116"/>
      <c r="CB948" s="116"/>
      <c r="CC948" s="116"/>
      <c r="CD948" s="116"/>
      <c r="CE948" s="116"/>
      <c r="CF948" s="116"/>
      <c r="CG948" s="116"/>
      <c r="CH948" s="116"/>
      <c r="CI948" s="116"/>
      <c r="CJ948" s="116"/>
      <c r="CK948" s="116"/>
      <c r="CL948" s="116"/>
      <c r="CM948" s="116"/>
      <c r="CN948" s="116"/>
      <c r="CO948" s="116"/>
      <c r="CP948" s="116"/>
      <c r="CQ948" s="116"/>
      <c r="CR948" s="116"/>
      <c r="CS948" s="116"/>
      <c r="CT948" s="116"/>
      <c r="CU948" s="116"/>
      <c r="CV948" s="116"/>
      <c r="CW948" s="116"/>
      <c r="CX948" s="116"/>
      <c r="CY948" s="116"/>
      <c r="CZ948" s="116"/>
      <c r="DA948" s="116"/>
      <c r="DB948" s="116"/>
      <c r="DC948" s="116"/>
      <c r="DD948" s="116"/>
      <c r="DE948" s="116"/>
      <c r="DF948" s="116"/>
      <c r="DG948" s="116"/>
    </row>
    <row r="949" spans="1:111" ht="33" customHeight="1">
      <c r="A949" s="92">
        <v>89509</v>
      </c>
      <c r="B949" s="112" t="s">
        <v>13</v>
      </c>
      <c r="C949" s="113" t="s">
        <v>2764</v>
      </c>
      <c r="D949" s="84" t="s">
        <v>2652</v>
      </c>
      <c r="E949" s="112" t="s">
        <v>107</v>
      </c>
      <c r="F949" s="516">
        <v>95.5</v>
      </c>
      <c r="G949" s="117">
        <f t="shared" si="360"/>
        <v>0.24940000000000001</v>
      </c>
      <c r="H949" s="114">
        <v>0</v>
      </c>
      <c r="I949" s="132">
        <f t="shared" si="361"/>
        <v>0</v>
      </c>
      <c r="J949" s="94">
        <f t="shared" si="362"/>
        <v>0</v>
      </c>
      <c r="BP949" s="116"/>
      <c r="BQ949" s="116"/>
      <c r="BR949" s="116"/>
      <c r="BS949" s="116"/>
      <c r="BT949" s="116"/>
      <c r="BU949" s="116"/>
      <c r="BV949" s="116"/>
      <c r="BW949" s="116"/>
      <c r="BX949" s="116"/>
      <c r="BY949" s="116"/>
      <c r="BZ949" s="116"/>
      <c r="CA949" s="116"/>
      <c r="CB949" s="116"/>
      <c r="CC949" s="116"/>
      <c r="CD949" s="116"/>
      <c r="CE949" s="116"/>
      <c r="CF949" s="116"/>
      <c r="CG949" s="116"/>
      <c r="CH949" s="116"/>
      <c r="CI949" s="116"/>
      <c r="CJ949" s="116"/>
      <c r="CK949" s="116"/>
      <c r="CL949" s="116"/>
      <c r="CM949" s="116"/>
      <c r="CN949" s="116"/>
      <c r="CO949" s="116"/>
      <c r="CP949" s="116"/>
      <c r="CQ949" s="116"/>
      <c r="CR949" s="116"/>
      <c r="CS949" s="116"/>
      <c r="CT949" s="116"/>
      <c r="CU949" s="116"/>
      <c r="CV949" s="116"/>
      <c r="CW949" s="116"/>
      <c r="CX949" s="116"/>
      <c r="CY949" s="116"/>
      <c r="CZ949" s="116"/>
      <c r="DA949" s="116"/>
      <c r="DB949" s="116"/>
      <c r="DC949" s="116"/>
      <c r="DD949" s="116"/>
      <c r="DE949" s="116"/>
      <c r="DF949" s="116"/>
      <c r="DG949" s="116"/>
    </row>
    <row r="950" spans="1:111" ht="34.5" customHeight="1">
      <c r="A950" s="92">
        <v>89512</v>
      </c>
      <c r="B950" s="112" t="s">
        <v>13</v>
      </c>
      <c r="C950" s="113" t="s">
        <v>2765</v>
      </c>
      <c r="D950" s="84" t="s">
        <v>2653</v>
      </c>
      <c r="E950" s="112" t="s">
        <v>107</v>
      </c>
      <c r="F950" s="516">
        <v>893.4</v>
      </c>
      <c r="G950" s="117">
        <f t="shared" si="360"/>
        <v>0.24940000000000001</v>
      </c>
      <c r="H950" s="114">
        <v>0</v>
      </c>
      <c r="I950" s="132">
        <f t="shared" si="361"/>
        <v>0</v>
      </c>
      <c r="J950" s="94">
        <f t="shared" si="362"/>
        <v>0</v>
      </c>
      <c r="BP950" s="116"/>
      <c r="BQ950" s="116"/>
      <c r="BR950" s="116"/>
      <c r="BS950" s="116"/>
      <c r="BT950" s="116"/>
      <c r="BU950" s="116"/>
      <c r="BV950" s="116"/>
      <c r="BW950" s="116"/>
      <c r="BX950" s="116"/>
      <c r="BY950" s="116"/>
      <c r="BZ950" s="116"/>
      <c r="CA950" s="116"/>
      <c r="CB950" s="116"/>
      <c r="CC950" s="116"/>
      <c r="CD950" s="116"/>
      <c r="CE950" s="116"/>
      <c r="CF950" s="116"/>
      <c r="CG950" s="116"/>
      <c r="CH950" s="116"/>
      <c r="CI950" s="116"/>
      <c r="CJ950" s="116"/>
      <c r="CK950" s="116"/>
      <c r="CL950" s="116"/>
      <c r="CM950" s="116"/>
      <c r="CN950" s="116"/>
      <c r="CO950" s="116"/>
      <c r="CP950" s="116"/>
      <c r="CQ950" s="116"/>
      <c r="CR950" s="116"/>
      <c r="CS950" s="116"/>
      <c r="CT950" s="116"/>
      <c r="CU950" s="116"/>
      <c r="CV950" s="116"/>
      <c r="CW950" s="116"/>
      <c r="CX950" s="116"/>
      <c r="CY950" s="116"/>
      <c r="CZ950" s="116"/>
      <c r="DA950" s="116"/>
      <c r="DB950" s="116"/>
      <c r="DC950" s="116"/>
      <c r="DD950" s="116"/>
      <c r="DE950" s="116"/>
      <c r="DF950" s="116"/>
      <c r="DG950" s="116"/>
    </row>
    <row r="951" spans="1:111" ht="31.5">
      <c r="A951" s="92">
        <v>89580</v>
      </c>
      <c r="B951" s="112" t="s">
        <v>13</v>
      </c>
      <c r="C951" s="113" t="s">
        <v>2766</v>
      </c>
      <c r="D951" s="84" t="s">
        <v>2654</v>
      </c>
      <c r="E951" s="112" t="s">
        <v>107</v>
      </c>
      <c r="F951" s="516">
        <v>290.83</v>
      </c>
      <c r="G951" s="117">
        <f t="shared" si="360"/>
        <v>0.24940000000000001</v>
      </c>
      <c r="H951" s="114">
        <v>0</v>
      </c>
      <c r="I951" s="132">
        <f t="shared" si="361"/>
        <v>0</v>
      </c>
      <c r="J951" s="94">
        <f t="shared" si="362"/>
        <v>0</v>
      </c>
      <c r="BP951" s="116"/>
      <c r="BQ951" s="116"/>
      <c r="BR951" s="116"/>
      <c r="BS951" s="116"/>
      <c r="BT951" s="116"/>
      <c r="BU951" s="116"/>
      <c r="BV951" s="116"/>
      <c r="BW951" s="116"/>
      <c r="BX951" s="116"/>
      <c r="BY951" s="116"/>
      <c r="BZ951" s="116"/>
      <c r="CA951" s="116"/>
      <c r="CB951" s="116"/>
      <c r="CC951" s="116"/>
      <c r="CD951" s="116"/>
      <c r="CE951" s="116"/>
      <c r="CF951" s="116"/>
      <c r="CG951" s="116"/>
      <c r="CH951" s="116"/>
      <c r="CI951" s="116"/>
      <c r="CJ951" s="116"/>
      <c r="CK951" s="116"/>
      <c r="CL951" s="116"/>
      <c r="CM951" s="116"/>
      <c r="CN951" s="116"/>
      <c r="CO951" s="116"/>
      <c r="CP951" s="116"/>
      <c r="CQ951" s="116"/>
      <c r="CR951" s="116"/>
      <c r="CS951" s="116"/>
      <c r="CT951" s="116"/>
      <c r="CU951" s="116"/>
      <c r="CV951" s="116"/>
      <c r="CW951" s="116"/>
      <c r="CX951" s="116"/>
      <c r="CY951" s="116"/>
      <c r="CZ951" s="116"/>
      <c r="DA951" s="116"/>
      <c r="DB951" s="116"/>
      <c r="DC951" s="116"/>
      <c r="DD951" s="116"/>
      <c r="DE951" s="116"/>
      <c r="DF951" s="116"/>
      <c r="DG951" s="116"/>
    </row>
    <row r="952" spans="1:111">
      <c r="A952" s="88"/>
      <c r="B952" s="88"/>
      <c r="C952" s="52"/>
      <c r="D952" s="29"/>
      <c r="E952" s="88"/>
      <c r="F952" s="26"/>
      <c r="G952" s="26"/>
      <c r="H952" s="559" t="s">
        <v>17</v>
      </c>
      <c r="I952" s="559"/>
      <c r="J952" s="35">
        <f>SUM(J928:J951)</f>
        <v>0</v>
      </c>
      <c r="BP952" s="116"/>
      <c r="BQ952" s="116"/>
      <c r="BR952" s="116"/>
      <c r="BS952" s="116"/>
      <c r="BT952" s="116"/>
      <c r="BU952" s="116"/>
      <c r="BV952" s="116"/>
      <c r="BW952" s="116"/>
      <c r="BX952" s="116"/>
      <c r="BY952" s="116"/>
      <c r="BZ952" s="116"/>
      <c r="CA952" s="116"/>
      <c r="CB952" s="116"/>
      <c r="CC952" s="116"/>
      <c r="CD952" s="116"/>
      <c r="CE952" s="116"/>
      <c r="CF952" s="116"/>
      <c r="CG952" s="116"/>
      <c r="CH952" s="116"/>
      <c r="CI952" s="116"/>
      <c r="CJ952" s="116"/>
      <c r="CK952" s="116"/>
      <c r="CL952" s="116"/>
      <c r="CM952" s="116"/>
      <c r="CN952" s="116"/>
      <c r="CO952" s="116"/>
      <c r="CP952" s="116"/>
      <c r="CQ952" s="116"/>
      <c r="CR952" s="116"/>
      <c r="CS952" s="116"/>
      <c r="CT952" s="116"/>
      <c r="CU952" s="116"/>
      <c r="CV952" s="116"/>
      <c r="CW952" s="116"/>
      <c r="CX952" s="116"/>
      <c r="CY952" s="116"/>
      <c r="CZ952" s="116"/>
      <c r="DA952" s="116"/>
      <c r="DB952" s="116"/>
      <c r="DC952" s="116"/>
      <c r="DD952" s="116"/>
      <c r="DE952" s="116"/>
      <c r="DF952" s="116"/>
      <c r="DG952" s="116"/>
    </row>
    <row r="953" spans="1:111">
      <c r="A953" s="562" t="s">
        <v>2860</v>
      </c>
      <c r="B953" s="563"/>
      <c r="C953" s="563"/>
      <c r="D953" s="563"/>
      <c r="E953" s="563"/>
      <c r="F953" s="563"/>
      <c r="G953" s="563"/>
      <c r="H953" s="564"/>
      <c r="I953" s="565">
        <f>SUM(J830:J953)/2</f>
        <v>0</v>
      </c>
      <c r="J953" s="565"/>
      <c r="BP953" s="116"/>
      <c r="BQ953" s="116"/>
      <c r="BR953" s="116"/>
      <c r="BS953" s="116"/>
      <c r="BT953" s="116"/>
      <c r="BU953" s="116"/>
      <c r="BV953" s="116"/>
      <c r="BW953" s="116"/>
      <c r="BX953" s="116"/>
      <c r="BY953" s="116"/>
      <c r="BZ953" s="116"/>
      <c r="CA953" s="116"/>
      <c r="CB953" s="116"/>
      <c r="CC953" s="116"/>
      <c r="CD953" s="116"/>
      <c r="CE953" s="116"/>
      <c r="CF953" s="116"/>
      <c r="CG953" s="116"/>
      <c r="CH953" s="116"/>
      <c r="CI953" s="116"/>
      <c r="CJ953" s="116"/>
      <c r="CK953" s="116"/>
      <c r="CL953" s="116"/>
      <c r="CM953" s="116"/>
      <c r="CN953" s="116"/>
      <c r="CO953" s="116"/>
      <c r="CP953" s="116"/>
      <c r="CQ953" s="116"/>
      <c r="CR953" s="116"/>
      <c r="CS953" s="116"/>
      <c r="CT953" s="116"/>
      <c r="CU953" s="116"/>
      <c r="CV953" s="116"/>
      <c r="CW953" s="116"/>
      <c r="CX953" s="116"/>
      <c r="CY953" s="116"/>
      <c r="CZ953" s="116"/>
      <c r="DA953" s="116"/>
      <c r="DB953" s="116"/>
      <c r="DC953" s="116"/>
      <c r="DD953" s="116"/>
      <c r="DE953" s="116"/>
      <c r="DF953" s="116"/>
      <c r="DG953" s="116"/>
    </row>
    <row r="954" spans="1:111">
      <c r="A954" s="568" t="s">
        <v>2886</v>
      </c>
      <c r="B954" s="569"/>
      <c r="C954" s="569"/>
      <c r="D954" s="569"/>
      <c r="E954" s="569"/>
      <c r="F954" s="569"/>
      <c r="G954" s="569"/>
      <c r="H954" s="569"/>
      <c r="I954" s="569"/>
      <c r="J954" s="570"/>
      <c r="BP954" s="116"/>
      <c r="BQ954" s="116"/>
      <c r="BR954" s="116"/>
      <c r="BS954" s="116"/>
      <c r="BT954" s="116"/>
      <c r="BU954" s="116"/>
      <c r="BV954" s="116"/>
      <c r="BW954" s="116"/>
      <c r="BX954" s="116"/>
      <c r="BY954" s="116"/>
      <c r="BZ954" s="116"/>
      <c r="CA954" s="116"/>
      <c r="CB954" s="116"/>
      <c r="CC954" s="116"/>
      <c r="CD954" s="116"/>
      <c r="CE954" s="116"/>
      <c r="CF954" s="116"/>
      <c r="CG954" s="116"/>
      <c r="CH954" s="116"/>
      <c r="CI954" s="116"/>
      <c r="CJ954" s="116"/>
      <c r="CK954" s="116"/>
      <c r="CL954" s="116"/>
      <c r="CM954" s="116"/>
      <c r="CN954" s="116"/>
      <c r="CO954" s="116"/>
      <c r="CP954" s="116"/>
      <c r="CQ954" s="116"/>
      <c r="CR954" s="116"/>
      <c r="CS954" s="116"/>
      <c r="CT954" s="116"/>
      <c r="CU954" s="116"/>
      <c r="CV954" s="116"/>
      <c r="CW954" s="116"/>
      <c r="CX954" s="116"/>
      <c r="CY954" s="116"/>
      <c r="CZ954" s="116"/>
      <c r="DA954" s="116"/>
      <c r="DB954" s="116"/>
      <c r="DC954" s="116"/>
      <c r="DD954" s="116"/>
      <c r="DE954" s="116"/>
      <c r="DF954" s="116"/>
      <c r="DG954" s="116"/>
    </row>
    <row r="955" spans="1:111">
      <c r="A955" s="295"/>
      <c r="B955" s="295"/>
      <c r="C955" s="296" t="s">
        <v>2887</v>
      </c>
      <c r="D955" s="221" t="s">
        <v>2886</v>
      </c>
      <c r="E955" s="295"/>
      <c r="F955" s="297"/>
      <c r="G955" s="297"/>
      <c r="H955" s="297"/>
      <c r="I955" s="295"/>
      <c r="J955" s="297"/>
      <c r="BP955" s="116"/>
      <c r="BQ955" s="116"/>
      <c r="BR955" s="116"/>
      <c r="BS955" s="116"/>
      <c r="BT955" s="116"/>
      <c r="BU955" s="116"/>
      <c r="BV955" s="116"/>
      <c r="BW955" s="116"/>
      <c r="BX955" s="116"/>
      <c r="BY955" s="116"/>
      <c r="BZ955" s="116"/>
      <c r="CA955" s="116"/>
      <c r="CB955" s="116"/>
      <c r="CC955" s="116"/>
      <c r="CD955" s="116"/>
      <c r="CE955" s="116"/>
      <c r="CF955" s="116"/>
      <c r="CG955" s="116"/>
      <c r="CH955" s="116"/>
      <c r="CI955" s="116"/>
      <c r="CJ955" s="116"/>
      <c r="CK955" s="116"/>
      <c r="CL955" s="116"/>
      <c r="CM955" s="116"/>
      <c r="CN955" s="116"/>
      <c r="CO955" s="116"/>
      <c r="CP955" s="116"/>
      <c r="CQ955" s="116"/>
      <c r="CR955" s="116"/>
      <c r="CS955" s="116"/>
      <c r="CT955" s="116"/>
      <c r="CU955" s="116"/>
      <c r="CV955" s="116"/>
      <c r="CW955" s="116"/>
      <c r="CX955" s="116"/>
      <c r="CY955" s="116"/>
      <c r="CZ955" s="116"/>
      <c r="DA955" s="116"/>
      <c r="DB955" s="116"/>
      <c r="DC955" s="116"/>
      <c r="DD955" s="116"/>
      <c r="DE955" s="116"/>
      <c r="DF955" s="116"/>
      <c r="DG955" s="116"/>
    </row>
    <row r="956" spans="1:111" ht="31.5">
      <c r="A956" s="92" t="s">
        <v>2902</v>
      </c>
      <c r="B956" s="112" t="s">
        <v>103</v>
      </c>
      <c r="C956" s="113" t="s">
        <v>2888</v>
      </c>
      <c r="D956" s="84" t="s">
        <v>1839</v>
      </c>
      <c r="E956" s="112" t="s">
        <v>104</v>
      </c>
      <c r="F956" s="516">
        <v>1</v>
      </c>
      <c r="G956" s="117">
        <f t="shared" ref="G956:G969" si="363">$J$4</f>
        <v>0.24940000000000001</v>
      </c>
      <c r="H956" s="114">
        <v>0</v>
      </c>
      <c r="I956" s="132">
        <f t="shared" ref="I956:I964" si="364">H956*(1+G956)</f>
        <v>0</v>
      </c>
      <c r="J956" s="94">
        <f t="shared" ref="J956:J964" si="365">F956*I956</f>
        <v>0</v>
      </c>
      <c r="BP956" s="116"/>
      <c r="BQ956" s="116"/>
      <c r="BR956" s="116"/>
      <c r="BS956" s="116"/>
      <c r="BT956" s="116"/>
      <c r="BU956" s="116"/>
      <c r="BV956" s="116"/>
      <c r="BW956" s="116"/>
      <c r="BX956" s="116"/>
      <c r="BY956" s="116"/>
      <c r="BZ956" s="116"/>
      <c r="CA956" s="116"/>
      <c r="CB956" s="116"/>
      <c r="CC956" s="116"/>
      <c r="CD956" s="116"/>
      <c r="CE956" s="116"/>
      <c r="CF956" s="116"/>
      <c r="CG956" s="116"/>
      <c r="CH956" s="116"/>
      <c r="CI956" s="116"/>
      <c r="CJ956" s="116"/>
      <c r="CK956" s="116"/>
      <c r="CL956" s="116"/>
      <c r="CM956" s="116"/>
      <c r="CN956" s="116"/>
      <c r="CO956" s="116"/>
      <c r="CP956" s="116"/>
      <c r="CQ956" s="116"/>
      <c r="CR956" s="116"/>
      <c r="CS956" s="116"/>
      <c r="CT956" s="116"/>
      <c r="CU956" s="116"/>
      <c r="CV956" s="116"/>
      <c r="CW956" s="116"/>
      <c r="CX956" s="116"/>
      <c r="CY956" s="116"/>
      <c r="CZ956" s="116"/>
      <c r="DA956" s="116"/>
      <c r="DB956" s="116"/>
      <c r="DC956" s="116"/>
      <c r="DD956" s="116"/>
      <c r="DE956" s="116"/>
      <c r="DF956" s="116"/>
      <c r="DG956" s="116"/>
    </row>
    <row r="957" spans="1:111">
      <c r="A957" s="92">
        <v>93358</v>
      </c>
      <c r="B957" s="112" t="s">
        <v>13</v>
      </c>
      <c r="C957" s="113" t="s">
        <v>2889</v>
      </c>
      <c r="D957" s="84" t="s">
        <v>1352</v>
      </c>
      <c r="E957" s="112" t="s">
        <v>108</v>
      </c>
      <c r="F957" s="516">
        <f>'Mem. Calculo Refeitório'!E211</f>
        <v>8.32</v>
      </c>
      <c r="G957" s="117">
        <f t="shared" si="363"/>
        <v>0.24940000000000001</v>
      </c>
      <c r="H957" s="114">
        <v>0</v>
      </c>
      <c r="I957" s="132">
        <f t="shared" si="364"/>
        <v>0</v>
      </c>
      <c r="J957" s="94">
        <f t="shared" si="365"/>
        <v>0</v>
      </c>
      <c r="BP957" s="116"/>
      <c r="BQ957" s="116"/>
      <c r="BR957" s="116"/>
      <c r="BS957" s="116"/>
      <c r="BT957" s="116"/>
      <c r="BU957" s="116"/>
      <c r="BV957" s="116"/>
      <c r="BW957" s="116"/>
      <c r="BX957" s="116"/>
      <c r="BY957" s="116"/>
      <c r="BZ957" s="116"/>
      <c r="CA957" s="116"/>
      <c r="CB957" s="116"/>
      <c r="CC957" s="116"/>
      <c r="CD957" s="116"/>
      <c r="CE957" s="116"/>
      <c r="CF957" s="116"/>
      <c r="CG957" s="116"/>
      <c r="CH957" s="116"/>
      <c r="CI957" s="116"/>
      <c r="CJ957" s="116"/>
      <c r="CK957" s="116"/>
      <c r="CL957" s="116"/>
      <c r="CM957" s="116"/>
      <c r="CN957" s="116"/>
      <c r="CO957" s="116"/>
      <c r="CP957" s="116"/>
      <c r="CQ957" s="116"/>
      <c r="CR957" s="116"/>
      <c r="CS957" s="116"/>
      <c r="CT957" s="116"/>
      <c r="CU957" s="116"/>
      <c r="CV957" s="116"/>
      <c r="CW957" s="116"/>
      <c r="CX957" s="116"/>
      <c r="CY957" s="116"/>
      <c r="CZ957" s="116"/>
      <c r="DA957" s="116"/>
      <c r="DB957" s="116"/>
      <c r="DC957" s="116"/>
      <c r="DD957" s="116"/>
      <c r="DE957" s="116"/>
      <c r="DF957" s="116"/>
      <c r="DG957" s="116"/>
    </row>
    <row r="958" spans="1:111">
      <c r="A958" s="92">
        <v>96995</v>
      </c>
      <c r="B958" s="112" t="s">
        <v>13</v>
      </c>
      <c r="C958" s="113" t="s">
        <v>2890</v>
      </c>
      <c r="D958" s="84" t="s">
        <v>2853</v>
      </c>
      <c r="E958" s="112" t="s">
        <v>108</v>
      </c>
      <c r="F958" s="516">
        <f>'Mem. Calculo Refeitório'!E212</f>
        <v>6.66</v>
      </c>
      <c r="G958" s="117">
        <f t="shared" si="363"/>
        <v>0.24940000000000001</v>
      </c>
      <c r="H958" s="114">
        <v>0</v>
      </c>
      <c r="I958" s="132">
        <f t="shared" si="364"/>
        <v>0</v>
      </c>
      <c r="J958" s="94">
        <f t="shared" si="365"/>
        <v>0</v>
      </c>
      <c r="BP958" s="116"/>
      <c r="BQ958" s="116"/>
      <c r="BR958" s="116"/>
      <c r="BS958" s="116"/>
      <c r="BT958" s="116"/>
      <c r="BU958" s="116"/>
      <c r="BV958" s="116"/>
      <c r="BW958" s="116"/>
      <c r="BX958" s="116"/>
      <c r="BY958" s="116"/>
      <c r="BZ958" s="116"/>
      <c r="CA958" s="116"/>
      <c r="CB958" s="116"/>
      <c r="CC958" s="116"/>
      <c r="CD958" s="116"/>
      <c r="CE958" s="116"/>
      <c r="CF958" s="116"/>
      <c r="CG958" s="116"/>
      <c r="CH958" s="116"/>
      <c r="CI958" s="116"/>
      <c r="CJ958" s="116"/>
      <c r="CK958" s="116"/>
      <c r="CL958" s="116"/>
      <c r="CM958" s="116"/>
      <c r="CN958" s="116"/>
      <c r="CO958" s="116"/>
      <c r="CP958" s="116"/>
      <c r="CQ958" s="116"/>
      <c r="CR958" s="116"/>
      <c r="CS958" s="116"/>
      <c r="CT958" s="116"/>
      <c r="CU958" s="116"/>
      <c r="CV958" s="116"/>
      <c r="CW958" s="116"/>
      <c r="CX958" s="116"/>
      <c r="CY958" s="116"/>
      <c r="CZ958" s="116"/>
      <c r="DA958" s="116"/>
      <c r="DB958" s="116"/>
      <c r="DC958" s="116"/>
      <c r="DD958" s="116"/>
      <c r="DE958" s="116"/>
      <c r="DF958" s="116"/>
      <c r="DG958" s="116"/>
    </row>
    <row r="959" spans="1:111" ht="31.5">
      <c r="A959" s="112" t="s">
        <v>206</v>
      </c>
      <c r="B959" s="112" t="s">
        <v>13</v>
      </c>
      <c r="C959" s="113" t="s">
        <v>2891</v>
      </c>
      <c r="D959" s="84" t="s">
        <v>2941</v>
      </c>
      <c r="E959" s="112" t="s">
        <v>109</v>
      </c>
      <c r="F959" s="516">
        <f>'Mem. Calculo Refeitório'!E213</f>
        <v>6.82</v>
      </c>
      <c r="G959" s="117">
        <f t="shared" si="363"/>
        <v>0.24940000000000001</v>
      </c>
      <c r="H959" s="114">
        <v>0</v>
      </c>
      <c r="I959" s="132">
        <f t="shared" si="364"/>
        <v>0</v>
      </c>
      <c r="J959" s="94">
        <f t="shared" si="365"/>
        <v>0</v>
      </c>
      <c r="BP959" s="116"/>
      <c r="BQ959" s="116"/>
      <c r="BR959" s="116"/>
      <c r="BS959" s="116"/>
      <c r="BT959" s="116"/>
      <c r="BU959" s="116"/>
      <c r="BV959" s="116"/>
      <c r="BW959" s="116"/>
      <c r="BX959" s="116"/>
      <c r="BY959" s="116"/>
      <c r="BZ959" s="116"/>
      <c r="CA959" s="116"/>
      <c r="CB959" s="116"/>
      <c r="CC959" s="116"/>
      <c r="CD959" s="116"/>
      <c r="CE959" s="116"/>
      <c r="CF959" s="116"/>
      <c r="CG959" s="116"/>
      <c r="CH959" s="116"/>
      <c r="CI959" s="116"/>
      <c r="CJ959" s="116"/>
      <c r="CK959" s="116"/>
      <c r="CL959" s="116"/>
      <c r="CM959" s="116"/>
      <c r="CN959" s="116"/>
      <c r="CO959" s="116"/>
      <c r="CP959" s="116"/>
      <c r="CQ959" s="116"/>
      <c r="CR959" s="116"/>
      <c r="CS959" s="116"/>
      <c r="CT959" s="116"/>
      <c r="CU959" s="116"/>
      <c r="CV959" s="116"/>
      <c r="CW959" s="116"/>
      <c r="CX959" s="116"/>
      <c r="CY959" s="116"/>
      <c r="CZ959" s="116"/>
      <c r="DA959" s="116"/>
      <c r="DB959" s="116"/>
      <c r="DC959" s="116"/>
      <c r="DD959" s="116"/>
      <c r="DE959" s="116"/>
      <c r="DF959" s="116"/>
      <c r="DG959" s="116"/>
    </row>
    <row r="960" spans="1:111" ht="31.5">
      <c r="A960" s="112" t="s">
        <v>2933</v>
      </c>
      <c r="B960" s="112" t="s">
        <v>13</v>
      </c>
      <c r="C960" s="113" t="s">
        <v>2892</v>
      </c>
      <c r="D960" s="84" t="s">
        <v>2942</v>
      </c>
      <c r="E960" s="112" t="s">
        <v>107</v>
      </c>
      <c r="F960" s="516">
        <f>'Mem. Calculo Refeitório'!E214</f>
        <v>25</v>
      </c>
      <c r="G960" s="117">
        <f t="shared" si="363"/>
        <v>0.24940000000000001</v>
      </c>
      <c r="H960" s="114">
        <v>0</v>
      </c>
      <c r="I960" s="132">
        <f t="shared" si="364"/>
        <v>0</v>
      </c>
      <c r="J960" s="94">
        <f t="shared" si="365"/>
        <v>0</v>
      </c>
      <c r="BP960" s="116"/>
      <c r="BQ960" s="116"/>
      <c r="BR960" s="116"/>
      <c r="BS960" s="116"/>
      <c r="BT960" s="116"/>
      <c r="BU960" s="116"/>
      <c r="BV960" s="116"/>
      <c r="BW960" s="116"/>
      <c r="BX960" s="116"/>
      <c r="BY960" s="116"/>
      <c r="BZ960" s="116"/>
      <c r="CA960" s="116"/>
      <c r="CB960" s="116"/>
      <c r="CC960" s="116"/>
      <c r="CD960" s="116"/>
      <c r="CE960" s="116"/>
      <c r="CF960" s="116"/>
      <c r="CG960" s="116"/>
      <c r="CH960" s="116"/>
      <c r="CI960" s="116"/>
      <c r="CJ960" s="116"/>
      <c r="CK960" s="116"/>
      <c r="CL960" s="116"/>
      <c r="CM960" s="116"/>
      <c r="CN960" s="116"/>
      <c r="CO960" s="116"/>
      <c r="CP960" s="116"/>
      <c r="CQ960" s="116"/>
      <c r="CR960" s="116"/>
      <c r="CS960" s="116"/>
      <c r="CT960" s="116"/>
      <c r="CU960" s="116"/>
      <c r="CV960" s="116"/>
      <c r="CW960" s="116"/>
      <c r="CX960" s="116"/>
      <c r="CY960" s="116"/>
      <c r="CZ960" s="116"/>
      <c r="DA960" s="116"/>
      <c r="DB960" s="116"/>
      <c r="DC960" s="116"/>
      <c r="DD960" s="116"/>
      <c r="DE960" s="116"/>
      <c r="DF960" s="116"/>
      <c r="DG960" s="116"/>
    </row>
    <row r="961" spans="1:111" ht="31.5">
      <c r="A961" s="112" t="s">
        <v>2934</v>
      </c>
      <c r="B961" s="112" t="s">
        <v>13</v>
      </c>
      <c r="C961" s="113" t="s">
        <v>2893</v>
      </c>
      <c r="D961" s="84" t="s">
        <v>2943</v>
      </c>
      <c r="E961" s="112" t="s">
        <v>104</v>
      </c>
      <c r="F961" s="516">
        <f>'Mem. Calculo Refeitório'!E215</f>
        <v>15</v>
      </c>
      <c r="G961" s="117">
        <f t="shared" si="363"/>
        <v>0.24940000000000001</v>
      </c>
      <c r="H961" s="114">
        <v>0</v>
      </c>
      <c r="I961" s="132">
        <f t="shared" si="364"/>
        <v>0</v>
      </c>
      <c r="J961" s="94">
        <f t="shared" si="365"/>
        <v>0</v>
      </c>
      <c r="BP961" s="116"/>
      <c r="BQ961" s="116"/>
      <c r="BR961" s="116"/>
      <c r="BS961" s="116"/>
      <c r="BT961" s="116"/>
      <c r="BU961" s="116"/>
      <c r="BV961" s="116"/>
      <c r="BW961" s="116"/>
      <c r="BX961" s="116"/>
      <c r="BY961" s="116"/>
      <c r="BZ961" s="116"/>
      <c r="CA961" s="116"/>
      <c r="CB961" s="116"/>
      <c r="CC961" s="116"/>
      <c r="CD961" s="116"/>
      <c r="CE961" s="116"/>
      <c r="CF961" s="116"/>
      <c r="CG961" s="116"/>
      <c r="CH961" s="116"/>
      <c r="CI961" s="116"/>
      <c r="CJ961" s="116"/>
      <c r="CK961" s="116"/>
      <c r="CL961" s="116"/>
      <c r="CM961" s="116"/>
      <c r="CN961" s="116"/>
      <c r="CO961" s="116"/>
      <c r="CP961" s="116"/>
      <c r="CQ961" s="116"/>
      <c r="CR961" s="116"/>
      <c r="CS961" s="116"/>
      <c r="CT961" s="116"/>
      <c r="CU961" s="116"/>
      <c r="CV961" s="116"/>
      <c r="CW961" s="116"/>
      <c r="CX961" s="116"/>
      <c r="CY961" s="116"/>
      <c r="CZ961" s="116"/>
      <c r="DA961" s="116"/>
      <c r="DB961" s="116"/>
      <c r="DC961" s="116"/>
      <c r="DD961" s="116"/>
      <c r="DE961" s="116"/>
      <c r="DF961" s="116"/>
      <c r="DG961" s="116"/>
    </row>
    <row r="962" spans="1:111" ht="31.5">
      <c r="A962" s="112" t="s">
        <v>2935</v>
      </c>
      <c r="B962" s="112" t="s">
        <v>13</v>
      </c>
      <c r="C962" s="113" t="s">
        <v>2894</v>
      </c>
      <c r="D962" s="84" t="s">
        <v>1863</v>
      </c>
      <c r="E962" s="112" t="s">
        <v>104</v>
      </c>
      <c r="F962" s="516">
        <f>'Mem. Calculo Refeitório'!E216</f>
        <v>17</v>
      </c>
      <c r="G962" s="117">
        <f t="shared" si="363"/>
        <v>0.24940000000000001</v>
      </c>
      <c r="H962" s="114">
        <v>0</v>
      </c>
      <c r="I962" s="132">
        <f t="shared" si="364"/>
        <v>0</v>
      </c>
      <c r="J962" s="94">
        <f t="shared" si="365"/>
        <v>0</v>
      </c>
      <c r="BP962" s="116"/>
      <c r="BQ962" s="116"/>
      <c r="BR962" s="116"/>
      <c r="BS962" s="116"/>
      <c r="BT962" s="116"/>
      <c r="BU962" s="116"/>
      <c r="BV962" s="116"/>
      <c r="BW962" s="116"/>
      <c r="BX962" s="116"/>
      <c r="BY962" s="116"/>
      <c r="BZ962" s="116"/>
      <c r="CA962" s="116"/>
      <c r="CB962" s="116"/>
      <c r="CC962" s="116"/>
      <c r="CD962" s="116"/>
      <c r="CE962" s="116"/>
      <c r="CF962" s="116"/>
      <c r="CG962" s="116"/>
      <c r="CH962" s="116"/>
      <c r="CI962" s="116"/>
      <c r="CJ962" s="116"/>
      <c r="CK962" s="116"/>
      <c r="CL962" s="116"/>
      <c r="CM962" s="116"/>
      <c r="CN962" s="116"/>
      <c r="CO962" s="116"/>
      <c r="CP962" s="116"/>
      <c r="CQ962" s="116"/>
      <c r="CR962" s="116"/>
      <c r="CS962" s="116"/>
      <c r="CT962" s="116"/>
      <c r="CU962" s="116"/>
      <c r="CV962" s="116"/>
      <c r="CW962" s="116"/>
      <c r="CX962" s="116"/>
      <c r="CY962" s="116"/>
      <c r="CZ962" s="116"/>
      <c r="DA962" s="116"/>
      <c r="DB962" s="116"/>
      <c r="DC962" s="116"/>
      <c r="DD962" s="116"/>
      <c r="DE962" s="116"/>
      <c r="DF962" s="116"/>
      <c r="DG962" s="116"/>
    </row>
    <row r="963" spans="1:111" ht="31.5">
      <c r="A963" s="112" t="s">
        <v>2936</v>
      </c>
      <c r="B963" s="112" t="s">
        <v>13</v>
      </c>
      <c r="C963" s="113" t="s">
        <v>2895</v>
      </c>
      <c r="D963" s="84" t="s">
        <v>2944</v>
      </c>
      <c r="E963" s="112" t="s">
        <v>104</v>
      </c>
      <c r="F963" s="516">
        <f>'Mem. Calculo Refeitório'!E217</f>
        <v>3</v>
      </c>
      <c r="G963" s="117">
        <f t="shared" si="363"/>
        <v>0.24940000000000001</v>
      </c>
      <c r="H963" s="114">
        <v>0</v>
      </c>
      <c r="I963" s="132">
        <f t="shared" si="364"/>
        <v>0</v>
      </c>
      <c r="J963" s="94">
        <f t="shared" si="365"/>
        <v>0</v>
      </c>
      <c r="BP963" s="116"/>
      <c r="BQ963" s="116"/>
      <c r="BR963" s="116"/>
      <c r="BS963" s="116"/>
      <c r="BT963" s="116"/>
      <c r="BU963" s="116"/>
      <c r="BV963" s="116"/>
      <c r="BW963" s="116"/>
      <c r="BX963" s="116"/>
      <c r="BY963" s="116"/>
      <c r="BZ963" s="116"/>
      <c r="CA963" s="116"/>
      <c r="CB963" s="116"/>
      <c r="CC963" s="116"/>
      <c r="CD963" s="116"/>
      <c r="CE963" s="116"/>
      <c r="CF963" s="116"/>
      <c r="CG963" s="116"/>
      <c r="CH963" s="116"/>
      <c r="CI963" s="116"/>
      <c r="CJ963" s="116"/>
      <c r="CK963" s="116"/>
      <c r="CL963" s="116"/>
      <c r="CM963" s="116"/>
      <c r="CN963" s="116"/>
      <c r="CO963" s="116"/>
      <c r="CP963" s="116"/>
      <c r="CQ963" s="116"/>
      <c r="CR963" s="116"/>
      <c r="CS963" s="116"/>
      <c r="CT963" s="116"/>
      <c r="CU963" s="116"/>
      <c r="CV963" s="116"/>
      <c r="CW963" s="116"/>
      <c r="CX963" s="116"/>
      <c r="CY963" s="116"/>
      <c r="CZ963" s="116"/>
      <c r="DA963" s="116"/>
      <c r="DB963" s="116"/>
      <c r="DC963" s="116"/>
      <c r="DD963" s="116"/>
      <c r="DE963" s="116"/>
      <c r="DF963" s="116"/>
      <c r="DG963" s="116"/>
    </row>
    <row r="964" spans="1:111" ht="31.5">
      <c r="A964" s="112" t="s">
        <v>2937</v>
      </c>
      <c r="B964" s="112" t="s">
        <v>13</v>
      </c>
      <c r="C964" s="113" t="s">
        <v>2896</v>
      </c>
      <c r="D964" s="84" t="s">
        <v>2945</v>
      </c>
      <c r="E964" s="112" t="s">
        <v>104</v>
      </c>
      <c r="F964" s="516">
        <f>'Mem. Calculo Refeitório'!E218</f>
        <v>4</v>
      </c>
      <c r="G964" s="117">
        <f t="shared" si="363"/>
        <v>0.24940000000000001</v>
      </c>
      <c r="H964" s="114">
        <v>0</v>
      </c>
      <c r="I964" s="132">
        <f t="shared" si="364"/>
        <v>0</v>
      </c>
      <c r="J964" s="94">
        <f t="shared" si="365"/>
        <v>0</v>
      </c>
      <c r="BP964" s="116"/>
      <c r="BQ964" s="116"/>
      <c r="BR964" s="116"/>
      <c r="BS964" s="116"/>
      <c r="BT964" s="116"/>
      <c r="BU964" s="116"/>
      <c r="BV964" s="116"/>
      <c r="BW964" s="116"/>
      <c r="BX964" s="116"/>
      <c r="BY964" s="116"/>
      <c r="BZ964" s="116"/>
      <c r="CA964" s="116"/>
      <c r="CB964" s="116"/>
      <c r="CC964" s="116"/>
      <c r="CD964" s="116"/>
      <c r="CE964" s="116"/>
      <c r="CF964" s="116"/>
      <c r="CG964" s="116"/>
      <c r="CH964" s="116"/>
      <c r="CI964" s="116"/>
      <c r="CJ964" s="116"/>
      <c r="CK964" s="116"/>
      <c r="CL964" s="116"/>
      <c r="CM964" s="116"/>
      <c r="CN964" s="116"/>
      <c r="CO964" s="116"/>
      <c r="CP964" s="116"/>
      <c r="CQ964" s="116"/>
      <c r="CR964" s="116"/>
      <c r="CS964" s="116"/>
      <c r="CT964" s="116"/>
      <c r="CU964" s="116"/>
      <c r="CV964" s="116"/>
      <c r="CW964" s="116"/>
      <c r="CX964" s="116"/>
      <c r="CY964" s="116"/>
      <c r="CZ964" s="116"/>
      <c r="DA964" s="116"/>
      <c r="DB964" s="116"/>
      <c r="DC964" s="116"/>
      <c r="DD964" s="116"/>
      <c r="DE964" s="116"/>
      <c r="DF964" s="116"/>
      <c r="DG964" s="116"/>
    </row>
    <row r="965" spans="1:111" ht="31.5">
      <c r="A965" s="112" t="s">
        <v>2938</v>
      </c>
      <c r="B965" s="112" t="s">
        <v>13</v>
      </c>
      <c r="C965" s="113" t="s">
        <v>2897</v>
      </c>
      <c r="D965" s="84" t="s">
        <v>2946</v>
      </c>
      <c r="E965" s="112" t="s">
        <v>104</v>
      </c>
      <c r="F965" s="516">
        <f>'Mem. Calculo Refeitório'!E219</f>
        <v>4</v>
      </c>
      <c r="G965" s="117">
        <f t="shared" si="363"/>
        <v>0.24940000000000001</v>
      </c>
      <c r="H965" s="114">
        <v>0</v>
      </c>
      <c r="I965" s="132">
        <f t="shared" ref="I965:I968" si="366">H965*(1+G965)</f>
        <v>0</v>
      </c>
      <c r="J965" s="94">
        <f t="shared" ref="J965:J968" si="367">F965*I965</f>
        <v>0</v>
      </c>
      <c r="BP965" s="116"/>
      <c r="BQ965" s="116"/>
      <c r="BR965" s="116"/>
      <c r="BS965" s="116"/>
      <c r="BT965" s="116"/>
      <c r="BU965" s="116"/>
      <c r="BV965" s="116"/>
      <c r="BW965" s="116"/>
      <c r="BX965" s="116"/>
      <c r="BY965" s="116"/>
      <c r="BZ965" s="116"/>
      <c r="CA965" s="116"/>
      <c r="CB965" s="116"/>
      <c r="CC965" s="116"/>
      <c r="CD965" s="116"/>
      <c r="CE965" s="116"/>
      <c r="CF965" s="116"/>
      <c r="CG965" s="116"/>
      <c r="CH965" s="116"/>
      <c r="CI965" s="116"/>
      <c r="CJ965" s="116"/>
      <c r="CK965" s="116"/>
      <c r="CL965" s="116"/>
      <c r="CM965" s="116"/>
      <c r="CN965" s="116"/>
      <c r="CO965" s="116"/>
      <c r="CP965" s="116"/>
      <c r="CQ965" s="116"/>
      <c r="CR965" s="116"/>
      <c r="CS965" s="116"/>
      <c r="CT965" s="116"/>
      <c r="CU965" s="116"/>
      <c r="CV965" s="116"/>
      <c r="CW965" s="116"/>
      <c r="CX965" s="116"/>
      <c r="CY965" s="116"/>
      <c r="CZ965" s="116"/>
      <c r="DA965" s="116"/>
      <c r="DB965" s="116"/>
      <c r="DC965" s="116"/>
      <c r="DD965" s="116"/>
      <c r="DE965" s="116"/>
      <c r="DF965" s="116"/>
      <c r="DG965" s="116"/>
    </row>
    <row r="966" spans="1:111">
      <c r="A966" s="92" t="s">
        <v>2953</v>
      </c>
      <c r="B966" s="112" t="s">
        <v>103</v>
      </c>
      <c r="C966" s="113" t="s">
        <v>2898</v>
      </c>
      <c r="D966" s="84" t="s">
        <v>2947</v>
      </c>
      <c r="E966" s="112" t="s">
        <v>104</v>
      </c>
      <c r="F966" s="516">
        <f>'Mem. Calculo Refeitório'!E220</f>
        <v>30</v>
      </c>
      <c r="G966" s="117">
        <f t="shared" si="363"/>
        <v>0.24940000000000001</v>
      </c>
      <c r="H966" s="114">
        <v>0</v>
      </c>
      <c r="I966" s="132">
        <f t="shared" si="366"/>
        <v>0</v>
      </c>
      <c r="J966" s="94">
        <f t="shared" si="367"/>
        <v>0</v>
      </c>
      <c r="BP966" s="116"/>
      <c r="BQ966" s="116"/>
      <c r="BR966" s="116"/>
      <c r="BS966" s="116"/>
      <c r="BT966" s="116"/>
      <c r="BU966" s="116"/>
      <c r="BV966" s="116"/>
      <c r="BW966" s="116"/>
      <c r="BX966" s="116"/>
      <c r="BY966" s="116"/>
      <c r="BZ966" s="116"/>
      <c r="CA966" s="116"/>
      <c r="CB966" s="116"/>
      <c r="CC966" s="116"/>
      <c r="CD966" s="116"/>
      <c r="CE966" s="116"/>
      <c r="CF966" s="116"/>
      <c r="CG966" s="116"/>
      <c r="CH966" s="116"/>
      <c r="CI966" s="116"/>
      <c r="CJ966" s="116"/>
      <c r="CK966" s="116"/>
      <c r="CL966" s="116"/>
      <c r="CM966" s="116"/>
      <c r="CN966" s="116"/>
      <c r="CO966" s="116"/>
      <c r="CP966" s="116"/>
      <c r="CQ966" s="116"/>
      <c r="CR966" s="116"/>
      <c r="CS966" s="116"/>
      <c r="CT966" s="116"/>
      <c r="CU966" s="116"/>
      <c r="CV966" s="116"/>
      <c r="CW966" s="116"/>
      <c r="CX966" s="116"/>
      <c r="CY966" s="116"/>
      <c r="CZ966" s="116"/>
      <c r="DA966" s="116"/>
      <c r="DB966" s="116"/>
      <c r="DC966" s="116"/>
      <c r="DD966" s="116"/>
      <c r="DE966" s="116"/>
      <c r="DF966" s="116"/>
      <c r="DG966" s="116"/>
    </row>
    <row r="967" spans="1:111" ht="31.5">
      <c r="A967" s="112" t="s">
        <v>2939</v>
      </c>
      <c r="B967" s="112" t="s">
        <v>13</v>
      </c>
      <c r="C967" s="113" t="s">
        <v>2899</v>
      </c>
      <c r="D967" s="84" t="s">
        <v>2948</v>
      </c>
      <c r="E967" s="112" t="s">
        <v>104</v>
      </c>
      <c r="F967" s="516">
        <f>'Mem. Calculo Refeitório'!E221</f>
        <v>2</v>
      </c>
      <c r="G967" s="117">
        <f t="shared" si="363"/>
        <v>0.24940000000000001</v>
      </c>
      <c r="H967" s="114">
        <v>0</v>
      </c>
      <c r="I967" s="132">
        <f t="shared" si="366"/>
        <v>0</v>
      </c>
      <c r="J967" s="94">
        <f t="shared" si="367"/>
        <v>0</v>
      </c>
      <c r="BP967" s="116"/>
      <c r="BQ967" s="116"/>
      <c r="BR967" s="116"/>
      <c r="BS967" s="116"/>
      <c r="BT967" s="116"/>
      <c r="BU967" s="116"/>
      <c r="BV967" s="116"/>
      <c r="BW967" s="116"/>
      <c r="BX967" s="116"/>
      <c r="BY967" s="116"/>
      <c r="BZ967" s="116"/>
      <c r="CA967" s="116"/>
      <c r="CB967" s="116"/>
      <c r="CC967" s="116"/>
      <c r="CD967" s="116"/>
      <c r="CE967" s="116"/>
      <c r="CF967" s="116"/>
      <c r="CG967" s="116"/>
      <c r="CH967" s="116"/>
      <c r="CI967" s="116"/>
      <c r="CJ967" s="116"/>
      <c r="CK967" s="116"/>
      <c r="CL967" s="116"/>
      <c r="CM967" s="116"/>
      <c r="CN967" s="116"/>
      <c r="CO967" s="116"/>
      <c r="CP967" s="116"/>
      <c r="CQ967" s="116"/>
      <c r="CR967" s="116"/>
      <c r="CS967" s="116"/>
      <c r="CT967" s="116"/>
      <c r="CU967" s="116"/>
      <c r="CV967" s="116"/>
      <c r="CW967" s="116"/>
      <c r="CX967" s="116"/>
      <c r="CY967" s="116"/>
      <c r="CZ967" s="116"/>
      <c r="DA967" s="116"/>
      <c r="DB967" s="116"/>
      <c r="DC967" s="116"/>
      <c r="DD967" s="116"/>
      <c r="DE967" s="116"/>
      <c r="DF967" s="116"/>
      <c r="DG967" s="116"/>
    </row>
    <row r="968" spans="1:111" ht="31.5">
      <c r="A968" s="112" t="s">
        <v>2940</v>
      </c>
      <c r="B968" s="112" t="s">
        <v>13</v>
      </c>
      <c r="C968" s="113" t="s">
        <v>2900</v>
      </c>
      <c r="D968" s="84" t="s">
        <v>2949</v>
      </c>
      <c r="E968" s="112" t="s">
        <v>104</v>
      </c>
      <c r="F968" s="516">
        <f>'Mem. Calculo Refeitório'!E222</f>
        <v>4</v>
      </c>
      <c r="G968" s="117">
        <f t="shared" si="363"/>
        <v>0.24940000000000001</v>
      </c>
      <c r="H968" s="114">
        <v>0</v>
      </c>
      <c r="I968" s="132">
        <f t="shared" si="366"/>
        <v>0</v>
      </c>
      <c r="J968" s="94">
        <f t="shared" si="367"/>
        <v>0</v>
      </c>
      <c r="BP968" s="116"/>
      <c r="BQ968" s="116"/>
      <c r="BR968" s="116"/>
      <c r="BS968" s="116"/>
      <c r="BT968" s="116"/>
      <c r="BU968" s="116"/>
      <c r="BV968" s="116"/>
      <c r="BW968" s="116"/>
      <c r="BX968" s="116"/>
      <c r="BY968" s="116"/>
      <c r="BZ968" s="116"/>
      <c r="CA968" s="116"/>
      <c r="CB968" s="116"/>
      <c r="CC968" s="116"/>
      <c r="CD968" s="116"/>
      <c r="CE968" s="116"/>
      <c r="CF968" s="116"/>
      <c r="CG968" s="116"/>
      <c r="CH968" s="116"/>
      <c r="CI968" s="116"/>
      <c r="CJ968" s="116"/>
      <c r="CK968" s="116"/>
      <c r="CL968" s="116"/>
      <c r="CM968" s="116"/>
      <c r="CN968" s="116"/>
      <c r="CO968" s="116"/>
      <c r="CP968" s="116"/>
      <c r="CQ968" s="116"/>
      <c r="CR968" s="116"/>
      <c r="CS968" s="116"/>
      <c r="CT968" s="116"/>
      <c r="CU968" s="116"/>
      <c r="CV968" s="116"/>
      <c r="CW968" s="116"/>
      <c r="CX968" s="116"/>
      <c r="CY968" s="116"/>
      <c r="CZ968" s="116"/>
      <c r="DA968" s="116"/>
      <c r="DB968" s="116"/>
      <c r="DC968" s="116"/>
      <c r="DD968" s="116"/>
      <c r="DE968" s="116"/>
      <c r="DF968" s="116"/>
      <c r="DG968" s="116"/>
    </row>
    <row r="969" spans="1:111" ht="31.5">
      <c r="A969" s="112">
        <v>92953</v>
      </c>
      <c r="B969" s="112" t="s">
        <v>13</v>
      </c>
      <c r="C969" s="113" t="s">
        <v>2901</v>
      </c>
      <c r="D969" s="84" t="s">
        <v>2950</v>
      </c>
      <c r="E969" s="112" t="s">
        <v>104</v>
      </c>
      <c r="F969" s="516">
        <f>'Mem. Calculo Refeitório'!E223</f>
        <v>4</v>
      </c>
      <c r="G969" s="117">
        <f t="shared" si="363"/>
        <v>0.24940000000000001</v>
      </c>
      <c r="H969" s="114">
        <v>0</v>
      </c>
      <c r="I969" s="132">
        <f t="shared" ref="I969" si="368">H969*(1+G969)</f>
        <v>0</v>
      </c>
      <c r="J969" s="94">
        <f t="shared" ref="J969" si="369">F969*I969</f>
        <v>0</v>
      </c>
      <c r="BP969" s="116"/>
      <c r="BQ969" s="116"/>
      <c r="BR969" s="116"/>
      <c r="BS969" s="116"/>
      <c r="BT969" s="116"/>
      <c r="BU969" s="116"/>
      <c r="BV969" s="116"/>
      <c r="BW969" s="116"/>
      <c r="BX969" s="116"/>
      <c r="BY969" s="116"/>
      <c r="BZ969" s="116"/>
      <c r="CA969" s="116"/>
      <c r="CB969" s="116"/>
      <c r="CC969" s="116"/>
      <c r="CD969" s="116"/>
      <c r="CE969" s="116"/>
      <c r="CF969" s="116"/>
      <c r="CG969" s="116"/>
      <c r="CH969" s="116"/>
      <c r="CI969" s="116"/>
      <c r="CJ969" s="116"/>
      <c r="CK969" s="116"/>
      <c r="CL969" s="116"/>
      <c r="CM969" s="116"/>
      <c r="CN969" s="116"/>
      <c r="CO969" s="116"/>
      <c r="CP969" s="116"/>
      <c r="CQ969" s="116"/>
      <c r="CR969" s="116"/>
      <c r="CS969" s="116"/>
      <c r="CT969" s="116"/>
      <c r="CU969" s="116"/>
      <c r="CV969" s="116"/>
      <c r="CW969" s="116"/>
      <c r="CX969" s="116"/>
      <c r="CY969" s="116"/>
      <c r="CZ969" s="116"/>
      <c r="DA969" s="116"/>
      <c r="DB969" s="116"/>
      <c r="DC969" s="116"/>
      <c r="DD969" s="116"/>
      <c r="DE969" s="116"/>
      <c r="DF969" s="116"/>
      <c r="DG969" s="116"/>
    </row>
    <row r="970" spans="1:111">
      <c r="A970" s="562" t="s">
        <v>2968</v>
      </c>
      <c r="B970" s="563"/>
      <c r="C970" s="563"/>
      <c r="D970" s="563"/>
      <c r="E970" s="563"/>
      <c r="F970" s="563"/>
      <c r="G970" s="563"/>
      <c r="H970" s="564"/>
      <c r="I970" s="565">
        <f>SUM(J956:J970)</f>
        <v>0</v>
      </c>
      <c r="J970" s="565"/>
      <c r="BP970" s="116"/>
      <c r="BQ970" s="116"/>
      <c r="BR970" s="116"/>
      <c r="BS970" s="116"/>
      <c r="BT970" s="116"/>
      <c r="BU970" s="116"/>
      <c r="BV970" s="116"/>
      <c r="BW970" s="116"/>
      <c r="BX970" s="116"/>
      <c r="BY970" s="116"/>
      <c r="BZ970" s="116"/>
      <c r="CA970" s="116"/>
      <c r="CB970" s="116"/>
      <c r="CC970" s="116"/>
      <c r="CD970" s="116"/>
      <c r="CE970" s="116"/>
      <c r="CF970" s="116"/>
      <c r="CG970" s="116"/>
      <c r="CH970" s="116"/>
      <c r="CI970" s="116"/>
      <c r="CJ970" s="116"/>
      <c r="CK970" s="116"/>
      <c r="CL970" s="116"/>
      <c r="CM970" s="116"/>
      <c r="CN970" s="116"/>
      <c r="CO970" s="116"/>
      <c r="CP970" s="116"/>
      <c r="CQ970" s="116"/>
      <c r="CR970" s="116"/>
      <c r="CS970" s="116"/>
      <c r="CT970" s="116"/>
      <c r="CU970" s="116"/>
      <c r="CV970" s="116"/>
      <c r="CW970" s="116"/>
      <c r="CX970" s="116"/>
      <c r="CY970" s="116"/>
      <c r="CZ970" s="116"/>
      <c r="DA970" s="116"/>
      <c r="DB970" s="116"/>
      <c r="DC970" s="116"/>
      <c r="DD970" s="116"/>
      <c r="DE970" s="116"/>
      <c r="DF970" s="116"/>
      <c r="DG970" s="116"/>
    </row>
    <row r="971" spans="1:111">
      <c r="A971" s="568" t="s">
        <v>3079</v>
      </c>
      <c r="B971" s="569"/>
      <c r="C971" s="569"/>
      <c r="D971" s="569"/>
      <c r="E971" s="569"/>
      <c r="F971" s="569"/>
      <c r="G971" s="569"/>
      <c r="H971" s="569"/>
      <c r="I971" s="569"/>
      <c r="J971" s="570"/>
      <c r="BP971" s="116"/>
      <c r="BQ971" s="116"/>
      <c r="BR971" s="116"/>
      <c r="BS971" s="116"/>
      <c r="BT971" s="116"/>
      <c r="BU971" s="116"/>
      <c r="BV971" s="116"/>
      <c r="BW971" s="116"/>
      <c r="BX971" s="116"/>
      <c r="BY971" s="116"/>
      <c r="BZ971" s="116"/>
      <c r="CA971" s="116"/>
      <c r="CB971" s="116"/>
      <c r="CC971" s="116"/>
      <c r="CD971" s="116"/>
      <c r="CE971" s="116"/>
      <c r="CF971" s="116"/>
      <c r="CG971" s="116"/>
      <c r="CH971" s="116"/>
      <c r="CI971" s="116"/>
      <c r="CJ971" s="116"/>
      <c r="CK971" s="116"/>
      <c r="CL971" s="116"/>
      <c r="CM971" s="116"/>
      <c r="CN971" s="116"/>
      <c r="CO971" s="116"/>
      <c r="CP971" s="116"/>
      <c r="CQ971" s="116"/>
      <c r="CR971" s="116"/>
      <c r="CS971" s="116"/>
      <c r="CT971" s="116"/>
      <c r="CU971" s="116"/>
      <c r="CV971" s="116"/>
      <c r="CW971" s="116"/>
      <c r="CX971" s="116"/>
      <c r="CY971" s="116"/>
      <c r="CZ971" s="116"/>
      <c r="DA971" s="116"/>
      <c r="DB971" s="116"/>
      <c r="DC971" s="116"/>
      <c r="DD971" s="116"/>
      <c r="DE971" s="116"/>
      <c r="DF971" s="116"/>
      <c r="DG971" s="116"/>
    </row>
    <row r="972" spans="1:111">
      <c r="A972" s="295"/>
      <c r="B972" s="295"/>
      <c r="C972" s="296" t="s">
        <v>2969</v>
      </c>
      <c r="D972" s="221" t="s">
        <v>3079</v>
      </c>
      <c r="E972" s="295"/>
      <c r="F972" s="297"/>
      <c r="G972" s="297"/>
      <c r="H972" s="297"/>
      <c r="I972" s="295"/>
      <c r="J972" s="297"/>
      <c r="BP972" s="116"/>
      <c r="BQ972" s="116"/>
      <c r="BR972" s="116"/>
      <c r="BS972" s="116"/>
      <c r="BT972" s="116"/>
      <c r="BU972" s="116"/>
      <c r="BV972" s="116"/>
      <c r="BW972" s="116"/>
      <c r="BX972" s="116"/>
      <c r="BY972" s="116"/>
      <c r="BZ972" s="116"/>
      <c r="CA972" s="116"/>
      <c r="CB972" s="116"/>
      <c r="CC972" s="116"/>
      <c r="CD972" s="116"/>
      <c r="CE972" s="116"/>
      <c r="CF972" s="116"/>
      <c r="CG972" s="116"/>
      <c r="CH972" s="116"/>
      <c r="CI972" s="116"/>
      <c r="CJ972" s="116"/>
      <c r="CK972" s="116"/>
      <c r="CL972" s="116"/>
      <c r="CM972" s="116"/>
      <c r="CN972" s="116"/>
      <c r="CO972" s="116"/>
      <c r="CP972" s="116"/>
      <c r="CQ972" s="116"/>
      <c r="CR972" s="116"/>
      <c r="CS972" s="116"/>
      <c r="CT972" s="116"/>
      <c r="CU972" s="116"/>
      <c r="CV972" s="116"/>
      <c r="CW972" s="116"/>
      <c r="CX972" s="116"/>
      <c r="CY972" s="116"/>
      <c r="CZ972" s="116"/>
      <c r="DA972" s="116"/>
      <c r="DB972" s="116"/>
      <c r="DC972" s="116"/>
      <c r="DD972" s="116"/>
      <c r="DE972" s="116"/>
      <c r="DF972" s="116"/>
      <c r="DG972" s="116"/>
    </row>
    <row r="973" spans="1:111">
      <c r="A973" s="92"/>
      <c r="B973" s="112"/>
      <c r="C973" s="28" t="s">
        <v>2970</v>
      </c>
      <c r="D973" s="98" t="s">
        <v>2974</v>
      </c>
      <c r="E973" s="84"/>
      <c r="F973" s="503"/>
      <c r="G973" s="117"/>
      <c r="H973" s="114"/>
      <c r="I973" s="132"/>
      <c r="J973" s="94"/>
      <c r="BP973" s="116"/>
      <c r="BQ973" s="116"/>
      <c r="BR973" s="116"/>
      <c r="BS973" s="116"/>
      <c r="BT973" s="116"/>
      <c r="BU973" s="116"/>
      <c r="BV973" s="116"/>
      <c r="BW973" s="116"/>
      <c r="BX973" s="116"/>
      <c r="BY973" s="116"/>
      <c r="BZ973" s="116"/>
      <c r="CA973" s="116"/>
      <c r="CB973" s="116"/>
      <c r="CC973" s="116"/>
      <c r="CD973" s="116"/>
      <c r="CE973" s="116"/>
      <c r="CF973" s="116"/>
      <c r="CG973" s="116"/>
      <c r="CH973" s="116"/>
      <c r="CI973" s="116"/>
      <c r="CJ973" s="116"/>
      <c r="CK973" s="116"/>
      <c r="CL973" s="116"/>
      <c r="CM973" s="116"/>
      <c r="CN973" s="116"/>
      <c r="CO973" s="116"/>
      <c r="CP973" s="116"/>
      <c r="CQ973" s="116"/>
      <c r="CR973" s="116"/>
      <c r="CS973" s="116"/>
      <c r="CT973" s="116"/>
      <c r="CU973" s="116"/>
      <c r="CV973" s="116"/>
      <c r="CW973" s="116"/>
      <c r="CX973" s="116"/>
      <c r="CY973" s="116"/>
      <c r="CZ973" s="116"/>
      <c r="DA973" s="116"/>
      <c r="DB973" s="116"/>
      <c r="DC973" s="116"/>
      <c r="DD973" s="116"/>
      <c r="DE973" s="116"/>
      <c r="DF973" s="116"/>
      <c r="DG973" s="116"/>
    </row>
    <row r="974" spans="1:111">
      <c r="A974" s="92">
        <v>83635</v>
      </c>
      <c r="B974" s="112" t="s">
        <v>13</v>
      </c>
      <c r="C974" s="113" t="s">
        <v>3026</v>
      </c>
      <c r="D974" s="84" t="s">
        <v>2975</v>
      </c>
      <c r="E974" s="503" t="s">
        <v>104</v>
      </c>
      <c r="F974" s="543">
        <v>18</v>
      </c>
      <c r="G974" s="117">
        <f t="shared" ref="G974:G1025" si="370">$J$4</f>
        <v>0.24940000000000001</v>
      </c>
      <c r="H974" s="114">
        <v>0</v>
      </c>
      <c r="I974" s="132">
        <f t="shared" ref="I974:I977" si="371">H974*(1+G974)</f>
        <v>0</v>
      </c>
      <c r="J974" s="94">
        <f t="shared" ref="J974:J977" si="372">F974*I974</f>
        <v>0</v>
      </c>
      <c r="BP974" s="116"/>
      <c r="BQ974" s="116"/>
      <c r="BR974" s="116"/>
      <c r="BS974" s="116"/>
      <c r="BT974" s="116"/>
      <c r="BU974" s="116"/>
      <c r="BV974" s="116"/>
      <c r="BW974" s="116"/>
      <c r="BX974" s="116"/>
      <c r="BY974" s="116"/>
      <c r="BZ974" s="116"/>
      <c r="CA974" s="116"/>
      <c r="CB974" s="116"/>
      <c r="CC974" s="116"/>
      <c r="CD974" s="116"/>
      <c r="CE974" s="116"/>
      <c r="CF974" s="116"/>
      <c r="CG974" s="116"/>
      <c r="CH974" s="116"/>
      <c r="CI974" s="116"/>
      <c r="CJ974" s="116"/>
      <c r="CK974" s="116"/>
      <c r="CL974" s="116"/>
      <c r="CM974" s="116"/>
      <c r="CN974" s="116"/>
      <c r="CO974" s="116"/>
      <c r="CP974" s="116"/>
      <c r="CQ974" s="116"/>
      <c r="CR974" s="116"/>
      <c r="CS974" s="116"/>
      <c r="CT974" s="116"/>
      <c r="CU974" s="116"/>
      <c r="CV974" s="116"/>
      <c r="CW974" s="116"/>
      <c r="CX974" s="116"/>
      <c r="CY974" s="116"/>
      <c r="CZ974" s="116"/>
      <c r="DA974" s="116"/>
      <c r="DB974" s="116"/>
      <c r="DC974" s="116"/>
      <c r="DD974" s="116"/>
      <c r="DE974" s="116"/>
      <c r="DF974" s="116"/>
      <c r="DG974" s="116"/>
    </row>
    <row r="975" spans="1:111" ht="31.5">
      <c r="A975" s="92" t="s">
        <v>2976</v>
      </c>
      <c r="B975" s="112" t="s">
        <v>13</v>
      </c>
      <c r="C975" s="113" t="s">
        <v>3027</v>
      </c>
      <c r="D975" s="84" t="s">
        <v>2977</v>
      </c>
      <c r="E975" s="503" t="s">
        <v>104</v>
      </c>
      <c r="F975" s="543">
        <v>13</v>
      </c>
      <c r="G975" s="117">
        <f t="shared" si="370"/>
        <v>0.24940000000000001</v>
      </c>
      <c r="H975" s="114">
        <v>0</v>
      </c>
      <c r="I975" s="132">
        <f t="shared" si="371"/>
        <v>0</v>
      </c>
      <c r="J975" s="94">
        <f t="shared" si="372"/>
        <v>0</v>
      </c>
      <c r="BP975" s="116"/>
      <c r="BQ975" s="116"/>
      <c r="BR975" s="116"/>
      <c r="BS975" s="116"/>
      <c r="BT975" s="116"/>
      <c r="BU975" s="116"/>
      <c r="BV975" s="116"/>
      <c r="BW975" s="116"/>
      <c r="BX975" s="116"/>
      <c r="BY975" s="116"/>
      <c r="BZ975" s="116"/>
      <c r="CA975" s="116"/>
      <c r="CB975" s="116"/>
      <c r="CC975" s="116"/>
      <c r="CD975" s="116"/>
      <c r="CE975" s="116"/>
      <c r="CF975" s="116"/>
      <c r="CG975" s="116"/>
      <c r="CH975" s="116"/>
      <c r="CI975" s="116"/>
      <c r="CJ975" s="116"/>
      <c r="CK975" s="116"/>
      <c r="CL975" s="116"/>
      <c r="CM975" s="116"/>
      <c r="CN975" s="116"/>
      <c r="CO975" s="116"/>
      <c r="CP975" s="116"/>
      <c r="CQ975" s="116"/>
      <c r="CR975" s="116"/>
      <c r="CS975" s="116"/>
      <c r="CT975" s="116"/>
      <c r="CU975" s="116"/>
      <c r="CV975" s="116"/>
      <c r="CW975" s="116"/>
      <c r="CX975" s="116"/>
      <c r="CY975" s="116"/>
      <c r="CZ975" s="116"/>
      <c r="DA975" s="116"/>
      <c r="DB975" s="116"/>
      <c r="DC975" s="116"/>
      <c r="DD975" s="116"/>
      <c r="DE975" s="116"/>
      <c r="DF975" s="116"/>
      <c r="DG975" s="116"/>
    </row>
    <row r="976" spans="1:111">
      <c r="A976" s="92">
        <v>72544</v>
      </c>
      <c r="B976" s="112" t="s">
        <v>13</v>
      </c>
      <c r="C976" s="113" t="s">
        <v>3028</v>
      </c>
      <c r="D976" s="84" t="s">
        <v>2978</v>
      </c>
      <c r="E976" s="503" t="s">
        <v>104</v>
      </c>
      <c r="F976" s="543">
        <v>2</v>
      </c>
      <c r="G976" s="117">
        <f t="shared" si="370"/>
        <v>0.24940000000000001</v>
      </c>
      <c r="H976" s="114">
        <v>0</v>
      </c>
      <c r="I976" s="132">
        <f t="shared" si="371"/>
        <v>0</v>
      </c>
      <c r="J976" s="94">
        <f t="shared" si="372"/>
        <v>0</v>
      </c>
      <c r="BP976" s="116"/>
      <c r="BQ976" s="116"/>
      <c r="BR976" s="116"/>
      <c r="BS976" s="116"/>
      <c r="BT976" s="116"/>
      <c r="BU976" s="116"/>
      <c r="BV976" s="116"/>
      <c r="BW976" s="116"/>
      <c r="BX976" s="116"/>
      <c r="BY976" s="116"/>
      <c r="BZ976" s="116"/>
      <c r="CA976" s="116"/>
      <c r="CB976" s="116"/>
      <c r="CC976" s="116"/>
      <c r="CD976" s="116"/>
      <c r="CE976" s="116"/>
      <c r="CF976" s="116"/>
      <c r="CG976" s="116"/>
      <c r="CH976" s="116"/>
      <c r="CI976" s="116"/>
      <c r="CJ976" s="116"/>
      <c r="CK976" s="116"/>
      <c r="CL976" s="116"/>
      <c r="CM976" s="116"/>
      <c r="CN976" s="116"/>
      <c r="CO976" s="116"/>
      <c r="CP976" s="116"/>
      <c r="CQ976" s="116"/>
      <c r="CR976" s="116"/>
      <c r="CS976" s="116"/>
      <c r="CT976" s="116"/>
      <c r="CU976" s="116"/>
      <c r="CV976" s="116"/>
      <c r="CW976" s="116"/>
      <c r="CX976" s="116"/>
      <c r="CY976" s="116"/>
      <c r="CZ976" s="116"/>
      <c r="DA976" s="116"/>
      <c r="DB976" s="116"/>
      <c r="DC976" s="116"/>
      <c r="DD976" s="116"/>
      <c r="DE976" s="116"/>
      <c r="DF976" s="116"/>
      <c r="DG976" s="116"/>
    </row>
    <row r="977" spans="1:111">
      <c r="A977" s="92" t="s">
        <v>365</v>
      </c>
      <c r="B977" s="112" t="s">
        <v>103</v>
      </c>
      <c r="C977" s="113" t="s">
        <v>3029</v>
      </c>
      <c r="D977" s="84" t="s">
        <v>2979</v>
      </c>
      <c r="E977" s="503" t="s">
        <v>104</v>
      </c>
      <c r="F977" s="543">
        <v>29</v>
      </c>
      <c r="G977" s="117">
        <f t="shared" si="370"/>
        <v>0.24940000000000001</v>
      </c>
      <c r="H977" s="114">
        <v>0</v>
      </c>
      <c r="I977" s="132">
        <f t="shared" si="371"/>
        <v>0</v>
      </c>
      <c r="J977" s="94">
        <f t="shared" si="372"/>
        <v>0</v>
      </c>
      <c r="BP977" s="116"/>
      <c r="BQ977" s="116"/>
      <c r="BR977" s="116"/>
      <c r="BS977" s="116"/>
      <c r="BT977" s="116"/>
      <c r="BU977" s="116"/>
      <c r="BV977" s="116"/>
      <c r="BW977" s="116"/>
      <c r="BX977" s="116"/>
      <c r="BY977" s="116"/>
      <c r="BZ977" s="116"/>
      <c r="CA977" s="116"/>
      <c r="CB977" s="116"/>
      <c r="CC977" s="116"/>
      <c r="CD977" s="116"/>
      <c r="CE977" s="116"/>
      <c r="CF977" s="116"/>
      <c r="CG977" s="116"/>
      <c r="CH977" s="116"/>
      <c r="CI977" s="116"/>
      <c r="CJ977" s="116"/>
      <c r="CK977" s="116"/>
      <c r="CL977" s="116"/>
      <c r="CM977" s="116"/>
      <c r="CN977" s="116"/>
      <c r="CO977" s="116"/>
      <c r="CP977" s="116"/>
      <c r="CQ977" s="116"/>
      <c r="CR977" s="116"/>
      <c r="CS977" s="116"/>
      <c r="CT977" s="116"/>
      <c r="CU977" s="116"/>
      <c r="CV977" s="116"/>
      <c r="CW977" s="116"/>
      <c r="CX977" s="116"/>
      <c r="CY977" s="116"/>
      <c r="CZ977" s="116"/>
      <c r="DA977" s="116"/>
      <c r="DB977" s="116"/>
      <c r="DC977" s="116"/>
      <c r="DD977" s="116"/>
      <c r="DE977" s="116"/>
      <c r="DF977" s="116"/>
      <c r="DG977" s="116"/>
    </row>
    <row r="978" spans="1:111">
      <c r="A978" s="92">
        <v>84665</v>
      </c>
      <c r="B978" s="112" t="s">
        <v>13</v>
      </c>
      <c r="C978" s="113" t="s">
        <v>3030</v>
      </c>
      <c r="D978" s="84" t="s">
        <v>2980</v>
      </c>
      <c r="E978" s="503" t="s">
        <v>109</v>
      </c>
      <c r="F978" s="543">
        <v>20</v>
      </c>
      <c r="G978" s="117">
        <f t="shared" si="370"/>
        <v>0.24940000000000001</v>
      </c>
      <c r="H978" s="114">
        <v>0</v>
      </c>
      <c r="I978" s="132">
        <f>H978*(1+G978)</f>
        <v>0</v>
      </c>
      <c r="J978" s="94">
        <f>F978*I978</f>
        <v>0</v>
      </c>
      <c r="BP978" s="116"/>
      <c r="BQ978" s="116"/>
      <c r="BR978" s="116"/>
      <c r="BS978" s="116"/>
      <c r="BT978" s="116"/>
      <c r="BU978" s="116"/>
      <c r="BV978" s="116"/>
      <c r="BW978" s="116"/>
      <c r="BX978" s="116"/>
      <c r="BY978" s="116"/>
      <c r="BZ978" s="116"/>
      <c r="CA978" s="116"/>
      <c r="CB978" s="116"/>
      <c r="CC978" s="116"/>
      <c r="CD978" s="116"/>
      <c r="CE978" s="116"/>
      <c r="CF978" s="116"/>
      <c r="CG978" s="116"/>
      <c r="CH978" s="116"/>
      <c r="CI978" s="116"/>
      <c r="CJ978" s="116"/>
      <c r="CK978" s="116"/>
      <c r="CL978" s="116"/>
      <c r="CM978" s="116"/>
      <c r="CN978" s="116"/>
      <c r="CO978" s="116"/>
      <c r="CP978" s="116"/>
      <c r="CQ978" s="116"/>
      <c r="CR978" s="116"/>
      <c r="CS978" s="116"/>
      <c r="CT978" s="116"/>
      <c r="CU978" s="116"/>
      <c r="CV978" s="116"/>
      <c r="CW978" s="116"/>
      <c r="CX978" s="116"/>
      <c r="CY978" s="116"/>
      <c r="CZ978" s="116"/>
      <c r="DA978" s="116"/>
      <c r="DB978" s="116"/>
      <c r="DC978" s="116"/>
      <c r="DD978" s="116"/>
      <c r="DE978" s="116"/>
      <c r="DF978" s="116"/>
      <c r="DG978" s="116"/>
    </row>
    <row r="979" spans="1:111">
      <c r="A979" s="542"/>
      <c r="B979" s="542"/>
      <c r="C979" s="28" t="s">
        <v>3031</v>
      </c>
      <c r="D979" s="98" t="s">
        <v>2981</v>
      </c>
      <c r="E979" s="88"/>
      <c r="F979" s="503"/>
      <c r="G979" s="117"/>
      <c r="H979" s="114"/>
      <c r="I979" s="132"/>
      <c r="J979" s="94"/>
      <c r="BP979" s="116"/>
      <c r="BQ979" s="116"/>
      <c r="BR979" s="116"/>
      <c r="BS979" s="116"/>
      <c r="BT979" s="116"/>
      <c r="BU979" s="116"/>
      <c r="BV979" s="116"/>
      <c r="BW979" s="116"/>
      <c r="BX979" s="116"/>
      <c r="BY979" s="116"/>
      <c r="BZ979" s="116"/>
      <c r="CA979" s="116"/>
      <c r="CB979" s="116"/>
      <c r="CC979" s="116"/>
      <c r="CD979" s="116"/>
      <c r="CE979" s="116"/>
      <c r="CF979" s="116"/>
      <c r="CG979" s="116"/>
      <c r="CH979" s="116"/>
      <c r="CI979" s="116"/>
      <c r="CJ979" s="116"/>
      <c r="CK979" s="116"/>
      <c r="CL979" s="116"/>
      <c r="CM979" s="116"/>
      <c r="CN979" s="116"/>
      <c r="CO979" s="116"/>
      <c r="CP979" s="116"/>
      <c r="CQ979" s="116"/>
      <c r="CR979" s="116"/>
      <c r="CS979" s="116"/>
      <c r="CT979" s="116"/>
      <c r="CU979" s="116"/>
      <c r="CV979" s="116"/>
      <c r="CW979" s="116"/>
      <c r="CX979" s="116"/>
      <c r="CY979" s="116"/>
      <c r="CZ979" s="116"/>
      <c r="DA979" s="116"/>
      <c r="DB979" s="116"/>
      <c r="DC979" s="116"/>
      <c r="DD979" s="116"/>
      <c r="DE979" s="116"/>
      <c r="DF979" s="116"/>
      <c r="DG979" s="116"/>
    </row>
    <row r="980" spans="1:111" ht="31.5">
      <c r="A980" s="92" t="s">
        <v>365</v>
      </c>
      <c r="B980" s="112" t="s">
        <v>103</v>
      </c>
      <c r="C980" s="113" t="s">
        <v>3032</v>
      </c>
      <c r="D980" s="84" t="s">
        <v>2982</v>
      </c>
      <c r="E980" s="503" t="s">
        <v>104</v>
      </c>
      <c r="F980" s="543">
        <v>150</v>
      </c>
      <c r="G980" s="117">
        <f t="shared" si="370"/>
        <v>0.24940000000000001</v>
      </c>
      <c r="H980" s="114">
        <v>0</v>
      </c>
      <c r="I980" s="132">
        <f t="shared" ref="I980:I1025" si="373">H980*(1+G980)</f>
        <v>0</v>
      </c>
      <c r="J980" s="94">
        <f t="shared" ref="J980:J1025" si="374">F980*I980</f>
        <v>0</v>
      </c>
      <c r="BP980" s="116"/>
      <c r="BQ980" s="116"/>
      <c r="BR980" s="116"/>
      <c r="BS980" s="116"/>
      <c r="BT980" s="116"/>
      <c r="BU980" s="116"/>
      <c r="BV980" s="116"/>
      <c r="BW980" s="116"/>
      <c r="BX980" s="116"/>
      <c r="BY980" s="116"/>
      <c r="BZ980" s="116"/>
      <c r="CA980" s="116"/>
      <c r="CB980" s="116"/>
      <c r="CC980" s="116"/>
      <c r="CD980" s="116"/>
      <c r="CE980" s="116"/>
      <c r="CF980" s="116"/>
      <c r="CG980" s="116"/>
      <c r="CH980" s="116"/>
      <c r="CI980" s="116"/>
      <c r="CJ980" s="116"/>
      <c r="CK980" s="116"/>
      <c r="CL980" s="116"/>
      <c r="CM980" s="116"/>
      <c r="CN980" s="116"/>
      <c r="CO980" s="116"/>
      <c r="CP980" s="116"/>
      <c r="CQ980" s="116"/>
      <c r="CR980" s="116"/>
      <c r="CS980" s="116"/>
      <c r="CT980" s="116"/>
      <c r="CU980" s="116"/>
      <c r="CV980" s="116"/>
      <c r="CW980" s="116"/>
      <c r="CX980" s="116"/>
      <c r="CY980" s="116"/>
      <c r="CZ980" s="116"/>
      <c r="DA980" s="116"/>
      <c r="DB980" s="116"/>
      <c r="DC980" s="116"/>
      <c r="DD980" s="116"/>
      <c r="DE980" s="116"/>
      <c r="DF980" s="116"/>
      <c r="DG980" s="116"/>
    </row>
    <row r="981" spans="1:111">
      <c r="A981" s="542"/>
      <c r="B981" s="542"/>
      <c r="C981" s="28" t="s">
        <v>3033</v>
      </c>
      <c r="D981" s="98" t="s">
        <v>2983</v>
      </c>
      <c r="E981" s="503"/>
      <c r="F981" s="503"/>
      <c r="G981" s="117"/>
      <c r="H981" s="114"/>
      <c r="I981" s="132"/>
      <c r="J981" s="94"/>
      <c r="BP981" s="116"/>
      <c r="BQ981" s="116"/>
      <c r="BR981" s="116"/>
      <c r="BS981" s="116"/>
      <c r="BT981" s="116"/>
      <c r="BU981" s="116"/>
      <c r="BV981" s="116"/>
      <c r="BW981" s="116"/>
      <c r="BX981" s="116"/>
      <c r="BY981" s="116"/>
      <c r="BZ981" s="116"/>
      <c r="CA981" s="116"/>
      <c r="CB981" s="116"/>
      <c r="CC981" s="116"/>
      <c r="CD981" s="116"/>
      <c r="CE981" s="116"/>
      <c r="CF981" s="116"/>
      <c r="CG981" s="116"/>
      <c r="CH981" s="116"/>
      <c r="CI981" s="116"/>
      <c r="CJ981" s="116"/>
      <c r="CK981" s="116"/>
      <c r="CL981" s="116"/>
      <c r="CM981" s="116"/>
      <c r="CN981" s="116"/>
      <c r="CO981" s="116"/>
      <c r="CP981" s="116"/>
      <c r="CQ981" s="116"/>
      <c r="CR981" s="116"/>
      <c r="CS981" s="116"/>
      <c r="CT981" s="116"/>
      <c r="CU981" s="116"/>
      <c r="CV981" s="116"/>
      <c r="CW981" s="116"/>
      <c r="CX981" s="116"/>
      <c r="CY981" s="116"/>
      <c r="CZ981" s="116"/>
      <c r="DA981" s="116"/>
      <c r="DB981" s="116"/>
      <c r="DC981" s="116"/>
      <c r="DD981" s="116"/>
      <c r="DE981" s="116"/>
      <c r="DF981" s="116"/>
      <c r="DG981" s="116"/>
    </row>
    <row r="982" spans="1:111">
      <c r="A982" s="92" t="s">
        <v>365</v>
      </c>
      <c r="B982" s="112" t="s">
        <v>103</v>
      </c>
      <c r="C982" s="113" t="s">
        <v>3034</v>
      </c>
      <c r="D982" s="84" t="s">
        <v>2984</v>
      </c>
      <c r="E982" s="503" t="s">
        <v>104</v>
      </c>
      <c r="F982" s="543">
        <v>6</v>
      </c>
      <c r="G982" s="117">
        <f t="shared" si="370"/>
        <v>0.24940000000000001</v>
      </c>
      <c r="H982" s="114">
        <v>0</v>
      </c>
      <c r="I982" s="132">
        <f t="shared" si="373"/>
        <v>0</v>
      </c>
      <c r="J982" s="94">
        <f t="shared" si="374"/>
        <v>0</v>
      </c>
      <c r="BP982" s="116"/>
      <c r="BQ982" s="116"/>
      <c r="BR982" s="116"/>
      <c r="BS982" s="116"/>
      <c r="BT982" s="116"/>
      <c r="BU982" s="116"/>
      <c r="BV982" s="116"/>
      <c r="BW982" s="116"/>
      <c r="BX982" s="116"/>
      <c r="BY982" s="116"/>
      <c r="BZ982" s="116"/>
      <c r="CA982" s="116"/>
      <c r="CB982" s="116"/>
      <c r="CC982" s="116"/>
      <c r="CD982" s="116"/>
      <c r="CE982" s="116"/>
      <c r="CF982" s="116"/>
      <c r="CG982" s="116"/>
      <c r="CH982" s="116"/>
      <c r="CI982" s="116"/>
      <c r="CJ982" s="116"/>
      <c r="CK982" s="116"/>
      <c r="CL982" s="116"/>
      <c r="CM982" s="116"/>
      <c r="CN982" s="116"/>
      <c r="CO982" s="116"/>
      <c r="CP982" s="116"/>
      <c r="CQ982" s="116"/>
      <c r="CR982" s="116"/>
      <c r="CS982" s="116"/>
      <c r="CT982" s="116"/>
      <c r="CU982" s="116"/>
      <c r="CV982" s="116"/>
      <c r="CW982" s="116"/>
      <c r="CX982" s="116"/>
      <c r="CY982" s="116"/>
      <c r="CZ982" s="116"/>
      <c r="DA982" s="116"/>
      <c r="DB982" s="116"/>
      <c r="DC982" s="116"/>
      <c r="DD982" s="116"/>
      <c r="DE982" s="116"/>
      <c r="DF982" s="116"/>
      <c r="DG982" s="116"/>
    </row>
    <row r="983" spans="1:111">
      <c r="A983" s="92" t="s">
        <v>365</v>
      </c>
      <c r="B983" s="112" t="s">
        <v>103</v>
      </c>
      <c r="C983" s="113" t="s">
        <v>3035</v>
      </c>
      <c r="D983" s="84" t="s">
        <v>2985</v>
      </c>
      <c r="E983" s="503" t="s">
        <v>104</v>
      </c>
      <c r="F983" s="543">
        <v>6</v>
      </c>
      <c r="G983" s="117">
        <f t="shared" si="370"/>
        <v>0.24940000000000001</v>
      </c>
      <c r="H983" s="114">
        <v>0</v>
      </c>
      <c r="I983" s="132">
        <f t="shared" si="373"/>
        <v>0</v>
      </c>
      <c r="J983" s="94">
        <f t="shared" si="374"/>
        <v>0</v>
      </c>
      <c r="BP983" s="116"/>
      <c r="BQ983" s="116"/>
      <c r="BR983" s="116"/>
      <c r="BS983" s="116"/>
      <c r="BT983" s="116"/>
      <c r="BU983" s="116"/>
      <c r="BV983" s="116"/>
      <c r="BW983" s="116"/>
      <c r="BX983" s="116"/>
      <c r="BY983" s="116"/>
      <c r="BZ983" s="116"/>
      <c r="CA983" s="116"/>
      <c r="CB983" s="116"/>
      <c r="CC983" s="116"/>
      <c r="CD983" s="116"/>
      <c r="CE983" s="116"/>
      <c r="CF983" s="116"/>
      <c r="CG983" s="116"/>
      <c r="CH983" s="116"/>
      <c r="CI983" s="116"/>
      <c r="CJ983" s="116"/>
      <c r="CK983" s="116"/>
      <c r="CL983" s="116"/>
      <c r="CM983" s="116"/>
      <c r="CN983" s="116"/>
      <c r="CO983" s="116"/>
      <c r="CP983" s="116"/>
      <c r="CQ983" s="116"/>
      <c r="CR983" s="116"/>
      <c r="CS983" s="116"/>
      <c r="CT983" s="116"/>
      <c r="CU983" s="116"/>
      <c r="CV983" s="116"/>
      <c r="CW983" s="116"/>
      <c r="CX983" s="116"/>
      <c r="CY983" s="116"/>
      <c r="CZ983" s="116"/>
      <c r="DA983" s="116"/>
      <c r="DB983" s="116"/>
      <c r="DC983" s="116"/>
      <c r="DD983" s="116"/>
      <c r="DE983" s="116"/>
      <c r="DF983" s="116"/>
      <c r="DG983" s="116"/>
    </row>
    <row r="984" spans="1:111">
      <c r="A984" s="92" t="s">
        <v>365</v>
      </c>
      <c r="B984" s="112" t="s">
        <v>103</v>
      </c>
      <c r="C984" s="113" t="s">
        <v>3036</v>
      </c>
      <c r="D984" s="84" t="s">
        <v>2986</v>
      </c>
      <c r="E984" s="503" t="s">
        <v>104</v>
      </c>
      <c r="F984" s="543">
        <v>1</v>
      </c>
      <c r="G984" s="117">
        <f t="shared" si="370"/>
        <v>0.24940000000000001</v>
      </c>
      <c r="H984" s="114">
        <v>0</v>
      </c>
      <c r="I984" s="132">
        <f t="shared" si="373"/>
        <v>0</v>
      </c>
      <c r="J984" s="94">
        <f t="shared" si="374"/>
        <v>0</v>
      </c>
      <c r="BP984" s="116"/>
      <c r="BQ984" s="116"/>
      <c r="BR984" s="116"/>
      <c r="BS984" s="116"/>
      <c r="BT984" s="116"/>
      <c r="BU984" s="116"/>
      <c r="BV984" s="116"/>
      <c r="BW984" s="116"/>
      <c r="BX984" s="116"/>
      <c r="BY984" s="116"/>
      <c r="BZ984" s="116"/>
      <c r="CA984" s="116"/>
      <c r="CB984" s="116"/>
      <c r="CC984" s="116"/>
      <c r="CD984" s="116"/>
      <c r="CE984" s="116"/>
      <c r="CF984" s="116"/>
      <c r="CG984" s="116"/>
      <c r="CH984" s="116"/>
      <c r="CI984" s="116"/>
      <c r="CJ984" s="116"/>
      <c r="CK984" s="116"/>
      <c r="CL984" s="116"/>
      <c r="CM984" s="116"/>
      <c r="CN984" s="116"/>
      <c r="CO984" s="116"/>
      <c r="CP984" s="116"/>
      <c r="CQ984" s="116"/>
      <c r="CR984" s="116"/>
      <c r="CS984" s="116"/>
      <c r="CT984" s="116"/>
      <c r="CU984" s="116"/>
      <c r="CV984" s="116"/>
      <c r="CW984" s="116"/>
      <c r="CX984" s="116"/>
      <c r="CY984" s="116"/>
      <c r="CZ984" s="116"/>
      <c r="DA984" s="116"/>
      <c r="DB984" s="116"/>
      <c r="DC984" s="116"/>
      <c r="DD984" s="116"/>
      <c r="DE984" s="116"/>
      <c r="DF984" s="116"/>
      <c r="DG984" s="116"/>
    </row>
    <row r="985" spans="1:111">
      <c r="A985" s="92" t="s">
        <v>365</v>
      </c>
      <c r="B985" s="112" t="s">
        <v>103</v>
      </c>
      <c r="C985" s="113" t="s">
        <v>3037</v>
      </c>
      <c r="D985" s="84" t="s">
        <v>2987</v>
      </c>
      <c r="E985" s="503" t="s">
        <v>104</v>
      </c>
      <c r="F985" s="543">
        <v>1</v>
      </c>
      <c r="G985" s="117">
        <f t="shared" si="370"/>
        <v>0.24940000000000001</v>
      </c>
      <c r="H985" s="114">
        <v>0</v>
      </c>
      <c r="I985" s="132">
        <f t="shared" si="373"/>
        <v>0</v>
      </c>
      <c r="J985" s="94">
        <f t="shared" si="374"/>
        <v>0</v>
      </c>
      <c r="BP985" s="116"/>
      <c r="BQ985" s="116"/>
      <c r="BR985" s="116"/>
      <c r="BS985" s="116"/>
      <c r="BT985" s="116"/>
      <c r="BU985" s="116"/>
      <c r="BV985" s="116"/>
      <c r="BW985" s="116"/>
      <c r="BX985" s="116"/>
      <c r="BY985" s="116"/>
      <c r="BZ985" s="116"/>
      <c r="CA985" s="116"/>
      <c r="CB985" s="116"/>
      <c r="CC985" s="116"/>
      <c r="CD985" s="116"/>
      <c r="CE985" s="116"/>
      <c r="CF985" s="116"/>
      <c r="CG985" s="116"/>
      <c r="CH985" s="116"/>
      <c r="CI985" s="116"/>
      <c r="CJ985" s="116"/>
      <c r="CK985" s="116"/>
      <c r="CL985" s="116"/>
      <c r="CM985" s="116"/>
      <c r="CN985" s="116"/>
      <c r="CO985" s="116"/>
      <c r="CP985" s="116"/>
      <c r="CQ985" s="116"/>
      <c r="CR985" s="116"/>
      <c r="CS985" s="116"/>
      <c r="CT985" s="116"/>
      <c r="CU985" s="116"/>
      <c r="CV985" s="116"/>
      <c r="CW985" s="116"/>
      <c r="CX985" s="116"/>
      <c r="CY985" s="116"/>
      <c r="CZ985" s="116"/>
      <c r="DA985" s="116"/>
      <c r="DB985" s="116"/>
      <c r="DC985" s="116"/>
      <c r="DD985" s="116"/>
      <c r="DE985" s="116"/>
      <c r="DF985" s="116"/>
      <c r="DG985" s="116"/>
    </row>
    <row r="986" spans="1:111" ht="31.5">
      <c r="A986" s="92">
        <v>91927</v>
      </c>
      <c r="B986" s="112" t="s">
        <v>13</v>
      </c>
      <c r="C986" s="113" t="s">
        <v>3038</v>
      </c>
      <c r="D986" s="84" t="s">
        <v>2988</v>
      </c>
      <c r="E986" s="503" t="s">
        <v>107</v>
      </c>
      <c r="F986" s="543">
        <v>1880</v>
      </c>
      <c r="G986" s="117">
        <f t="shared" si="370"/>
        <v>0.24940000000000001</v>
      </c>
      <c r="H986" s="114">
        <v>0</v>
      </c>
      <c r="I986" s="132">
        <f t="shared" si="373"/>
        <v>0</v>
      </c>
      <c r="J986" s="94">
        <f t="shared" si="374"/>
        <v>0</v>
      </c>
      <c r="BP986" s="116"/>
      <c r="BQ986" s="116"/>
      <c r="BR986" s="116"/>
      <c r="BS986" s="116"/>
      <c r="BT986" s="116"/>
      <c r="BU986" s="116"/>
      <c r="BV986" s="116"/>
      <c r="BW986" s="116"/>
      <c r="BX986" s="116"/>
      <c r="BY986" s="116"/>
      <c r="BZ986" s="116"/>
      <c r="CA986" s="116"/>
      <c r="CB986" s="116"/>
      <c r="CC986" s="116"/>
      <c r="CD986" s="116"/>
      <c r="CE986" s="116"/>
      <c r="CF986" s="116"/>
      <c r="CG986" s="116"/>
      <c r="CH986" s="116"/>
      <c r="CI986" s="116"/>
      <c r="CJ986" s="116"/>
      <c r="CK986" s="116"/>
      <c r="CL986" s="116"/>
      <c r="CM986" s="116"/>
      <c r="CN986" s="116"/>
      <c r="CO986" s="116"/>
      <c r="CP986" s="116"/>
      <c r="CQ986" s="116"/>
      <c r="CR986" s="116"/>
      <c r="CS986" s="116"/>
      <c r="CT986" s="116"/>
      <c r="CU986" s="116"/>
      <c r="CV986" s="116"/>
      <c r="CW986" s="116"/>
      <c r="CX986" s="116"/>
      <c r="CY986" s="116"/>
      <c r="CZ986" s="116"/>
      <c r="DA986" s="116"/>
      <c r="DB986" s="116"/>
      <c r="DC986" s="116"/>
      <c r="DD986" s="116"/>
      <c r="DE986" s="116"/>
      <c r="DF986" s="116"/>
      <c r="DG986" s="116"/>
    </row>
    <row r="987" spans="1:111" ht="31.5">
      <c r="A987" s="92">
        <v>91940</v>
      </c>
      <c r="B987" s="112" t="s">
        <v>13</v>
      </c>
      <c r="C987" s="113" t="s">
        <v>3039</v>
      </c>
      <c r="D987" s="84" t="s">
        <v>2989</v>
      </c>
      <c r="E987" s="503" t="s">
        <v>104</v>
      </c>
      <c r="F987" s="543">
        <v>25</v>
      </c>
      <c r="G987" s="117">
        <f t="shared" si="370"/>
        <v>0.24940000000000001</v>
      </c>
      <c r="H987" s="114">
        <v>0</v>
      </c>
      <c r="I987" s="132">
        <f t="shared" si="373"/>
        <v>0</v>
      </c>
      <c r="J987" s="94">
        <f t="shared" si="374"/>
        <v>0</v>
      </c>
      <c r="BP987" s="116"/>
      <c r="BQ987" s="116"/>
      <c r="BR987" s="116"/>
      <c r="BS987" s="116"/>
      <c r="BT987" s="116"/>
      <c r="BU987" s="116"/>
      <c r="BV987" s="116"/>
      <c r="BW987" s="116"/>
      <c r="BX987" s="116"/>
      <c r="BY987" s="116"/>
      <c r="BZ987" s="116"/>
      <c r="CA987" s="116"/>
      <c r="CB987" s="116"/>
      <c r="CC987" s="116"/>
      <c r="CD987" s="116"/>
      <c r="CE987" s="116"/>
      <c r="CF987" s="116"/>
      <c r="CG987" s="116"/>
      <c r="CH987" s="116"/>
      <c r="CI987" s="116"/>
      <c r="CJ987" s="116"/>
      <c r="CK987" s="116"/>
      <c r="CL987" s="116"/>
      <c r="CM987" s="116"/>
      <c r="CN987" s="116"/>
      <c r="CO987" s="116"/>
      <c r="CP987" s="116"/>
      <c r="CQ987" s="116"/>
      <c r="CR987" s="116"/>
      <c r="CS987" s="116"/>
      <c r="CT987" s="116"/>
      <c r="CU987" s="116"/>
      <c r="CV987" s="116"/>
      <c r="CW987" s="116"/>
      <c r="CX987" s="116"/>
      <c r="CY987" s="116"/>
      <c r="CZ987" s="116"/>
      <c r="DA987" s="116"/>
      <c r="DB987" s="116"/>
      <c r="DC987" s="116"/>
      <c r="DD987" s="116"/>
      <c r="DE987" s="116"/>
      <c r="DF987" s="116"/>
      <c r="DG987" s="116"/>
    </row>
    <row r="988" spans="1:111">
      <c r="A988" s="92" t="s">
        <v>365</v>
      </c>
      <c r="B988" s="112" t="s">
        <v>103</v>
      </c>
      <c r="C988" s="113" t="s">
        <v>3040</v>
      </c>
      <c r="D988" s="82" t="s">
        <v>2990</v>
      </c>
      <c r="E988" s="503" t="s">
        <v>107</v>
      </c>
      <c r="F988" s="543">
        <v>150</v>
      </c>
      <c r="G988" s="117">
        <f t="shared" si="370"/>
        <v>0.24940000000000001</v>
      </c>
      <c r="H988" s="114">
        <v>0</v>
      </c>
      <c r="I988" s="132">
        <f t="shared" si="373"/>
        <v>0</v>
      </c>
      <c r="J988" s="94">
        <f t="shared" si="374"/>
        <v>0</v>
      </c>
      <c r="BP988" s="116"/>
      <c r="BQ988" s="116"/>
      <c r="BR988" s="116"/>
      <c r="BS988" s="116"/>
      <c r="BT988" s="116"/>
      <c r="BU988" s="116"/>
      <c r="BV988" s="116"/>
      <c r="BW988" s="116"/>
      <c r="BX988" s="116"/>
      <c r="BY988" s="116"/>
      <c r="BZ988" s="116"/>
      <c r="CA988" s="116"/>
      <c r="CB988" s="116"/>
      <c r="CC988" s="116"/>
      <c r="CD988" s="116"/>
      <c r="CE988" s="116"/>
      <c r="CF988" s="116"/>
      <c r="CG988" s="116"/>
      <c r="CH988" s="116"/>
      <c r="CI988" s="116"/>
      <c r="CJ988" s="116"/>
      <c r="CK988" s="116"/>
      <c r="CL988" s="116"/>
      <c r="CM988" s="116"/>
      <c r="CN988" s="116"/>
      <c r="CO988" s="116"/>
      <c r="CP988" s="116"/>
      <c r="CQ988" s="116"/>
      <c r="CR988" s="116"/>
      <c r="CS988" s="116"/>
      <c r="CT988" s="116"/>
      <c r="CU988" s="116"/>
      <c r="CV988" s="116"/>
      <c r="CW988" s="116"/>
      <c r="CX988" s="116"/>
      <c r="CY988" s="116"/>
      <c r="CZ988" s="116"/>
      <c r="DA988" s="116"/>
      <c r="DB988" s="116"/>
      <c r="DC988" s="116"/>
      <c r="DD988" s="116"/>
      <c r="DE988" s="116"/>
      <c r="DF988" s="116"/>
      <c r="DG988" s="116"/>
    </row>
    <row r="989" spans="1:111">
      <c r="A989" s="92" t="s">
        <v>365</v>
      </c>
      <c r="B989" s="112" t="s">
        <v>103</v>
      </c>
      <c r="C989" s="113" t="s">
        <v>3041</v>
      </c>
      <c r="D989" s="82" t="s">
        <v>2991</v>
      </c>
      <c r="E989" s="503" t="s">
        <v>107</v>
      </c>
      <c r="F989" s="543">
        <v>30</v>
      </c>
      <c r="G989" s="117">
        <f t="shared" si="370"/>
        <v>0.24940000000000001</v>
      </c>
      <c r="H989" s="114">
        <v>0</v>
      </c>
      <c r="I989" s="132">
        <f t="shared" si="373"/>
        <v>0</v>
      </c>
      <c r="J989" s="94">
        <f t="shared" si="374"/>
        <v>0</v>
      </c>
      <c r="BP989" s="116"/>
      <c r="BQ989" s="116"/>
      <c r="BR989" s="116"/>
      <c r="BS989" s="116"/>
      <c r="BT989" s="116"/>
      <c r="BU989" s="116"/>
      <c r="BV989" s="116"/>
      <c r="BW989" s="116"/>
      <c r="BX989" s="116"/>
      <c r="BY989" s="116"/>
      <c r="BZ989" s="116"/>
      <c r="CA989" s="116"/>
      <c r="CB989" s="116"/>
      <c r="CC989" s="116"/>
      <c r="CD989" s="116"/>
      <c r="CE989" s="116"/>
      <c r="CF989" s="116"/>
      <c r="CG989" s="116"/>
      <c r="CH989" s="116"/>
      <c r="CI989" s="116"/>
      <c r="CJ989" s="116"/>
      <c r="CK989" s="116"/>
      <c r="CL989" s="116"/>
      <c r="CM989" s="116"/>
      <c r="CN989" s="116"/>
      <c r="CO989" s="116"/>
      <c r="CP989" s="116"/>
      <c r="CQ989" s="116"/>
      <c r="CR989" s="116"/>
      <c r="CS989" s="116"/>
      <c r="CT989" s="116"/>
      <c r="CU989" s="116"/>
      <c r="CV989" s="116"/>
      <c r="CW989" s="116"/>
      <c r="CX989" s="116"/>
      <c r="CY989" s="116"/>
      <c r="CZ989" s="116"/>
      <c r="DA989" s="116"/>
      <c r="DB989" s="116"/>
      <c r="DC989" s="116"/>
      <c r="DD989" s="116"/>
      <c r="DE989" s="116"/>
      <c r="DF989" s="116"/>
      <c r="DG989" s="116"/>
    </row>
    <row r="990" spans="1:111">
      <c r="A990" s="92" t="s">
        <v>365</v>
      </c>
      <c r="B990" s="112" t="s">
        <v>103</v>
      </c>
      <c r="C990" s="113" t="s">
        <v>3042</v>
      </c>
      <c r="D990" s="82" t="s">
        <v>2992</v>
      </c>
      <c r="E990" s="503" t="s">
        <v>104</v>
      </c>
      <c r="F990" s="543">
        <v>6</v>
      </c>
      <c r="G990" s="117">
        <f t="shared" si="370"/>
        <v>0.24940000000000001</v>
      </c>
      <c r="H990" s="114">
        <v>0</v>
      </c>
      <c r="I990" s="132">
        <f t="shared" si="373"/>
        <v>0</v>
      </c>
      <c r="J990" s="94">
        <f t="shared" si="374"/>
        <v>0</v>
      </c>
      <c r="BP990" s="116"/>
      <c r="BQ990" s="116"/>
      <c r="BR990" s="116"/>
      <c r="BS990" s="116"/>
      <c r="BT990" s="116"/>
      <c r="BU990" s="116"/>
      <c r="BV990" s="116"/>
      <c r="BW990" s="116"/>
      <c r="BX990" s="116"/>
      <c r="BY990" s="116"/>
      <c r="BZ990" s="116"/>
      <c r="CA990" s="116"/>
      <c r="CB990" s="116"/>
      <c r="CC990" s="116"/>
      <c r="CD990" s="116"/>
      <c r="CE990" s="116"/>
      <c r="CF990" s="116"/>
      <c r="CG990" s="116"/>
      <c r="CH990" s="116"/>
      <c r="CI990" s="116"/>
      <c r="CJ990" s="116"/>
      <c r="CK990" s="116"/>
      <c r="CL990" s="116"/>
      <c r="CM990" s="116"/>
      <c r="CN990" s="116"/>
      <c r="CO990" s="116"/>
      <c r="CP990" s="116"/>
      <c r="CQ990" s="116"/>
      <c r="CR990" s="116"/>
      <c r="CS990" s="116"/>
      <c r="CT990" s="116"/>
      <c r="CU990" s="116"/>
      <c r="CV990" s="116"/>
      <c r="CW990" s="116"/>
      <c r="CX990" s="116"/>
      <c r="CY990" s="116"/>
      <c r="CZ990" s="116"/>
      <c r="DA990" s="116"/>
      <c r="DB990" s="116"/>
      <c r="DC990" s="116"/>
      <c r="DD990" s="116"/>
      <c r="DE990" s="116"/>
      <c r="DF990" s="116"/>
      <c r="DG990" s="116"/>
    </row>
    <row r="991" spans="1:111">
      <c r="A991" s="92" t="s">
        <v>365</v>
      </c>
      <c r="B991" s="112" t="s">
        <v>103</v>
      </c>
      <c r="C991" s="113" t="s">
        <v>3043</v>
      </c>
      <c r="D991" s="82" t="s">
        <v>2993</v>
      </c>
      <c r="E991" s="503" t="s">
        <v>104</v>
      </c>
      <c r="F991" s="543">
        <v>6</v>
      </c>
      <c r="G991" s="117">
        <f t="shared" si="370"/>
        <v>0.24940000000000001</v>
      </c>
      <c r="H991" s="114">
        <v>0</v>
      </c>
      <c r="I991" s="132">
        <f t="shared" si="373"/>
        <v>0</v>
      </c>
      <c r="J991" s="94">
        <f t="shared" si="374"/>
        <v>0</v>
      </c>
      <c r="BP991" s="116"/>
      <c r="BQ991" s="116"/>
      <c r="BR991" s="116"/>
      <c r="BS991" s="116"/>
      <c r="BT991" s="116"/>
      <c r="BU991" s="116"/>
      <c r="BV991" s="116"/>
      <c r="BW991" s="116"/>
      <c r="BX991" s="116"/>
      <c r="BY991" s="116"/>
      <c r="BZ991" s="116"/>
      <c r="CA991" s="116"/>
      <c r="CB991" s="116"/>
      <c r="CC991" s="116"/>
      <c r="CD991" s="116"/>
      <c r="CE991" s="116"/>
      <c r="CF991" s="116"/>
      <c r="CG991" s="116"/>
      <c r="CH991" s="116"/>
      <c r="CI991" s="116"/>
      <c r="CJ991" s="116"/>
      <c r="CK991" s="116"/>
      <c r="CL991" s="116"/>
      <c r="CM991" s="116"/>
      <c r="CN991" s="116"/>
      <c r="CO991" s="116"/>
      <c r="CP991" s="116"/>
      <c r="CQ991" s="116"/>
      <c r="CR991" s="116"/>
      <c r="CS991" s="116"/>
      <c r="CT991" s="116"/>
      <c r="CU991" s="116"/>
      <c r="CV991" s="116"/>
      <c r="CW991" s="116"/>
      <c r="CX991" s="116"/>
      <c r="CY991" s="116"/>
      <c r="CZ991" s="116"/>
      <c r="DA991" s="116"/>
      <c r="DB991" s="116"/>
      <c r="DC991" s="116"/>
      <c r="DD991" s="116"/>
      <c r="DE991" s="116"/>
      <c r="DF991" s="116"/>
      <c r="DG991" s="116"/>
    </row>
    <row r="992" spans="1:111">
      <c r="A992" s="92" t="s">
        <v>365</v>
      </c>
      <c r="B992" s="112" t="s">
        <v>103</v>
      </c>
      <c r="C992" s="113" t="s">
        <v>3044</v>
      </c>
      <c r="D992" s="82" t="s">
        <v>2994</v>
      </c>
      <c r="E992" s="503" t="s">
        <v>104</v>
      </c>
      <c r="F992" s="543">
        <v>3</v>
      </c>
      <c r="G992" s="117">
        <f t="shared" si="370"/>
        <v>0.24940000000000001</v>
      </c>
      <c r="H992" s="114">
        <v>0</v>
      </c>
      <c r="I992" s="132">
        <f t="shared" si="373"/>
        <v>0</v>
      </c>
      <c r="J992" s="94">
        <f t="shared" si="374"/>
        <v>0</v>
      </c>
      <c r="BP992" s="116"/>
      <c r="BQ992" s="116"/>
      <c r="BR992" s="116"/>
      <c r="BS992" s="116"/>
      <c r="BT992" s="116"/>
      <c r="BU992" s="116"/>
      <c r="BV992" s="116"/>
      <c r="BW992" s="116"/>
      <c r="BX992" s="116"/>
      <c r="BY992" s="116"/>
      <c r="BZ992" s="116"/>
      <c r="CA992" s="116"/>
      <c r="CB992" s="116"/>
      <c r="CC992" s="116"/>
      <c r="CD992" s="116"/>
      <c r="CE992" s="116"/>
      <c r="CF992" s="116"/>
      <c r="CG992" s="116"/>
      <c r="CH992" s="116"/>
      <c r="CI992" s="116"/>
      <c r="CJ992" s="116"/>
      <c r="CK992" s="116"/>
      <c r="CL992" s="116"/>
      <c r="CM992" s="116"/>
      <c r="CN992" s="116"/>
      <c r="CO992" s="116"/>
      <c r="CP992" s="116"/>
      <c r="CQ992" s="116"/>
      <c r="CR992" s="116"/>
      <c r="CS992" s="116"/>
      <c r="CT992" s="116"/>
      <c r="CU992" s="116"/>
      <c r="CV992" s="116"/>
      <c r="CW992" s="116"/>
      <c r="CX992" s="116"/>
      <c r="CY992" s="116"/>
      <c r="CZ992" s="116"/>
      <c r="DA992" s="116"/>
      <c r="DB992" s="116"/>
      <c r="DC992" s="116"/>
      <c r="DD992" s="116"/>
      <c r="DE992" s="116"/>
      <c r="DF992" s="116"/>
      <c r="DG992" s="116"/>
    </row>
    <row r="993" spans="1:111">
      <c r="A993" s="542">
        <v>39128</v>
      </c>
      <c r="B993" s="112" t="s">
        <v>13</v>
      </c>
      <c r="C993" s="113" t="s">
        <v>3045</v>
      </c>
      <c r="D993" s="84" t="s">
        <v>2947</v>
      </c>
      <c r="E993" s="503" t="s">
        <v>104</v>
      </c>
      <c r="F993" s="543">
        <v>36</v>
      </c>
      <c r="G993" s="117">
        <f t="shared" si="370"/>
        <v>0.24940000000000001</v>
      </c>
      <c r="H993" s="114">
        <v>0</v>
      </c>
      <c r="I993" s="132">
        <f t="shared" si="373"/>
        <v>0</v>
      </c>
      <c r="J993" s="94">
        <f t="shared" si="374"/>
        <v>0</v>
      </c>
      <c r="BP993" s="116"/>
      <c r="BQ993" s="116"/>
      <c r="BR993" s="116"/>
      <c r="BS993" s="116"/>
      <c r="BT993" s="116"/>
      <c r="BU993" s="116"/>
      <c r="BV993" s="116"/>
      <c r="BW993" s="116"/>
      <c r="BX993" s="116"/>
      <c r="BY993" s="116"/>
      <c r="BZ993" s="116"/>
      <c r="CA993" s="116"/>
      <c r="CB993" s="116"/>
      <c r="CC993" s="116"/>
      <c r="CD993" s="116"/>
      <c r="CE993" s="116"/>
      <c r="CF993" s="116"/>
      <c r="CG993" s="116"/>
      <c r="CH993" s="116"/>
      <c r="CI993" s="116"/>
      <c r="CJ993" s="116"/>
      <c r="CK993" s="116"/>
      <c r="CL993" s="116"/>
      <c r="CM993" s="116"/>
      <c r="CN993" s="116"/>
      <c r="CO993" s="116"/>
      <c r="CP993" s="116"/>
      <c r="CQ993" s="116"/>
      <c r="CR993" s="116"/>
      <c r="CS993" s="116"/>
      <c r="CT993" s="116"/>
      <c r="CU993" s="116"/>
      <c r="CV993" s="116"/>
      <c r="CW993" s="116"/>
      <c r="CX993" s="116"/>
      <c r="CY993" s="116"/>
      <c r="CZ993" s="116"/>
      <c r="DA993" s="116"/>
      <c r="DB993" s="116"/>
      <c r="DC993" s="116"/>
      <c r="DD993" s="116"/>
      <c r="DE993" s="116"/>
      <c r="DF993" s="116"/>
      <c r="DG993" s="116"/>
    </row>
    <row r="994" spans="1:111">
      <c r="A994" s="542">
        <v>393</v>
      </c>
      <c r="B994" s="112" t="s">
        <v>13</v>
      </c>
      <c r="C994" s="113" t="s">
        <v>3046</v>
      </c>
      <c r="D994" s="84" t="s">
        <v>2995</v>
      </c>
      <c r="E994" s="503" t="s">
        <v>104</v>
      </c>
      <c r="F994" s="543">
        <v>36</v>
      </c>
      <c r="G994" s="117">
        <f t="shared" si="370"/>
        <v>0.24940000000000001</v>
      </c>
      <c r="H994" s="114">
        <v>0</v>
      </c>
      <c r="I994" s="132">
        <f t="shared" si="373"/>
        <v>0</v>
      </c>
      <c r="J994" s="94">
        <f t="shared" si="374"/>
        <v>0</v>
      </c>
      <c r="BP994" s="116"/>
      <c r="BQ994" s="116"/>
      <c r="BR994" s="116"/>
      <c r="BS994" s="116"/>
      <c r="BT994" s="116"/>
      <c r="BU994" s="116"/>
      <c r="BV994" s="116"/>
      <c r="BW994" s="116"/>
      <c r="BX994" s="116"/>
      <c r="BY994" s="116"/>
      <c r="BZ994" s="116"/>
      <c r="CA994" s="116"/>
      <c r="CB994" s="116"/>
      <c r="CC994" s="116"/>
      <c r="CD994" s="116"/>
      <c r="CE994" s="116"/>
      <c r="CF994" s="116"/>
      <c r="CG994" s="116"/>
      <c r="CH994" s="116"/>
      <c r="CI994" s="116"/>
      <c r="CJ994" s="116"/>
      <c r="CK994" s="116"/>
      <c r="CL994" s="116"/>
      <c r="CM994" s="116"/>
      <c r="CN994" s="116"/>
      <c r="CO994" s="116"/>
      <c r="CP994" s="116"/>
      <c r="CQ994" s="116"/>
      <c r="CR994" s="116"/>
      <c r="CS994" s="116"/>
      <c r="CT994" s="116"/>
      <c r="CU994" s="116"/>
      <c r="CV994" s="116"/>
      <c r="CW994" s="116"/>
      <c r="CX994" s="116"/>
      <c r="CY994" s="116"/>
      <c r="CZ994" s="116"/>
      <c r="DA994" s="116"/>
      <c r="DB994" s="116"/>
      <c r="DC994" s="116"/>
      <c r="DD994" s="116"/>
      <c r="DE994" s="116"/>
      <c r="DF994" s="116"/>
      <c r="DG994" s="116"/>
    </row>
    <row r="995" spans="1:111" ht="31.5">
      <c r="A995" s="92">
        <v>95803</v>
      </c>
      <c r="B995" s="112" t="s">
        <v>13</v>
      </c>
      <c r="C995" s="113" t="s">
        <v>3047</v>
      </c>
      <c r="D995" s="84" t="s">
        <v>2996</v>
      </c>
      <c r="E995" s="503" t="s">
        <v>104</v>
      </c>
      <c r="F995" s="543">
        <v>28</v>
      </c>
      <c r="G995" s="117">
        <f t="shared" si="370"/>
        <v>0.24940000000000001</v>
      </c>
      <c r="H995" s="114">
        <v>0</v>
      </c>
      <c r="I995" s="132">
        <f t="shared" si="373"/>
        <v>0</v>
      </c>
      <c r="J995" s="94">
        <f t="shared" si="374"/>
        <v>0</v>
      </c>
      <c r="BP995" s="116"/>
      <c r="BQ995" s="116"/>
      <c r="BR995" s="116"/>
      <c r="BS995" s="116"/>
      <c r="BT995" s="116"/>
      <c r="BU995" s="116"/>
      <c r="BV995" s="116"/>
      <c r="BW995" s="116"/>
      <c r="BX995" s="116"/>
      <c r="BY995" s="116"/>
      <c r="BZ995" s="116"/>
      <c r="CA995" s="116"/>
      <c r="CB995" s="116"/>
      <c r="CC995" s="116"/>
      <c r="CD995" s="116"/>
      <c r="CE995" s="116"/>
      <c r="CF995" s="116"/>
      <c r="CG995" s="116"/>
      <c r="CH995" s="116"/>
      <c r="CI995" s="116"/>
      <c r="CJ995" s="116"/>
      <c r="CK995" s="116"/>
      <c r="CL995" s="116"/>
      <c r="CM995" s="116"/>
      <c r="CN995" s="116"/>
      <c r="CO995" s="116"/>
      <c r="CP995" s="116"/>
      <c r="CQ995" s="116"/>
      <c r="CR995" s="116"/>
      <c r="CS995" s="116"/>
      <c r="CT995" s="116"/>
      <c r="CU995" s="116"/>
      <c r="CV995" s="116"/>
      <c r="CW995" s="116"/>
      <c r="CX995" s="116"/>
      <c r="CY995" s="116"/>
      <c r="CZ995" s="116"/>
      <c r="DA995" s="116"/>
      <c r="DB995" s="116"/>
      <c r="DC995" s="116"/>
      <c r="DD995" s="116"/>
      <c r="DE995" s="116"/>
      <c r="DF995" s="116"/>
      <c r="DG995" s="116"/>
    </row>
    <row r="996" spans="1:111" ht="31.5">
      <c r="A996" s="542" t="s">
        <v>2997</v>
      </c>
      <c r="B996" s="112" t="s">
        <v>13</v>
      </c>
      <c r="C996" s="113" t="s">
        <v>3048</v>
      </c>
      <c r="D996" s="84" t="s">
        <v>2941</v>
      </c>
      <c r="E996" s="503" t="s">
        <v>109</v>
      </c>
      <c r="F996" s="543">
        <v>12</v>
      </c>
      <c r="G996" s="117">
        <f t="shared" si="370"/>
        <v>0.24940000000000001</v>
      </c>
      <c r="H996" s="114">
        <v>0</v>
      </c>
      <c r="I996" s="132">
        <f t="shared" si="373"/>
        <v>0</v>
      </c>
      <c r="J996" s="94">
        <f t="shared" si="374"/>
        <v>0</v>
      </c>
      <c r="BP996" s="116"/>
      <c r="BQ996" s="116"/>
      <c r="BR996" s="116"/>
      <c r="BS996" s="116"/>
      <c r="BT996" s="116"/>
      <c r="BU996" s="116"/>
      <c r="BV996" s="116"/>
      <c r="BW996" s="116"/>
      <c r="BX996" s="116"/>
      <c r="BY996" s="116"/>
      <c r="BZ996" s="116"/>
      <c r="CA996" s="116"/>
      <c r="CB996" s="116"/>
      <c r="CC996" s="116"/>
      <c r="CD996" s="116"/>
      <c r="CE996" s="116"/>
      <c r="CF996" s="116"/>
      <c r="CG996" s="116"/>
      <c r="CH996" s="116"/>
      <c r="CI996" s="116"/>
      <c r="CJ996" s="116"/>
      <c r="CK996" s="116"/>
      <c r="CL996" s="116"/>
      <c r="CM996" s="116"/>
      <c r="CN996" s="116"/>
      <c r="CO996" s="116"/>
      <c r="CP996" s="116"/>
      <c r="CQ996" s="116"/>
      <c r="CR996" s="116"/>
      <c r="CS996" s="116"/>
      <c r="CT996" s="116"/>
      <c r="CU996" s="116"/>
      <c r="CV996" s="116"/>
      <c r="CW996" s="116"/>
      <c r="CX996" s="116"/>
      <c r="CY996" s="116"/>
      <c r="CZ996" s="116"/>
      <c r="DA996" s="116"/>
      <c r="DB996" s="116"/>
      <c r="DC996" s="116"/>
      <c r="DD996" s="116"/>
      <c r="DE996" s="116"/>
      <c r="DF996" s="116"/>
      <c r="DG996" s="116"/>
    </row>
    <row r="997" spans="1:111" ht="31.5">
      <c r="A997" s="542">
        <v>95801</v>
      </c>
      <c r="B997" s="542" t="s">
        <v>13</v>
      </c>
      <c r="C997" s="113" t="s">
        <v>3049</v>
      </c>
      <c r="D997" s="84" t="s">
        <v>2998</v>
      </c>
      <c r="E997" s="503" t="s">
        <v>104</v>
      </c>
      <c r="F997" s="544">
        <v>30</v>
      </c>
      <c r="G997" s="117">
        <f t="shared" si="370"/>
        <v>0.24940000000000001</v>
      </c>
      <c r="H997" s="114">
        <v>0</v>
      </c>
      <c r="I997" s="132">
        <f t="shared" si="373"/>
        <v>0</v>
      </c>
      <c r="J997" s="94">
        <f t="shared" si="374"/>
        <v>0</v>
      </c>
      <c r="BP997" s="116"/>
      <c r="BQ997" s="116"/>
      <c r="BR997" s="116"/>
      <c r="BS997" s="116"/>
      <c r="BT997" s="116"/>
      <c r="BU997" s="116"/>
      <c r="BV997" s="116"/>
      <c r="BW997" s="116"/>
      <c r="BX997" s="116"/>
      <c r="BY997" s="116"/>
      <c r="BZ997" s="116"/>
      <c r="CA997" s="116"/>
      <c r="CB997" s="116"/>
      <c r="CC997" s="116"/>
      <c r="CD997" s="116"/>
      <c r="CE997" s="116"/>
      <c r="CF997" s="116"/>
      <c r="CG997" s="116"/>
      <c r="CH997" s="116"/>
      <c r="CI997" s="116"/>
      <c r="CJ997" s="116"/>
      <c r="CK997" s="116"/>
      <c r="CL997" s="116"/>
      <c r="CM997" s="116"/>
      <c r="CN997" s="116"/>
      <c r="CO997" s="116"/>
      <c r="CP997" s="116"/>
      <c r="CQ997" s="116"/>
      <c r="CR997" s="116"/>
      <c r="CS997" s="116"/>
      <c r="CT997" s="116"/>
      <c r="CU997" s="116"/>
      <c r="CV997" s="116"/>
      <c r="CW997" s="116"/>
      <c r="CX997" s="116"/>
      <c r="CY997" s="116"/>
      <c r="CZ997" s="116"/>
      <c r="DA997" s="116"/>
      <c r="DB997" s="116"/>
      <c r="DC997" s="116"/>
      <c r="DD997" s="116"/>
      <c r="DE997" s="116"/>
      <c r="DF997" s="116"/>
      <c r="DG997" s="116"/>
    </row>
    <row r="998" spans="1:111" ht="31.5">
      <c r="A998" s="542">
        <v>95733</v>
      </c>
      <c r="B998" s="542" t="s">
        <v>13</v>
      </c>
      <c r="C998" s="113" t="s">
        <v>3050</v>
      </c>
      <c r="D998" s="84" t="s">
        <v>2999</v>
      </c>
      <c r="E998" s="503" t="s">
        <v>104</v>
      </c>
      <c r="F998" s="544">
        <v>30</v>
      </c>
      <c r="G998" s="117">
        <f t="shared" si="370"/>
        <v>0.24940000000000001</v>
      </c>
      <c r="H998" s="114">
        <v>0</v>
      </c>
      <c r="I998" s="132">
        <f t="shared" si="373"/>
        <v>0</v>
      </c>
      <c r="J998" s="94">
        <f t="shared" si="374"/>
        <v>0</v>
      </c>
      <c r="BP998" s="116"/>
      <c r="BQ998" s="116"/>
      <c r="BR998" s="116"/>
      <c r="BS998" s="116"/>
      <c r="BT998" s="116"/>
      <c r="BU998" s="116"/>
      <c r="BV998" s="116"/>
      <c r="BW998" s="116"/>
      <c r="BX998" s="116"/>
      <c r="BY998" s="116"/>
      <c r="BZ998" s="116"/>
      <c r="CA998" s="116"/>
      <c r="CB998" s="116"/>
      <c r="CC998" s="116"/>
      <c r="CD998" s="116"/>
      <c r="CE998" s="116"/>
      <c r="CF998" s="116"/>
      <c r="CG998" s="116"/>
      <c r="CH998" s="116"/>
      <c r="CI998" s="116"/>
      <c r="CJ998" s="116"/>
      <c r="CK998" s="116"/>
      <c r="CL998" s="116"/>
      <c r="CM998" s="116"/>
      <c r="CN998" s="116"/>
      <c r="CO998" s="116"/>
      <c r="CP998" s="116"/>
      <c r="CQ998" s="116"/>
      <c r="CR998" s="116"/>
      <c r="CS998" s="116"/>
      <c r="CT998" s="116"/>
      <c r="CU998" s="116"/>
      <c r="CV998" s="116"/>
      <c r="CW998" s="116"/>
      <c r="CX998" s="116"/>
      <c r="CY998" s="116"/>
      <c r="CZ998" s="116"/>
      <c r="DA998" s="116"/>
      <c r="DB998" s="116"/>
      <c r="DC998" s="116"/>
      <c r="DD998" s="116"/>
      <c r="DE998" s="116"/>
      <c r="DF998" s="116"/>
      <c r="DG998" s="116"/>
    </row>
    <row r="999" spans="1:111">
      <c r="A999" s="542"/>
      <c r="B999" s="542"/>
      <c r="C999" s="28" t="s">
        <v>3051</v>
      </c>
      <c r="D999" s="98" t="s">
        <v>3000</v>
      </c>
      <c r="E999" s="503"/>
      <c r="F999" s="503"/>
      <c r="G999" s="117"/>
      <c r="H999" s="114"/>
      <c r="I999" s="132"/>
      <c r="J999" s="94"/>
      <c r="BP999" s="116"/>
      <c r="BQ999" s="116"/>
      <c r="BR999" s="116"/>
      <c r="BS999" s="116"/>
      <c r="BT999" s="116"/>
      <c r="BU999" s="116"/>
      <c r="BV999" s="116"/>
      <c r="BW999" s="116"/>
      <c r="BX999" s="116"/>
      <c r="BY999" s="116"/>
      <c r="BZ999" s="116"/>
      <c r="CA999" s="116"/>
      <c r="CB999" s="116"/>
      <c r="CC999" s="116"/>
      <c r="CD999" s="116"/>
      <c r="CE999" s="116"/>
      <c r="CF999" s="116"/>
      <c r="CG999" s="116"/>
      <c r="CH999" s="116"/>
      <c r="CI999" s="116"/>
      <c r="CJ999" s="116"/>
      <c r="CK999" s="116"/>
      <c r="CL999" s="116"/>
      <c r="CM999" s="116"/>
      <c r="CN999" s="116"/>
      <c r="CO999" s="116"/>
      <c r="CP999" s="116"/>
      <c r="CQ999" s="116"/>
      <c r="CR999" s="116"/>
      <c r="CS999" s="116"/>
      <c r="CT999" s="116"/>
      <c r="CU999" s="116"/>
      <c r="CV999" s="116"/>
      <c r="CW999" s="116"/>
      <c r="CX999" s="116"/>
      <c r="CY999" s="116"/>
      <c r="CZ999" s="116"/>
      <c r="DA999" s="116"/>
      <c r="DB999" s="116"/>
      <c r="DC999" s="116"/>
      <c r="DD999" s="116"/>
      <c r="DE999" s="116"/>
      <c r="DF999" s="116"/>
      <c r="DG999" s="116"/>
    </row>
    <row r="1000" spans="1:111">
      <c r="A1000" s="542"/>
      <c r="B1000" s="542"/>
      <c r="C1000" s="28" t="s">
        <v>3052</v>
      </c>
      <c r="D1000" s="98" t="s">
        <v>3001</v>
      </c>
      <c r="E1000" s="503"/>
      <c r="F1000" s="503"/>
      <c r="G1000" s="117"/>
      <c r="H1000" s="114"/>
      <c r="I1000" s="132"/>
      <c r="J1000" s="94"/>
      <c r="BP1000" s="116"/>
      <c r="BQ1000" s="116"/>
      <c r="BR1000" s="116"/>
      <c r="BS1000" s="116"/>
      <c r="BT1000" s="116"/>
      <c r="BU1000" s="116"/>
      <c r="BV1000" s="116"/>
      <c r="BW1000" s="116"/>
      <c r="BX1000" s="116"/>
      <c r="BY1000" s="116"/>
      <c r="BZ1000" s="116"/>
      <c r="CA1000" s="116"/>
      <c r="CB1000" s="116"/>
      <c r="CC1000" s="116"/>
      <c r="CD1000" s="116"/>
      <c r="CE1000" s="116"/>
      <c r="CF1000" s="116"/>
      <c r="CG1000" s="116"/>
      <c r="CH1000" s="116"/>
      <c r="CI1000" s="116"/>
      <c r="CJ1000" s="116"/>
      <c r="CK1000" s="116"/>
      <c r="CL1000" s="116"/>
      <c r="CM1000" s="116"/>
      <c r="CN1000" s="116"/>
      <c r="CO1000" s="116"/>
      <c r="CP1000" s="116"/>
      <c r="CQ1000" s="116"/>
      <c r="CR1000" s="116"/>
      <c r="CS1000" s="116"/>
      <c r="CT1000" s="116"/>
      <c r="CU1000" s="116"/>
      <c r="CV1000" s="116"/>
      <c r="CW1000" s="116"/>
      <c r="CX1000" s="116"/>
      <c r="CY1000" s="116"/>
      <c r="CZ1000" s="116"/>
      <c r="DA1000" s="116"/>
      <c r="DB1000" s="116"/>
      <c r="DC1000" s="116"/>
      <c r="DD1000" s="116"/>
      <c r="DE1000" s="116"/>
      <c r="DF1000" s="116"/>
      <c r="DG1000" s="116"/>
    </row>
    <row r="1001" spans="1:111" ht="31.5">
      <c r="A1001" s="92">
        <v>72283</v>
      </c>
      <c r="B1001" s="112" t="s">
        <v>13</v>
      </c>
      <c r="C1001" s="113" t="s">
        <v>3053</v>
      </c>
      <c r="D1001" s="84" t="s">
        <v>3002</v>
      </c>
      <c r="E1001" s="503" t="s">
        <v>104</v>
      </c>
      <c r="F1001" s="543">
        <v>6</v>
      </c>
      <c r="G1001" s="117">
        <f t="shared" si="370"/>
        <v>0.24940000000000001</v>
      </c>
      <c r="H1001" s="114">
        <v>0</v>
      </c>
      <c r="I1001" s="132">
        <f t="shared" si="373"/>
        <v>0</v>
      </c>
      <c r="J1001" s="94">
        <f t="shared" si="374"/>
        <v>0</v>
      </c>
      <c r="BP1001" s="116"/>
      <c r="BQ1001" s="116"/>
      <c r="BR1001" s="116"/>
      <c r="BS1001" s="116"/>
      <c r="BT1001" s="116"/>
      <c r="BU1001" s="116"/>
      <c r="BV1001" s="116"/>
      <c r="BW1001" s="116"/>
      <c r="BX1001" s="116"/>
      <c r="BY1001" s="116"/>
      <c r="BZ1001" s="116"/>
      <c r="CA1001" s="116"/>
      <c r="CB1001" s="116"/>
      <c r="CC1001" s="116"/>
      <c r="CD1001" s="116"/>
      <c r="CE1001" s="116"/>
      <c r="CF1001" s="116"/>
      <c r="CG1001" s="116"/>
      <c r="CH1001" s="116"/>
      <c r="CI1001" s="116"/>
      <c r="CJ1001" s="116"/>
      <c r="CK1001" s="116"/>
      <c r="CL1001" s="116"/>
      <c r="CM1001" s="116"/>
      <c r="CN1001" s="116"/>
      <c r="CO1001" s="116"/>
      <c r="CP1001" s="116"/>
      <c r="CQ1001" s="116"/>
      <c r="CR1001" s="116"/>
      <c r="CS1001" s="116"/>
      <c r="CT1001" s="116"/>
      <c r="CU1001" s="116"/>
      <c r="CV1001" s="116"/>
      <c r="CW1001" s="116"/>
      <c r="CX1001" s="116"/>
      <c r="CY1001" s="116"/>
      <c r="CZ1001" s="116"/>
      <c r="DA1001" s="116"/>
      <c r="DB1001" s="116"/>
      <c r="DC1001" s="116"/>
      <c r="DD1001" s="116"/>
      <c r="DE1001" s="116"/>
      <c r="DF1001" s="116"/>
      <c r="DG1001" s="116"/>
    </row>
    <row r="1002" spans="1:111">
      <c r="A1002" s="119">
        <v>96522</v>
      </c>
      <c r="B1002" s="92" t="s">
        <v>13</v>
      </c>
      <c r="C1002" s="113" t="s">
        <v>3054</v>
      </c>
      <c r="D1002" s="120" t="s">
        <v>199</v>
      </c>
      <c r="E1002" s="92" t="s">
        <v>108</v>
      </c>
      <c r="F1002" s="218">
        <f>120*0.3*0.3*1.3</f>
        <v>14.04</v>
      </c>
      <c r="G1002" s="95">
        <f t="shared" si="370"/>
        <v>0.24940000000000001</v>
      </c>
      <c r="H1002" s="114">
        <v>0</v>
      </c>
      <c r="I1002" s="122">
        <f t="shared" si="373"/>
        <v>0</v>
      </c>
      <c r="J1002" s="94">
        <f t="shared" si="374"/>
        <v>0</v>
      </c>
      <c r="BP1002" s="116"/>
      <c r="BQ1002" s="116"/>
      <c r="BR1002" s="116"/>
      <c r="BS1002" s="116"/>
      <c r="BT1002" s="116"/>
      <c r="BU1002" s="116"/>
      <c r="BV1002" s="116"/>
      <c r="BW1002" s="116"/>
      <c r="BX1002" s="116"/>
      <c r="BY1002" s="116"/>
      <c r="BZ1002" s="116"/>
      <c r="CA1002" s="116"/>
      <c r="CB1002" s="116"/>
      <c r="CC1002" s="116"/>
      <c r="CD1002" s="116"/>
      <c r="CE1002" s="116"/>
      <c r="CF1002" s="116"/>
      <c r="CG1002" s="116"/>
      <c r="CH1002" s="116"/>
      <c r="CI1002" s="116"/>
      <c r="CJ1002" s="116"/>
      <c r="CK1002" s="116"/>
      <c r="CL1002" s="116"/>
      <c r="CM1002" s="116"/>
      <c r="CN1002" s="116"/>
      <c r="CO1002" s="116"/>
      <c r="CP1002" s="116"/>
      <c r="CQ1002" s="116"/>
      <c r="CR1002" s="116"/>
      <c r="CS1002" s="116"/>
      <c r="CT1002" s="116"/>
      <c r="CU1002" s="116"/>
      <c r="CV1002" s="116"/>
      <c r="CW1002" s="116"/>
      <c r="CX1002" s="116"/>
      <c r="CY1002" s="116"/>
      <c r="CZ1002" s="116"/>
      <c r="DA1002" s="116"/>
      <c r="DB1002" s="116"/>
      <c r="DC1002" s="116"/>
      <c r="DD1002" s="116"/>
      <c r="DE1002" s="116"/>
      <c r="DF1002" s="116"/>
      <c r="DG1002" s="116"/>
    </row>
    <row r="1003" spans="1:111">
      <c r="A1003" s="119">
        <v>96995</v>
      </c>
      <c r="B1003" s="92" t="s">
        <v>13</v>
      </c>
      <c r="C1003" s="113" t="s">
        <v>3055</v>
      </c>
      <c r="D1003" s="120" t="s">
        <v>277</v>
      </c>
      <c r="E1003" s="92" t="s">
        <v>108</v>
      </c>
      <c r="F1003" s="218">
        <f>F1002-(3.14*0.0325*0.0325*120*1.3)</f>
        <v>13.52</v>
      </c>
      <c r="G1003" s="95">
        <f t="shared" si="370"/>
        <v>0.24940000000000001</v>
      </c>
      <c r="H1003" s="114">
        <v>0</v>
      </c>
      <c r="I1003" s="122">
        <f t="shared" si="373"/>
        <v>0</v>
      </c>
      <c r="J1003" s="94">
        <f t="shared" si="374"/>
        <v>0</v>
      </c>
      <c r="BP1003" s="116"/>
      <c r="BQ1003" s="116"/>
      <c r="BR1003" s="116"/>
      <c r="BS1003" s="116"/>
      <c r="BT1003" s="116"/>
      <c r="BU1003" s="116"/>
      <c r="BV1003" s="116"/>
      <c r="BW1003" s="116"/>
      <c r="BX1003" s="116"/>
      <c r="BY1003" s="116"/>
      <c r="BZ1003" s="116"/>
      <c r="CA1003" s="116"/>
      <c r="CB1003" s="116"/>
      <c r="CC1003" s="116"/>
      <c r="CD1003" s="116"/>
      <c r="CE1003" s="116"/>
      <c r="CF1003" s="116"/>
      <c r="CG1003" s="116"/>
      <c r="CH1003" s="116"/>
      <c r="CI1003" s="116"/>
      <c r="CJ1003" s="116"/>
      <c r="CK1003" s="116"/>
      <c r="CL1003" s="116"/>
      <c r="CM1003" s="116"/>
      <c r="CN1003" s="116"/>
      <c r="CO1003" s="116"/>
      <c r="CP1003" s="116"/>
      <c r="CQ1003" s="116"/>
      <c r="CR1003" s="116"/>
      <c r="CS1003" s="116"/>
      <c r="CT1003" s="116"/>
      <c r="CU1003" s="116"/>
      <c r="CV1003" s="116"/>
      <c r="CW1003" s="116"/>
      <c r="CX1003" s="116"/>
      <c r="CY1003" s="116"/>
      <c r="CZ1003" s="116"/>
      <c r="DA1003" s="116"/>
      <c r="DB1003" s="116"/>
      <c r="DC1003" s="116"/>
      <c r="DD1003" s="116"/>
      <c r="DE1003" s="116"/>
      <c r="DF1003" s="116"/>
      <c r="DG1003" s="116"/>
    </row>
    <row r="1004" spans="1:111" ht="31.5">
      <c r="A1004" s="92">
        <v>92367</v>
      </c>
      <c r="B1004" s="112" t="s">
        <v>13</v>
      </c>
      <c r="C1004" s="113" t="s">
        <v>3056</v>
      </c>
      <c r="D1004" s="84" t="s">
        <v>3003</v>
      </c>
      <c r="E1004" s="503" t="s">
        <v>107</v>
      </c>
      <c r="F1004" s="543">
        <v>300</v>
      </c>
      <c r="G1004" s="117">
        <f t="shared" si="370"/>
        <v>0.24940000000000001</v>
      </c>
      <c r="H1004" s="114">
        <v>0</v>
      </c>
      <c r="I1004" s="122">
        <f t="shared" si="373"/>
        <v>0</v>
      </c>
      <c r="J1004" s="94">
        <f t="shared" si="374"/>
        <v>0</v>
      </c>
      <c r="BP1004" s="116"/>
      <c r="BQ1004" s="116"/>
      <c r="BR1004" s="116"/>
      <c r="BS1004" s="116"/>
      <c r="BT1004" s="116"/>
      <c r="BU1004" s="116"/>
      <c r="BV1004" s="116"/>
      <c r="BW1004" s="116"/>
      <c r="BX1004" s="116"/>
      <c r="BY1004" s="116"/>
      <c r="BZ1004" s="116"/>
      <c r="CA1004" s="116"/>
      <c r="CB1004" s="116"/>
      <c r="CC1004" s="116"/>
      <c r="CD1004" s="116"/>
      <c r="CE1004" s="116"/>
      <c r="CF1004" s="116"/>
      <c r="CG1004" s="116"/>
      <c r="CH1004" s="116"/>
      <c r="CI1004" s="116"/>
      <c r="CJ1004" s="116"/>
      <c r="CK1004" s="116"/>
      <c r="CL1004" s="116"/>
      <c r="CM1004" s="116"/>
      <c r="CN1004" s="116"/>
      <c r="CO1004" s="116"/>
      <c r="CP1004" s="116"/>
      <c r="CQ1004" s="116"/>
      <c r="CR1004" s="116"/>
      <c r="CS1004" s="116"/>
      <c r="CT1004" s="116"/>
      <c r="CU1004" s="116"/>
      <c r="CV1004" s="116"/>
      <c r="CW1004" s="116"/>
      <c r="CX1004" s="116"/>
      <c r="CY1004" s="116"/>
      <c r="CZ1004" s="116"/>
      <c r="DA1004" s="116"/>
      <c r="DB1004" s="116"/>
      <c r="DC1004" s="116"/>
      <c r="DD1004" s="116"/>
      <c r="DE1004" s="116"/>
      <c r="DF1004" s="116"/>
      <c r="DG1004" s="116"/>
    </row>
    <row r="1005" spans="1:111" ht="31.5">
      <c r="A1005" s="92">
        <v>92390</v>
      </c>
      <c r="B1005" s="112" t="s">
        <v>13</v>
      </c>
      <c r="C1005" s="113" t="s">
        <v>3057</v>
      </c>
      <c r="D1005" s="84" t="s">
        <v>3004</v>
      </c>
      <c r="E1005" s="503" t="s">
        <v>104</v>
      </c>
      <c r="F1005" s="543">
        <v>34</v>
      </c>
      <c r="G1005" s="117">
        <f t="shared" si="370"/>
        <v>0.24940000000000001</v>
      </c>
      <c r="H1005" s="114">
        <v>0</v>
      </c>
      <c r="I1005" s="132">
        <f t="shared" ref="I1005:I1019" si="375">H1005*(1+G1005)</f>
        <v>0</v>
      </c>
      <c r="J1005" s="94">
        <f t="shared" si="374"/>
        <v>0</v>
      </c>
      <c r="BP1005" s="116"/>
      <c r="BQ1005" s="116"/>
      <c r="BR1005" s="116"/>
      <c r="BS1005" s="116"/>
      <c r="BT1005" s="116"/>
      <c r="BU1005" s="116"/>
      <c r="BV1005" s="116"/>
      <c r="BW1005" s="116"/>
      <c r="BX1005" s="116"/>
      <c r="BY1005" s="116"/>
      <c r="BZ1005" s="116"/>
      <c r="CA1005" s="116"/>
      <c r="CB1005" s="116"/>
      <c r="CC1005" s="116"/>
      <c r="CD1005" s="116"/>
      <c r="CE1005" s="116"/>
      <c r="CF1005" s="116"/>
      <c r="CG1005" s="116"/>
      <c r="CH1005" s="116"/>
      <c r="CI1005" s="116"/>
      <c r="CJ1005" s="116"/>
      <c r="CK1005" s="116"/>
      <c r="CL1005" s="116"/>
      <c r="CM1005" s="116"/>
      <c r="CN1005" s="116"/>
      <c r="CO1005" s="116"/>
      <c r="CP1005" s="116"/>
      <c r="CQ1005" s="116"/>
      <c r="CR1005" s="116"/>
      <c r="CS1005" s="116"/>
      <c r="CT1005" s="116"/>
      <c r="CU1005" s="116"/>
      <c r="CV1005" s="116"/>
      <c r="CW1005" s="116"/>
      <c r="CX1005" s="116"/>
      <c r="CY1005" s="116"/>
      <c r="CZ1005" s="116"/>
      <c r="DA1005" s="116"/>
      <c r="DB1005" s="116"/>
      <c r="DC1005" s="116"/>
      <c r="DD1005" s="116"/>
      <c r="DE1005" s="116"/>
      <c r="DF1005" s="116"/>
      <c r="DG1005" s="116"/>
    </row>
    <row r="1006" spans="1:111" ht="31.5">
      <c r="A1006" s="92">
        <v>92378</v>
      </c>
      <c r="B1006" s="112" t="s">
        <v>13</v>
      </c>
      <c r="C1006" s="113" t="s">
        <v>3058</v>
      </c>
      <c r="D1006" s="84" t="s">
        <v>3005</v>
      </c>
      <c r="E1006" s="503" t="s">
        <v>104</v>
      </c>
      <c r="F1006" s="543">
        <v>50</v>
      </c>
      <c r="G1006" s="117">
        <f t="shared" si="370"/>
        <v>0.24940000000000001</v>
      </c>
      <c r="H1006" s="114">
        <v>0</v>
      </c>
      <c r="I1006" s="132">
        <f t="shared" si="375"/>
        <v>0</v>
      </c>
      <c r="J1006" s="94">
        <f t="shared" si="374"/>
        <v>0</v>
      </c>
      <c r="BP1006" s="116"/>
      <c r="BQ1006" s="116"/>
      <c r="BR1006" s="116"/>
      <c r="BS1006" s="116"/>
      <c r="BT1006" s="116"/>
      <c r="BU1006" s="116"/>
      <c r="BV1006" s="116"/>
      <c r="BW1006" s="116"/>
      <c r="BX1006" s="116"/>
      <c r="BY1006" s="116"/>
      <c r="BZ1006" s="116"/>
      <c r="CA1006" s="116"/>
      <c r="CB1006" s="116"/>
      <c r="CC1006" s="116"/>
      <c r="CD1006" s="116"/>
      <c r="CE1006" s="116"/>
      <c r="CF1006" s="116"/>
      <c r="CG1006" s="116"/>
      <c r="CH1006" s="116"/>
      <c r="CI1006" s="116"/>
      <c r="CJ1006" s="116"/>
      <c r="CK1006" s="116"/>
      <c r="CL1006" s="116"/>
      <c r="CM1006" s="116"/>
      <c r="CN1006" s="116"/>
      <c r="CO1006" s="116"/>
      <c r="CP1006" s="116"/>
      <c r="CQ1006" s="116"/>
      <c r="CR1006" s="116"/>
      <c r="CS1006" s="116"/>
      <c r="CT1006" s="116"/>
      <c r="CU1006" s="116"/>
      <c r="CV1006" s="116"/>
      <c r="CW1006" s="116"/>
      <c r="CX1006" s="116"/>
      <c r="CY1006" s="116"/>
      <c r="CZ1006" s="116"/>
      <c r="DA1006" s="116"/>
      <c r="DB1006" s="116"/>
      <c r="DC1006" s="116"/>
      <c r="DD1006" s="116"/>
      <c r="DE1006" s="116"/>
      <c r="DF1006" s="116"/>
      <c r="DG1006" s="116"/>
    </row>
    <row r="1007" spans="1:111" ht="31.5">
      <c r="A1007" s="92">
        <v>92642</v>
      </c>
      <c r="B1007" s="112" t="s">
        <v>13</v>
      </c>
      <c r="C1007" s="113" t="s">
        <v>3059</v>
      </c>
      <c r="D1007" s="84" t="s">
        <v>3006</v>
      </c>
      <c r="E1007" s="503" t="s">
        <v>104</v>
      </c>
      <c r="F1007" s="543">
        <v>5</v>
      </c>
      <c r="G1007" s="117">
        <f t="shared" si="370"/>
        <v>0.24940000000000001</v>
      </c>
      <c r="H1007" s="114">
        <v>0</v>
      </c>
      <c r="I1007" s="132">
        <f t="shared" si="375"/>
        <v>0</v>
      </c>
      <c r="J1007" s="94">
        <f t="shared" si="374"/>
        <v>0</v>
      </c>
      <c r="BP1007" s="116"/>
      <c r="BQ1007" s="116"/>
      <c r="BR1007" s="116"/>
      <c r="BS1007" s="116"/>
      <c r="BT1007" s="116"/>
      <c r="BU1007" s="116"/>
      <c r="BV1007" s="116"/>
      <c r="BW1007" s="116"/>
      <c r="BX1007" s="116"/>
      <c r="BY1007" s="116"/>
      <c r="BZ1007" s="116"/>
      <c r="CA1007" s="116"/>
      <c r="CB1007" s="116"/>
      <c r="CC1007" s="116"/>
      <c r="CD1007" s="116"/>
      <c r="CE1007" s="116"/>
      <c r="CF1007" s="116"/>
      <c r="CG1007" s="116"/>
      <c r="CH1007" s="116"/>
      <c r="CI1007" s="116"/>
      <c r="CJ1007" s="116"/>
      <c r="CK1007" s="116"/>
      <c r="CL1007" s="116"/>
      <c r="CM1007" s="116"/>
      <c r="CN1007" s="116"/>
      <c r="CO1007" s="116"/>
      <c r="CP1007" s="116"/>
      <c r="CQ1007" s="116"/>
      <c r="CR1007" s="116"/>
      <c r="CS1007" s="116"/>
      <c r="CT1007" s="116"/>
      <c r="CU1007" s="116"/>
      <c r="CV1007" s="116"/>
      <c r="CW1007" s="116"/>
      <c r="CX1007" s="116"/>
      <c r="CY1007" s="116"/>
      <c r="CZ1007" s="116"/>
      <c r="DA1007" s="116"/>
      <c r="DB1007" s="116"/>
      <c r="DC1007" s="116"/>
      <c r="DD1007" s="116"/>
      <c r="DE1007" s="116"/>
      <c r="DF1007" s="116"/>
      <c r="DG1007" s="116"/>
    </row>
    <row r="1008" spans="1:111" ht="31.5">
      <c r="A1008" s="92">
        <v>92378</v>
      </c>
      <c r="B1008" s="112" t="s">
        <v>13</v>
      </c>
      <c r="C1008" s="113" t="s">
        <v>3060</v>
      </c>
      <c r="D1008" s="84" t="s">
        <v>3005</v>
      </c>
      <c r="E1008" s="503" t="s">
        <v>104</v>
      </c>
      <c r="F1008" s="543">
        <v>50</v>
      </c>
      <c r="G1008" s="117">
        <f t="shared" si="370"/>
        <v>0.24940000000000001</v>
      </c>
      <c r="H1008" s="114">
        <v>0</v>
      </c>
      <c r="I1008" s="132">
        <f t="shared" si="375"/>
        <v>0</v>
      </c>
      <c r="J1008" s="94">
        <f t="shared" si="374"/>
        <v>0</v>
      </c>
      <c r="BP1008" s="116"/>
      <c r="BQ1008" s="116"/>
      <c r="BR1008" s="116"/>
      <c r="BS1008" s="116"/>
      <c r="BT1008" s="116"/>
      <c r="BU1008" s="116"/>
      <c r="BV1008" s="116"/>
      <c r="BW1008" s="116"/>
      <c r="BX1008" s="116"/>
      <c r="BY1008" s="116"/>
      <c r="BZ1008" s="116"/>
      <c r="CA1008" s="116"/>
      <c r="CB1008" s="116"/>
      <c r="CC1008" s="116"/>
      <c r="CD1008" s="116"/>
      <c r="CE1008" s="116"/>
      <c r="CF1008" s="116"/>
      <c r="CG1008" s="116"/>
      <c r="CH1008" s="116"/>
      <c r="CI1008" s="116"/>
      <c r="CJ1008" s="116"/>
      <c r="CK1008" s="116"/>
      <c r="CL1008" s="116"/>
      <c r="CM1008" s="116"/>
      <c r="CN1008" s="116"/>
      <c r="CO1008" s="116"/>
      <c r="CP1008" s="116"/>
      <c r="CQ1008" s="116"/>
      <c r="CR1008" s="116"/>
      <c r="CS1008" s="116"/>
      <c r="CT1008" s="116"/>
      <c r="CU1008" s="116"/>
      <c r="CV1008" s="116"/>
      <c r="CW1008" s="116"/>
      <c r="CX1008" s="116"/>
      <c r="CY1008" s="116"/>
      <c r="CZ1008" s="116"/>
      <c r="DA1008" s="116"/>
      <c r="DB1008" s="116"/>
      <c r="DC1008" s="116"/>
      <c r="DD1008" s="116"/>
      <c r="DE1008" s="116"/>
      <c r="DF1008" s="116"/>
      <c r="DG1008" s="116"/>
    </row>
    <row r="1009" spans="1:111">
      <c r="A1009" s="92" t="s">
        <v>365</v>
      </c>
      <c r="B1009" s="112" t="s">
        <v>103</v>
      </c>
      <c r="C1009" s="113" t="s">
        <v>3061</v>
      </c>
      <c r="D1009" s="84" t="s">
        <v>3007</v>
      </c>
      <c r="E1009" s="503" t="s">
        <v>104</v>
      </c>
      <c r="F1009" s="543">
        <v>1</v>
      </c>
      <c r="G1009" s="117">
        <f t="shared" si="370"/>
        <v>0.24940000000000001</v>
      </c>
      <c r="H1009" s="114">
        <v>0</v>
      </c>
      <c r="I1009" s="132">
        <f t="shared" si="375"/>
        <v>0</v>
      </c>
      <c r="J1009" s="94">
        <f t="shared" si="374"/>
        <v>0</v>
      </c>
      <c r="BP1009" s="116"/>
      <c r="BQ1009" s="116"/>
      <c r="BR1009" s="116"/>
      <c r="BS1009" s="116"/>
      <c r="BT1009" s="116"/>
      <c r="BU1009" s="116"/>
      <c r="BV1009" s="116"/>
      <c r="BW1009" s="116"/>
      <c r="BX1009" s="116"/>
      <c r="BY1009" s="116"/>
      <c r="BZ1009" s="116"/>
      <c r="CA1009" s="116"/>
      <c r="CB1009" s="116"/>
      <c r="CC1009" s="116"/>
      <c r="CD1009" s="116"/>
      <c r="CE1009" s="116"/>
      <c r="CF1009" s="116"/>
      <c r="CG1009" s="116"/>
      <c r="CH1009" s="116"/>
      <c r="CI1009" s="116"/>
      <c r="CJ1009" s="116"/>
      <c r="CK1009" s="116"/>
      <c r="CL1009" s="116"/>
      <c r="CM1009" s="116"/>
      <c r="CN1009" s="116"/>
      <c r="CO1009" s="116"/>
      <c r="CP1009" s="116"/>
      <c r="CQ1009" s="116"/>
      <c r="CR1009" s="116"/>
      <c r="CS1009" s="116"/>
      <c r="CT1009" s="116"/>
      <c r="CU1009" s="116"/>
      <c r="CV1009" s="116"/>
      <c r="CW1009" s="116"/>
      <c r="CX1009" s="116"/>
      <c r="CY1009" s="116"/>
      <c r="CZ1009" s="116"/>
      <c r="DA1009" s="116"/>
      <c r="DB1009" s="116"/>
      <c r="DC1009" s="116"/>
      <c r="DD1009" s="116"/>
      <c r="DE1009" s="116"/>
      <c r="DF1009" s="116"/>
      <c r="DG1009" s="116"/>
    </row>
    <row r="1010" spans="1:111">
      <c r="A1010" s="92" t="s">
        <v>365</v>
      </c>
      <c r="B1010" s="112" t="s">
        <v>103</v>
      </c>
      <c r="C1010" s="113" t="s">
        <v>3062</v>
      </c>
      <c r="D1010" s="84" t="s">
        <v>3008</v>
      </c>
      <c r="E1010" s="503" t="s">
        <v>104</v>
      </c>
      <c r="F1010" s="543">
        <v>1</v>
      </c>
      <c r="G1010" s="117">
        <f t="shared" si="370"/>
        <v>0.24940000000000001</v>
      </c>
      <c r="H1010" s="114">
        <v>0</v>
      </c>
      <c r="I1010" s="132">
        <f t="shared" si="375"/>
        <v>0</v>
      </c>
      <c r="J1010" s="94">
        <f t="shared" si="374"/>
        <v>0</v>
      </c>
      <c r="BP1010" s="116"/>
      <c r="BQ1010" s="116"/>
      <c r="BR1010" s="116"/>
      <c r="BS1010" s="116"/>
      <c r="BT1010" s="116"/>
      <c r="BU1010" s="116"/>
      <c r="BV1010" s="116"/>
      <c r="BW1010" s="116"/>
      <c r="BX1010" s="116"/>
      <c r="BY1010" s="116"/>
      <c r="BZ1010" s="116"/>
      <c r="CA1010" s="116"/>
      <c r="CB1010" s="116"/>
      <c r="CC1010" s="116"/>
      <c r="CD1010" s="116"/>
      <c r="CE1010" s="116"/>
      <c r="CF1010" s="116"/>
      <c r="CG1010" s="116"/>
      <c r="CH1010" s="116"/>
      <c r="CI1010" s="116"/>
      <c r="CJ1010" s="116"/>
      <c r="CK1010" s="116"/>
      <c r="CL1010" s="116"/>
      <c r="CM1010" s="116"/>
      <c r="CN1010" s="116"/>
      <c r="CO1010" s="116"/>
      <c r="CP1010" s="116"/>
      <c r="CQ1010" s="116"/>
      <c r="CR1010" s="116"/>
      <c r="CS1010" s="116"/>
      <c r="CT1010" s="116"/>
      <c r="CU1010" s="116"/>
      <c r="CV1010" s="116"/>
      <c r="CW1010" s="116"/>
      <c r="CX1010" s="116"/>
      <c r="CY1010" s="116"/>
      <c r="CZ1010" s="116"/>
      <c r="DA1010" s="116"/>
      <c r="DB1010" s="116"/>
      <c r="DC1010" s="116"/>
      <c r="DD1010" s="116"/>
      <c r="DE1010" s="116"/>
      <c r="DF1010" s="116"/>
      <c r="DG1010" s="116"/>
    </row>
    <row r="1011" spans="1:111" ht="31.5">
      <c r="A1011" s="92" t="s">
        <v>365</v>
      </c>
      <c r="B1011" s="112" t="s">
        <v>103</v>
      </c>
      <c r="C1011" s="113" t="s">
        <v>3063</v>
      </c>
      <c r="D1011" s="84" t="s">
        <v>3009</v>
      </c>
      <c r="E1011" s="503" t="s">
        <v>104</v>
      </c>
      <c r="F1011" s="543">
        <v>6</v>
      </c>
      <c r="G1011" s="117">
        <f t="shared" si="370"/>
        <v>0.24940000000000001</v>
      </c>
      <c r="H1011" s="114">
        <v>0</v>
      </c>
      <c r="I1011" s="132">
        <f t="shared" si="375"/>
        <v>0</v>
      </c>
      <c r="J1011" s="94">
        <f t="shared" si="374"/>
        <v>0</v>
      </c>
      <c r="BP1011" s="116"/>
      <c r="BQ1011" s="116"/>
      <c r="BR1011" s="116"/>
      <c r="BS1011" s="116"/>
      <c r="BT1011" s="116"/>
      <c r="BU1011" s="116"/>
      <c r="BV1011" s="116"/>
      <c r="BW1011" s="116"/>
      <c r="BX1011" s="116"/>
      <c r="BY1011" s="116"/>
      <c r="BZ1011" s="116"/>
      <c r="CA1011" s="116"/>
      <c r="CB1011" s="116"/>
      <c r="CC1011" s="116"/>
      <c r="CD1011" s="116"/>
      <c r="CE1011" s="116"/>
      <c r="CF1011" s="116"/>
      <c r="CG1011" s="116"/>
      <c r="CH1011" s="116"/>
      <c r="CI1011" s="116"/>
      <c r="CJ1011" s="116"/>
      <c r="CK1011" s="116"/>
      <c r="CL1011" s="116"/>
      <c r="CM1011" s="116"/>
      <c r="CN1011" s="116"/>
      <c r="CO1011" s="116"/>
      <c r="CP1011" s="116"/>
      <c r="CQ1011" s="116"/>
      <c r="CR1011" s="116"/>
      <c r="CS1011" s="116"/>
      <c r="CT1011" s="116"/>
      <c r="CU1011" s="116"/>
      <c r="CV1011" s="116"/>
      <c r="CW1011" s="116"/>
      <c r="CX1011" s="116"/>
      <c r="CY1011" s="116"/>
      <c r="CZ1011" s="116"/>
      <c r="DA1011" s="116"/>
      <c r="DB1011" s="116"/>
      <c r="DC1011" s="116"/>
      <c r="DD1011" s="116"/>
      <c r="DE1011" s="116"/>
      <c r="DF1011" s="116"/>
      <c r="DG1011" s="116"/>
    </row>
    <row r="1012" spans="1:111" ht="31.5">
      <c r="A1012" s="542" t="s">
        <v>2997</v>
      </c>
      <c r="B1012" s="112" t="s">
        <v>13</v>
      </c>
      <c r="C1012" s="113" t="s">
        <v>3064</v>
      </c>
      <c r="D1012" s="84" t="s">
        <v>2941</v>
      </c>
      <c r="E1012" s="503" t="s">
        <v>109</v>
      </c>
      <c r="F1012" s="543">
        <v>30</v>
      </c>
      <c r="G1012" s="117">
        <f t="shared" si="370"/>
        <v>0.24940000000000001</v>
      </c>
      <c r="H1012" s="114">
        <v>0</v>
      </c>
      <c r="I1012" s="132">
        <f t="shared" si="375"/>
        <v>0</v>
      </c>
      <c r="J1012" s="94">
        <f t="shared" si="374"/>
        <v>0</v>
      </c>
      <c r="BP1012" s="116"/>
      <c r="BQ1012" s="116"/>
      <c r="BR1012" s="116"/>
      <c r="BS1012" s="116"/>
      <c r="BT1012" s="116"/>
      <c r="BU1012" s="116"/>
      <c r="BV1012" s="116"/>
      <c r="BW1012" s="116"/>
      <c r="BX1012" s="116"/>
      <c r="BY1012" s="116"/>
      <c r="BZ1012" s="116"/>
      <c r="CA1012" s="116"/>
      <c r="CB1012" s="116"/>
      <c r="CC1012" s="116"/>
      <c r="CD1012" s="116"/>
      <c r="CE1012" s="116"/>
      <c r="CF1012" s="116"/>
      <c r="CG1012" s="116"/>
      <c r="CH1012" s="116"/>
      <c r="CI1012" s="116"/>
      <c r="CJ1012" s="116"/>
      <c r="CK1012" s="116"/>
      <c r="CL1012" s="116"/>
      <c r="CM1012" s="116"/>
      <c r="CN1012" s="116"/>
      <c r="CO1012" s="116"/>
      <c r="CP1012" s="116"/>
      <c r="CQ1012" s="116"/>
      <c r="CR1012" s="116"/>
      <c r="CS1012" s="116"/>
      <c r="CT1012" s="116"/>
      <c r="CU1012" s="116"/>
      <c r="CV1012" s="116"/>
      <c r="CW1012" s="116"/>
      <c r="CX1012" s="116"/>
      <c r="CY1012" s="116"/>
      <c r="CZ1012" s="116"/>
      <c r="DA1012" s="116"/>
      <c r="DB1012" s="116"/>
      <c r="DC1012" s="116"/>
      <c r="DD1012" s="116"/>
      <c r="DE1012" s="116"/>
      <c r="DF1012" s="116"/>
      <c r="DG1012" s="116"/>
    </row>
    <row r="1013" spans="1:111">
      <c r="A1013" s="92">
        <v>93672</v>
      </c>
      <c r="B1013" s="112" t="s">
        <v>13</v>
      </c>
      <c r="C1013" s="113" t="s">
        <v>3065</v>
      </c>
      <c r="D1013" s="84" t="s">
        <v>1205</v>
      </c>
      <c r="E1013" s="503" t="s">
        <v>104</v>
      </c>
      <c r="F1013" s="543">
        <v>2</v>
      </c>
      <c r="G1013" s="117">
        <f t="shared" si="370"/>
        <v>0.24940000000000001</v>
      </c>
      <c r="H1013" s="114">
        <v>0</v>
      </c>
      <c r="I1013" s="132">
        <f t="shared" si="375"/>
        <v>0</v>
      </c>
      <c r="J1013" s="94">
        <f t="shared" si="374"/>
        <v>0</v>
      </c>
      <c r="BP1013" s="116"/>
      <c r="BQ1013" s="116"/>
      <c r="BR1013" s="116"/>
      <c r="BS1013" s="116"/>
      <c r="BT1013" s="116"/>
      <c r="BU1013" s="116"/>
      <c r="BV1013" s="116"/>
      <c r="BW1013" s="116"/>
      <c r="BX1013" s="116"/>
      <c r="BY1013" s="116"/>
      <c r="BZ1013" s="116"/>
      <c r="CA1013" s="116"/>
      <c r="CB1013" s="116"/>
      <c r="CC1013" s="116"/>
      <c r="CD1013" s="116"/>
      <c r="CE1013" s="116"/>
      <c r="CF1013" s="116"/>
      <c r="CG1013" s="116"/>
      <c r="CH1013" s="116"/>
      <c r="CI1013" s="116"/>
      <c r="CJ1013" s="116"/>
      <c r="CK1013" s="116"/>
      <c r="CL1013" s="116"/>
      <c r="CM1013" s="116"/>
      <c r="CN1013" s="116"/>
      <c r="CO1013" s="116"/>
      <c r="CP1013" s="116"/>
      <c r="CQ1013" s="116"/>
      <c r="CR1013" s="116"/>
      <c r="CS1013" s="116"/>
      <c r="CT1013" s="116"/>
      <c r="CU1013" s="116"/>
      <c r="CV1013" s="116"/>
      <c r="CW1013" s="116"/>
      <c r="CX1013" s="116"/>
      <c r="CY1013" s="116"/>
      <c r="CZ1013" s="116"/>
      <c r="DA1013" s="116"/>
      <c r="DB1013" s="116"/>
      <c r="DC1013" s="116"/>
      <c r="DD1013" s="116"/>
      <c r="DE1013" s="116"/>
      <c r="DF1013" s="116"/>
      <c r="DG1013" s="116"/>
    </row>
    <row r="1014" spans="1:111">
      <c r="A1014" s="92" t="s">
        <v>365</v>
      </c>
      <c r="B1014" s="112" t="s">
        <v>103</v>
      </c>
      <c r="C1014" s="113" t="s">
        <v>3066</v>
      </c>
      <c r="D1014" s="84" t="s">
        <v>3010</v>
      </c>
      <c r="E1014" s="503" t="s">
        <v>107</v>
      </c>
      <c r="F1014" s="543">
        <v>6</v>
      </c>
      <c r="G1014" s="117">
        <f t="shared" si="370"/>
        <v>0.24940000000000001</v>
      </c>
      <c r="H1014" s="114">
        <v>0</v>
      </c>
      <c r="I1014" s="132">
        <f t="shared" si="375"/>
        <v>0</v>
      </c>
      <c r="J1014" s="94">
        <f t="shared" si="374"/>
        <v>0</v>
      </c>
      <c r="BP1014" s="116"/>
      <c r="BQ1014" s="116"/>
      <c r="BR1014" s="116"/>
      <c r="BS1014" s="116"/>
      <c r="BT1014" s="116"/>
      <c r="BU1014" s="116"/>
      <c r="BV1014" s="116"/>
      <c r="BW1014" s="116"/>
      <c r="BX1014" s="116"/>
      <c r="BY1014" s="116"/>
      <c r="BZ1014" s="116"/>
      <c r="CA1014" s="116"/>
      <c r="CB1014" s="116"/>
      <c r="CC1014" s="116"/>
      <c r="CD1014" s="116"/>
      <c r="CE1014" s="116"/>
      <c r="CF1014" s="116"/>
      <c r="CG1014" s="116"/>
      <c r="CH1014" s="116"/>
      <c r="CI1014" s="116"/>
      <c r="CJ1014" s="116"/>
      <c r="CK1014" s="116"/>
      <c r="CL1014" s="116"/>
      <c r="CM1014" s="116"/>
      <c r="CN1014" s="116"/>
      <c r="CO1014" s="116"/>
      <c r="CP1014" s="116"/>
      <c r="CQ1014" s="116"/>
      <c r="CR1014" s="116"/>
      <c r="CS1014" s="116"/>
      <c r="CT1014" s="116"/>
      <c r="CU1014" s="116"/>
      <c r="CV1014" s="116"/>
      <c r="CW1014" s="116"/>
      <c r="CX1014" s="116"/>
      <c r="CY1014" s="116"/>
      <c r="CZ1014" s="116"/>
      <c r="DA1014" s="116"/>
      <c r="DB1014" s="116"/>
      <c r="DC1014" s="116"/>
      <c r="DD1014" s="116"/>
      <c r="DE1014" s="116"/>
      <c r="DF1014" s="116"/>
      <c r="DG1014" s="116"/>
    </row>
    <row r="1015" spans="1:111">
      <c r="A1015" s="542">
        <v>95734</v>
      </c>
      <c r="B1015" s="542" t="s">
        <v>13</v>
      </c>
      <c r="C1015" s="113" t="s">
        <v>3067</v>
      </c>
      <c r="D1015" s="84" t="s">
        <v>3011</v>
      </c>
      <c r="E1015" s="503" t="s">
        <v>104</v>
      </c>
      <c r="F1015" s="543">
        <v>10</v>
      </c>
      <c r="G1015" s="117">
        <f t="shared" si="370"/>
        <v>0.24940000000000001</v>
      </c>
      <c r="H1015" s="114">
        <v>0</v>
      </c>
      <c r="I1015" s="132">
        <f t="shared" si="375"/>
        <v>0</v>
      </c>
      <c r="J1015" s="94">
        <f t="shared" si="374"/>
        <v>0</v>
      </c>
      <c r="BP1015" s="116"/>
      <c r="BQ1015" s="116"/>
      <c r="BR1015" s="116"/>
      <c r="BS1015" s="116"/>
      <c r="BT1015" s="116"/>
      <c r="BU1015" s="116"/>
      <c r="BV1015" s="116"/>
      <c r="BW1015" s="116"/>
      <c r="BX1015" s="116"/>
      <c r="BY1015" s="116"/>
      <c r="BZ1015" s="116"/>
      <c r="CA1015" s="116"/>
      <c r="CB1015" s="116"/>
      <c r="CC1015" s="116"/>
      <c r="CD1015" s="116"/>
      <c r="CE1015" s="116"/>
      <c r="CF1015" s="116"/>
      <c r="CG1015" s="116"/>
      <c r="CH1015" s="116"/>
      <c r="CI1015" s="116"/>
      <c r="CJ1015" s="116"/>
      <c r="CK1015" s="116"/>
      <c r="CL1015" s="116"/>
      <c r="CM1015" s="116"/>
      <c r="CN1015" s="116"/>
      <c r="CO1015" s="116"/>
      <c r="CP1015" s="116"/>
      <c r="CQ1015" s="116"/>
      <c r="CR1015" s="116"/>
      <c r="CS1015" s="116"/>
      <c r="CT1015" s="116"/>
      <c r="CU1015" s="116"/>
      <c r="CV1015" s="116"/>
      <c r="CW1015" s="116"/>
      <c r="CX1015" s="116"/>
      <c r="CY1015" s="116"/>
      <c r="CZ1015" s="116"/>
      <c r="DA1015" s="116"/>
      <c r="DB1015" s="116"/>
      <c r="DC1015" s="116"/>
      <c r="DD1015" s="116"/>
      <c r="DE1015" s="116"/>
      <c r="DF1015" s="116"/>
      <c r="DG1015" s="116"/>
    </row>
    <row r="1016" spans="1:111" ht="31.5">
      <c r="A1016" s="542">
        <v>91893</v>
      </c>
      <c r="B1016" s="542" t="s">
        <v>13</v>
      </c>
      <c r="C1016" s="113" t="s">
        <v>3068</v>
      </c>
      <c r="D1016" s="84" t="s">
        <v>3012</v>
      </c>
      <c r="E1016" s="503" t="s">
        <v>104</v>
      </c>
      <c r="F1016" s="543">
        <v>4</v>
      </c>
      <c r="G1016" s="117">
        <f t="shared" si="370"/>
        <v>0.24940000000000001</v>
      </c>
      <c r="H1016" s="114">
        <v>0</v>
      </c>
      <c r="I1016" s="132">
        <f t="shared" si="375"/>
        <v>0</v>
      </c>
      <c r="J1016" s="94">
        <f t="shared" si="374"/>
        <v>0</v>
      </c>
      <c r="BP1016" s="116"/>
      <c r="BQ1016" s="116"/>
      <c r="BR1016" s="116"/>
      <c r="BS1016" s="116"/>
      <c r="BT1016" s="116"/>
      <c r="BU1016" s="116"/>
      <c r="BV1016" s="116"/>
      <c r="BW1016" s="116"/>
      <c r="BX1016" s="116"/>
      <c r="BY1016" s="116"/>
      <c r="BZ1016" s="116"/>
      <c r="CA1016" s="116"/>
      <c r="CB1016" s="116"/>
      <c r="CC1016" s="116"/>
      <c r="CD1016" s="116"/>
      <c r="CE1016" s="116"/>
      <c r="CF1016" s="116"/>
      <c r="CG1016" s="116"/>
      <c r="CH1016" s="116"/>
      <c r="CI1016" s="116"/>
      <c r="CJ1016" s="116"/>
      <c r="CK1016" s="116"/>
      <c r="CL1016" s="116"/>
      <c r="CM1016" s="116"/>
      <c r="CN1016" s="116"/>
      <c r="CO1016" s="116"/>
      <c r="CP1016" s="116"/>
      <c r="CQ1016" s="116"/>
      <c r="CR1016" s="116"/>
      <c r="CS1016" s="116"/>
      <c r="CT1016" s="116"/>
      <c r="CU1016" s="116"/>
      <c r="CV1016" s="116"/>
      <c r="CW1016" s="116"/>
      <c r="CX1016" s="116"/>
      <c r="CY1016" s="116"/>
      <c r="CZ1016" s="116"/>
      <c r="DA1016" s="116"/>
      <c r="DB1016" s="116"/>
      <c r="DC1016" s="116"/>
      <c r="DD1016" s="116"/>
      <c r="DE1016" s="116"/>
      <c r="DF1016" s="116"/>
      <c r="DG1016" s="116"/>
    </row>
    <row r="1017" spans="1:111">
      <c r="A1017" s="542">
        <v>393</v>
      </c>
      <c r="B1017" s="112" t="s">
        <v>13</v>
      </c>
      <c r="C1017" s="113" t="s">
        <v>3069</v>
      </c>
      <c r="D1017" s="84" t="s">
        <v>2995</v>
      </c>
      <c r="E1017" s="503" t="s">
        <v>104</v>
      </c>
      <c r="F1017" s="543">
        <v>10</v>
      </c>
      <c r="G1017" s="117">
        <f t="shared" si="370"/>
        <v>0.24940000000000001</v>
      </c>
      <c r="H1017" s="114">
        <v>0</v>
      </c>
      <c r="I1017" s="132">
        <f t="shared" si="375"/>
        <v>0</v>
      </c>
      <c r="J1017" s="94">
        <f t="shared" si="374"/>
        <v>0</v>
      </c>
      <c r="BP1017" s="116"/>
      <c r="BQ1017" s="116"/>
      <c r="BR1017" s="116"/>
      <c r="BS1017" s="116"/>
      <c r="BT1017" s="116"/>
      <c r="BU1017" s="116"/>
      <c r="BV1017" s="116"/>
      <c r="BW1017" s="116"/>
      <c r="BX1017" s="116"/>
      <c r="BY1017" s="116"/>
      <c r="BZ1017" s="116"/>
      <c r="CA1017" s="116"/>
      <c r="CB1017" s="116"/>
      <c r="CC1017" s="116"/>
      <c r="CD1017" s="116"/>
      <c r="CE1017" s="116"/>
      <c r="CF1017" s="116"/>
      <c r="CG1017" s="116"/>
      <c r="CH1017" s="116"/>
      <c r="CI1017" s="116"/>
      <c r="CJ1017" s="116"/>
      <c r="CK1017" s="116"/>
      <c r="CL1017" s="116"/>
      <c r="CM1017" s="116"/>
      <c r="CN1017" s="116"/>
      <c r="CO1017" s="116"/>
      <c r="CP1017" s="116"/>
      <c r="CQ1017" s="116"/>
      <c r="CR1017" s="116"/>
      <c r="CS1017" s="116"/>
      <c r="CT1017" s="116"/>
      <c r="CU1017" s="116"/>
      <c r="CV1017" s="116"/>
      <c r="CW1017" s="116"/>
      <c r="CX1017" s="116"/>
      <c r="CY1017" s="116"/>
      <c r="CZ1017" s="116"/>
      <c r="DA1017" s="116"/>
      <c r="DB1017" s="116"/>
      <c r="DC1017" s="116"/>
      <c r="DD1017" s="116"/>
      <c r="DE1017" s="116"/>
      <c r="DF1017" s="116"/>
      <c r="DG1017" s="116"/>
    </row>
    <row r="1018" spans="1:111" ht="31.5">
      <c r="A1018" s="92" t="s">
        <v>1210</v>
      </c>
      <c r="B1018" s="112" t="s">
        <v>13</v>
      </c>
      <c r="C1018" s="113" t="s">
        <v>3138</v>
      </c>
      <c r="D1018" s="84" t="s">
        <v>3013</v>
      </c>
      <c r="E1018" s="503" t="s">
        <v>107</v>
      </c>
      <c r="F1018" s="543">
        <v>15</v>
      </c>
      <c r="G1018" s="117">
        <f t="shared" si="370"/>
        <v>0.24940000000000001</v>
      </c>
      <c r="H1018" s="114">
        <v>0</v>
      </c>
      <c r="I1018" s="132">
        <f t="shared" si="375"/>
        <v>0</v>
      </c>
      <c r="J1018" s="94">
        <f t="shared" si="374"/>
        <v>0</v>
      </c>
      <c r="BP1018" s="116"/>
      <c r="BQ1018" s="116"/>
      <c r="BR1018" s="116"/>
      <c r="BS1018" s="116"/>
      <c r="BT1018" s="116"/>
      <c r="BU1018" s="116"/>
      <c r="BV1018" s="116"/>
      <c r="BW1018" s="116"/>
      <c r="BX1018" s="116"/>
      <c r="BY1018" s="116"/>
      <c r="BZ1018" s="116"/>
      <c r="CA1018" s="116"/>
      <c r="CB1018" s="116"/>
      <c r="CC1018" s="116"/>
      <c r="CD1018" s="116"/>
      <c r="CE1018" s="116"/>
      <c r="CF1018" s="116"/>
      <c r="CG1018" s="116"/>
      <c r="CH1018" s="116"/>
      <c r="CI1018" s="116"/>
      <c r="CJ1018" s="116"/>
      <c r="CK1018" s="116"/>
      <c r="CL1018" s="116"/>
      <c r="CM1018" s="116"/>
      <c r="CN1018" s="116"/>
      <c r="CO1018" s="116"/>
      <c r="CP1018" s="116"/>
      <c r="CQ1018" s="116"/>
      <c r="CR1018" s="116"/>
      <c r="CS1018" s="116"/>
      <c r="CT1018" s="116"/>
      <c r="CU1018" s="116"/>
      <c r="CV1018" s="116"/>
      <c r="CW1018" s="116"/>
      <c r="CX1018" s="116"/>
      <c r="CY1018" s="116"/>
      <c r="CZ1018" s="116"/>
      <c r="DA1018" s="116"/>
      <c r="DB1018" s="116"/>
      <c r="DC1018" s="116"/>
      <c r="DD1018" s="116"/>
      <c r="DE1018" s="116"/>
      <c r="DF1018" s="116"/>
      <c r="DG1018" s="116"/>
    </row>
    <row r="1019" spans="1:111" ht="26.25" customHeight="1">
      <c r="A1019" s="92" t="s">
        <v>2165</v>
      </c>
      <c r="B1019" s="112" t="s">
        <v>13</v>
      </c>
      <c r="C1019" s="113" t="s">
        <v>3139</v>
      </c>
      <c r="D1019" s="84" t="s">
        <v>3014</v>
      </c>
      <c r="E1019" s="503" t="s">
        <v>104</v>
      </c>
      <c r="F1019" s="543">
        <v>5</v>
      </c>
      <c r="G1019" s="117">
        <f t="shared" si="370"/>
        <v>0.24940000000000001</v>
      </c>
      <c r="H1019" s="114">
        <v>0</v>
      </c>
      <c r="I1019" s="132">
        <f t="shared" si="375"/>
        <v>0</v>
      </c>
      <c r="J1019" s="94">
        <f t="shared" si="374"/>
        <v>0</v>
      </c>
      <c r="BP1019" s="116"/>
      <c r="BQ1019" s="116"/>
      <c r="BR1019" s="116"/>
      <c r="BS1019" s="116"/>
      <c r="BT1019" s="116"/>
      <c r="BU1019" s="116"/>
      <c r="BV1019" s="116"/>
      <c r="BW1019" s="116"/>
      <c r="BX1019" s="116"/>
      <c r="BY1019" s="116"/>
      <c r="BZ1019" s="116"/>
      <c r="CA1019" s="116"/>
      <c r="CB1019" s="116"/>
      <c r="CC1019" s="116"/>
      <c r="CD1019" s="116"/>
      <c r="CE1019" s="116"/>
      <c r="CF1019" s="116"/>
      <c r="CG1019" s="116"/>
      <c r="CH1019" s="116"/>
      <c r="CI1019" s="116"/>
      <c r="CJ1019" s="116"/>
      <c r="CK1019" s="116"/>
      <c r="CL1019" s="116"/>
      <c r="CM1019" s="116"/>
      <c r="CN1019" s="116"/>
      <c r="CO1019" s="116"/>
      <c r="CP1019" s="116"/>
      <c r="CQ1019" s="116"/>
      <c r="CR1019" s="116"/>
      <c r="CS1019" s="116"/>
      <c r="CT1019" s="116"/>
      <c r="CU1019" s="116"/>
      <c r="CV1019" s="116"/>
      <c r="CW1019" s="116"/>
      <c r="CX1019" s="116"/>
      <c r="CY1019" s="116"/>
      <c r="CZ1019" s="116"/>
      <c r="DA1019" s="116"/>
      <c r="DB1019" s="116"/>
      <c r="DC1019" s="116"/>
      <c r="DD1019" s="116"/>
      <c r="DE1019" s="116"/>
      <c r="DF1019" s="116"/>
      <c r="DG1019" s="116"/>
    </row>
    <row r="1020" spans="1:111">
      <c r="A1020" s="542"/>
      <c r="B1020" s="542"/>
      <c r="C1020" s="28" t="s">
        <v>3070</v>
      </c>
      <c r="D1020" s="98" t="s">
        <v>3015</v>
      </c>
      <c r="E1020" s="503"/>
      <c r="F1020" s="503"/>
      <c r="G1020" s="117"/>
      <c r="H1020" s="114"/>
      <c r="I1020" s="132"/>
      <c r="J1020" s="94"/>
      <c r="BP1020" s="116"/>
      <c r="BQ1020" s="116"/>
      <c r="BR1020" s="116"/>
      <c r="BS1020" s="116"/>
      <c r="BT1020" s="116"/>
      <c r="BU1020" s="116"/>
      <c r="BV1020" s="116"/>
      <c r="BW1020" s="116"/>
      <c r="BX1020" s="116"/>
      <c r="BY1020" s="116"/>
      <c r="BZ1020" s="116"/>
      <c r="CA1020" s="116"/>
      <c r="CB1020" s="116"/>
      <c r="CC1020" s="116"/>
      <c r="CD1020" s="116"/>
      <c r="CE1020" s="116"/>
      <c r="CF1020" s="116"/>
      <c r="CG1020" s="116"/>
      <c r="CH1020" s="116"/>
      <c r="CI1020" s="116"/>
      <c r="CJ1020" s="116"/>
      <c r="CK1020" s="116"/>
      <c r="CL1020" s="116"/>
      <c r="CM1020" s="116"/>
      <c r="CN1020" s="116"/>
      <c r="CO1020" s="116"/>
      <c r="CP1020" s="116"/>
      <c r="CQ1020" s="116"/>
      <c r="CR1020" s="116"/>
      <c r="CS1020" s="116"/>
      <c r="CT1020" s="116"/>
      <c r="CU1020" s="116"/>
      <c r="CV1020" s="116"/>
      <c r="CW1020" s="116"/>
      <c r="CX1020" s="116"/>
      <c r="CY1020" s="116"/>
      <c r="CZ1020" s="116"/>
      <c r="DA1020" s="116"/>
      <c r="DB1020" s="116"/>
      <c r="DC1020" s="116"/>
      <c r="DD1020" s="116"/>
      <c r="DE1020" s="116"/>
      <c r="DF1020" s="116"/>
      <c r="DG1020" s="116"/>
    </row>
    <row r="1021" spans="1:111">
      <c r="A1021" s="92">
        <v>72287</v>
      </c>
      <c r="B1021" s="112" t="s">
        <v>13</v>
      </c>
      <c r="C1021" s="113" t="s">
        <v>3071</v>
      </c>
      <c r="D1021" s="84" t="s">
        <v>3016</v>
      </c>
      <c r="E1021" s="503" t="s">
        <v>104</v>
      </c>
      <c r="F1021" s="543">
        <v>1</v>
      </c>
      <c r="G1021" s="117">
        <f t="shared" si="370"/>
        <v>0.24940000000000001</v>
      </c>
      <c r="H1021" s="114">
        <v>0</v>
      </c>
      <c r="I1021" s="132">
        <f t="shared" si="373"/>
        <v>0</v>
      </c>
      <c r="J1021" s="94">
        <f t="shared" si="374"/>
        <v>0</v>
      </c>
      <c r="BP1021" s="116"/>
      <c r="BQ1021" s="116"/>
      <c r="BR1021" s="116"/>
      <c r="BS1021" s="116"/>
      <c r="BT1021" s="116"/>
      <c r="BU1021" s="116"/>
      <c r="BV1021" s="116"/>
      <c r="BW1021" s="116"/>
      <c r="BX1021" s="116"/>
      <c r="BY1021" s="116"/>
      <c r="BZ1021" s="116"/>
      <c r="CA1021" s="116"/>
      <c r="CB1021" s="116"/>
      <c r="CC1021" s="116"/>
      <c r="CD1021" s="116"/>
      <c r="CE1021" s="116"/>
      <c r="CF1021" s="116"/>
      <c r="CG1021" s="116"/>
      <c r="CH1021" s="116"/>
      <c r="CI1021" s="116"/>
      <c r="CJ1021" s="116"/>
      <c r="CK1021" s="116"/>
      <c r="CL1021" s="116"/>
      <c r="CM1021" s="116"/>
      <c r="CN1021" s="116"/>
      <c r="CO1021" s="116"/>
      <c r="CP1021" s="116"/>
      <c r="CQ1021" s="116"/>
      <c r="CR1021" s="116"/>
      <c r="CS1021" s="116"/>
      <c r="CT1021" s="116"/>
      <c r="CU1021" s="116"/>
      <c r="CV1021" s="116"/>
      <c r="CW1021" s="116"/>
      <c r="CX1021" s="116"/>
      <c r="CY1021" s="116"/>
      <c r="CZ1021" s="116"/>
      <c r="DA1021" s="116"/>
      <c r="DB1021" s="116"/>
      <c r="DC1021" s="116"/>
      <c r="DD1021" s="116"/>
      <c r="DE1021" s="116"/>
      <c r="DF1021" s="116"/>
      <c r="DG1021" s="116"/>
    </row>
    <row r="1022" spans="1:111" ht="31.5">
      <c r="A1022" s="542" t="s">
        <v>3017</v>
      </c>
      <c r="B1022" s="112" t="s">
        <v>13</v>
      </c>
      <c r="C1022" s="113" t="s">
        <v>3072</v>
      </c>
      <c r="D1022" s="84" t="s">
        <v>3018</v>
      </c>
      <c r="E1022" s="503" t="s">
        <v>1067</v>
      </c>
      <c r="F1022" s="543">
        <v>1</v>
      </c>
      <c r="G1022" s="117">
        <f t="shared" si="370"/>
        <v>0.24940000000000001</v>
      </c>
      <c r="H1022" s="114">
        <v>0</v>
      </c>
      <c r="I1022" s="132">
        <f t="shared" si="373"/>
        <v>0</v>
      </c>
      <c r="J1022" s="94">
        <f t="shared" si="374"/>
        <v>0</v>
      </c>
      <c r="BP1022" s="116"/>
      <c r="BQ1022" s="116"/>
      <c r="BR1022" s="116"/>
      <c r="BS1022" s="116"/>
      <c r="BT1022" s="116"/>
      <c r="BU1022" s="116"/>
      <c r="BV1022" s="116"/>
      <c r="BW1022" s="116"/>
      <c r="BX1022" s="116"/>
      <c r="BY1022" s="116"/>
      <c r="BZ1022" s="116"/>
      <c r="CA1022" s="116"/>
      <c r="CB1022" s="116"/>
      <c r="CC1022" s="116"/>
      <c r="CD1022" s="116"/>
      <c r="CE1022" s="116"/>
      <c r="CF1022" s="116"/>
      <c r="CG1022" s="116"/>
      <c r="CH1022" s="116"/>
      <c r="CI1022" s="116"/>
      <c r="CJ1022" s="116"/>
      <c r="CK1022" s="116"/>
      <c r="CL1022" s="116"/>
      <c r="CM1022" s="116"/>
      <c r="CN1022" s="116"/>
      <c r="CO1022" s="116"/>
      <c r="CP1022" s="116"/>
      <c r="CQ1022" s="116"/>
      <c r="CR1022" s="116"/>
      <c r="CS1022" s="116"/>
      <c r="CT1022" s="116"/>
      <c r="CU1022" s="116"/>
      <c r="CV1022" s="116"/>
      <c r="CW1022" s="116"/>
      <c r="CX1022" s="116"/>
      <c r="CY1022" s="116"/>
      <c r="CZ1022" s="116"/>
      <c r="DA1022" s="116"/>
      <c r="DB1022" s="116"/>
      <c r="DC1022" s="116"/>
      <c r="DD1022" s="116"/>
      <c r="DE1022" s="116"/>
      <c r="DF1022" s="116"/>
      <c r="DG1022" s="116"/>
    </row>
    <row r="1023" spans="1:111" ht="31.5">
      <c r="A1023" s="542">
        <v>94499</v>
      </c>
      <c r="B1023" s="112" t="s">
        <v>13</v>
      </c>
      <c r="C1023" s="113" t="s">
        <v>3073</v>
      </c>
      <c r="D1023" s="84" t="s">
        <v>3019</v>
      </c>
      <c r="E1023" s="503" t="s">
        <v>1067</v>
      </c>
      <c r="F1023" s="543">
        <v>1</v>
      </c>
      <c r="G1023" s="117">
        <f t="shared" si="370"/>
        <v>0.24940000000000001</v>
      </c>
      <c r="H1023" s="114">
        <v>0</v>
      </c>
      <c r="I1023" s="132">
        <f t="shared" si="373"/>
        <v>0</v>
      </c>
      <c r="J1023" s="94">
        <f t="shared" si="374"/>
        <v>0</v>
      </c>
      <c r="BP1023" s="116"/>
      <c r="BQ1023" s="116"/>
      <c r="BR1023" s="116"/>
      <c r="BS1023" s="116"/>
      <c r="BT1023" s="116"/>
      <c r="BU1023" s="116"/>
      <c r="BV1023" s="116"/>
      <c r="BW1023" s="116"/>
      <c r="BX1023" s="116"/>
      <c r="BY1023" s="116"/>
      <c r="BZ1023" s="116"/>
      <c r="CA1023" s="116"/>
      <c r="CB1023" s="116"/>
      <c r="CC1023" s="116"/>
      <c r="CD1023" s="116"/>
      <c r="CE1023" s="116"/>
      <c r="CF1023" s="116"/>
      <c r="CG1023" s="116"/>
      <c r="CH1023" s="116"/>
      <c r="CI1023" s="116"/>
      <c r="CJ1023" s="116"/>
      <c r="CK1023" s="116"/>
      <c r="CL1023" s="116"/>
      <c r="CM1023" s="116"/>
      <c r="CN1023" s="116"/>
      <c r="CO1023" s="116"/>
      <c r="CP1023" s="116"/>
      <c r="CQ1023" s="116"/>
      <c r="CR1023" s="116"/>
      <c r="CS1023" s="116"/>
      <c r="CT1023" s="116"/>
      <c r="CU1023" s="116"/>
      <c r="CV1023" s="116"/>
      <c r="CW1023" s="116"/>
      <c r="CX1023" s="116"/>
      <c r="CY1023" s="116"/>
      <c r="CZ1023" s="116"/>
      <c r="DA1023" s="116"/>
      <c r="DB1023" s="116"/>
      <c r="DC1023" s="116"/>
      <c r="DD1023" s="116"/>
      <c r="DE1023" s="116"/>
      <c r="DF1023" s="116"/>
      <c r="DG1023" s="116"/>
    </row>
    <row r="1024" spans="1:111">
      <c r="A1024" s="92">
        <v>99624</v>
      </c>
      <c r="B1024" s="112" t="s">
        <v>13</v>
      </c>
      <c r="C1024" s="113" t="s">
        <v>3074</v>
      </c>
      <c r="D1024" s="84" t="s">
        <v>3020</v>
      </c>
      <c r="E1024" s="503" t="s">
        <v>104</v>
      </c>
      <c r="F1024" s="543">
        <v>1</v>
      </c>
      <c r="G1024" s="117">
        <f t="shared" si="370"/>
        <v>0.24940000000000001</v>
      </c>
      <c r="H1024" s="114">
        <v>0</v>
      </c>
      <c r="I1024" s="132">
        <f t="shared" si="373"/>
        <v>0</v>
      </c>
      <c r="J1024" s="94">
        <f t="shared" si="374"/>
        <v>0</v>
      </c>
      <c r="BP1024" s="116"/>
      <c r="BQ1024" s="116"/>
      <c r="BR1024" s="116"/>
      <c r="BS1024" s="116"/>
      <c r="BT1024" s="116"/>
      <c r="BU1024" s="116"/>
      <c r="BV1024" s="116"/>
      <c r="BW1024" s="116"/>
      <c r="BX1024" s="116"/>
      <c r="BY1024" s="116"/>
      <c r="BZ1024" s="116"/>
      <c r="CA1024" s="116"/>
      <c r="CB1024" s="116"/>
      <c r="CC1024" s="116"/>
      <c r="CD1024" s="116"/>
      <c r="CE1024" s="116"/>
      <c r="CF1024" s="116"/>
      <c r="CG1024" s="116"/>
      <c r="CH1024" s="116"/>
      <c r="CI1024" s="116"/>
      <c r="CJ1024" s="116"/>
      <c r="CK1024" s="116"/>
      <c r="CL1024" s="116"/>
      <c r="CM1024" s="116"/>
      <c r="CN1024" s="116"/>
      <c r="CO1024" s="116"/>
      <c r="CP1024" s="116"/>
      <c r="CQ1024" s="116"/>
      <c r="CR1024" s="116"/>
      <c r="CS1024" s="116"/>
      <c r="CT1024" s="116"/>
      <c r="CU1024" s="116"/>
      <c r="CV1024" s="116"/>
      <c r="CW1024" s="116"/>
      <c r="CX1024" s="116"/>
      <c r="CY1024" s="116"/>
      <c r="CZ1024" s="116"/>
      <c r="DA1024" s="116"/>
      <c r="DB1024" s="116"/>
      <c r="DC1024" s="116"/>
      <c r="DD1024" s="116"/>
      <c r="DE1024" s="116"/>
      <c r="DF1024" s="116"/>
      <c r="DG1024" s="116"/>
    </row>
    <row r="1025" spans="1:111" ht="31.5">
      <c r="A1025" s="92" t="s">
        <v>3021</v>
      </c>
      <c r="B1025" s="112" t="s">
        <v>13</v>
      </c>
      <c r="C1025" s="113" t="s">
        <v>3075</v>
      </c>
      <c r="D1025" s="84" t="s">
        <v>3022</v>
      </c>
      <c r="E1025" s="503" t="s">
        <v>109</v>
      </c>
      <c r="F1025" s="543">
        <v>6.2</v>
      </c>
      <c r="G1025" s="117">
        <f t="shared" si="370"/>
        <v>0.24940000000000001</v>
      </c>
      <c r="H1025" s="114">
        <v>0</v>
      </c>
      <c r="I1025" s="132">
        <f t="shared" si="373"/>
        <v>0</v>
      </c>
      <c r="J1025" s="94">
        <f t="shared" si="374"/>
        <v>0</v>
      </c>
      <c r="BP1025" s="116"/>
      <c r="BQ1025" s="116"/>
      <c r="BR1025" s="116"/>
      <c r="BS1025" s="116"/>
      <c r="BT1025" s="116"/>
      <c r="BU1025" s="116"/>
      <c r="BV1025" s="116"/>
      <c r="BW1025" s="116"/>
      <c r="BX1025" s="116"/>
      <c r="BY1025" s="116"/>
      <c r="BZ1025" s="116"/>
      <c r="CA1025" s="116"/>
      <c r="CB1025" s="116"/>
      <c r="CC1025" s="116"/>
      <c r="CD1025" s="116"/>
      <c r="CE1025" s="116"/>
      <c r="CF1025" s="116"/>
      <c r="CG1025" s="116"/>
      <c r="CH1025" s="116"/>
      <c r="CI1025" s="116"/>
      <c r="CJ1025" s="116"/>
      <c r="CK1025" s="116"/>
      <c r="CL1025" s="116"/>
      <c r="CM1025" s="116"/>
      <c r="CN1025" s="116"/>
      <c r="CO1025" s="116"/>
      <c r="CP1025" s="116"/>
      <c r="CQ1025" s="116"/>
      <c r="CR1025" s="116"/>
      <c r="CS1025" s="116"/>
      <c r="CT1025" s="116"/>
      <c r="CU1025" s="116"/>
      <c r="CV1025" s="116"/>
      <c r="CW1025" s="116"/>
      <c r="CX1025" s="116"/>
      <c r="CY1025" s="116"/>
      <c r="CZ1025" s="116"/>
      <c r="DA1025" s="116"/>
      <c r="DB1025" s="116"/>
      <c r="DC1025" s="116"/>
      <c r="DD1025" s="116"/>
      <c r="DE1025" s="116"/>
      <c r="DF1025" s="116"/>
      <c r="DG1025" s="116"/>
    </row>
    <row r="1026" spans="1:111">
      <c r="A1026" s="542"/>
      <c r="B1026" s="542"/>
      <c r="C1026" s="28" t="s">
        <v>3076</v>
      </c>
      <c r="D1026" s="98" t="s">
        <v>3023</v>
      </c>
      <c r="E1026" s="503"/>
      <c r="F1026" s="503"/>
      <c r="G1026" s="117"/>
      <c r="H1026" s="114"/>
      <c r="I1026" s="132"/>
      <c r="J1026" s="94"/>
      <c r="BP1026" s="116"/>
      <c r="BQ1026" s="116"/>
      <c r="BR1026" s="116"/>
      <c r="BS1026" s="116"/>
      <c r="BT1026" s="116"/>
      <c r="BU1026" s="116"/>
      <c r="BV1026" s="116"/>
      <c r="BW1026" s="116"/>
      <c r="BX1026" s="116"/>
      <c r="BY1026" s="116"/>
      <c r="BZ1026" s="116"/>
      <c r="CA1026" s="116"/>
      <c r="CB1026" s="116"/>
      <c r="CC1026" s="116"/>
      <c r="CD1026" s="116"/>
      <c r="CE1026" s="116"/>
      <c r="CF1026" s="116"/>
      <c r="CG1026" s="116"/>
      <c r="CH1026" s="116"/>
      <c r="CI1026" s="116"/>
      <c r="CJ1026" s="116"/>
      <c r="CK1026" s="116"/>
      <c r="CL1026" s="116"/>
      <c r="CM1026" s="116"/>
      <c r="CN1026" s="116"/>
      <c r="CO1026" s="116"/>
      <c r="CP1026" s="116"/>
      <c r="CQ1026" s="116"/>
      <c r="CR1026" s="116"/>
      <c r="CS1026" s="116"/>
      <c r="CT1026" s="116"/>
      <c r="CU1026" s="116"/>
      <c r="CV1026" s="116"/>
      <c r="CW1026" s="116"/>
      <c r="CX1026" s="116"/>
      <c r="CY1026" s="116"/>
      <c r="CZ1026" s="116"/>
      <c r="DA1026" s="116"/>
      <c r="DB1026" s="116"/>
      <c r="DC1026" s="116"/>
      <c r="DD1026" s="116"/>
      <c r="DE1026" s="116"/>
      <c r="DF1026" s="116"/>
      <c r="DG1026" s="116"/>
    </row>
    <row r="1027" spans="1:111">
      <c r="A1027" s="92">
        <v>97599</v>
      </c>
      <c r="B1027" s="112" t="s">
        <v>13</v>
      </c>
      <c r="C1027" s="113" t="s">
        <v>3077</v>
      </c>
      <c r="D1027" s="84" t="s">
        <v>3024</v>
      </c>
      <c r="E1027" s="503" t="s">
        <v>104</v>
      </c>
      <c r="F1027" s="543">
        <v>79</v>
      </c>
      <c r="G1027" s="117">
        <f t="shared" ref="G1027:G1028" si="376">$J$4</f>
        <v>0.24940000000000001</v>
      </c>
      <c r="H1027" s="114">
        <v>0</v>
      </c>
      <c r="I1027" s="132">
        <f t="shared" ref="I1027:I1028" si="377">H1027*(1+G1027)</f>
        <v>0</v>
      </c>
      <c r="J1027" s="94">
        <f t="shared" ref="J1027:J1028" si="378">F1027*I1027</f>
        <v>0</v>
      </c>
      <c r="BP1027" s="116"/>
      <c r="BQ1027" s="116"/>
      <c r="BR1027" s="116"/>
      <c r="BS1027" s="116"/>
      <c r="BT1027" s="116"/>
      <c r="BU1027" s="116"/>
      <c r="BV1027" s="116"/>
      <c r="BW1027" s="116"/>
      <c r="BX1027" s="116"/>
      <c r="BY1027" s="116"/>
      <c r="BZ1027" s="116"/>
      <c r="CA1027" s="116"/>
      <c r="CB1027" s="116"/>
      <c r="CC1027" s="116"/>
      <c r="CD1027" s="116"/>
      <c r="CE1027" s="116"/>
      <c r="CF1027" s="116"/>
      <c r="CG1027" s="116"/>
      <c r="CH1027" s="116"/>
      <c r="CI1027" s="116"/>
      <c r="CJ1027" s="116"/>
      <c r="CK1027" s="116"/>
      <c r="CL1027" s="116"/>
      <c r="CM1027" s="116"/>
      <c r="CN1027" s="116"/>
      <c r="CO1027" s="116"/>
      <c r="CP1027" s="116"/>
      <c r="CQ1027" s="116"/>
      <c r="CR1027" s="116"/>
      <c r="CS1027" s="116"/>
      <c r="CT1027" s="116"/>
      <c r="CU1027" s="116"/>
      <c r="CV1027" s="116"/>
      <c r="CW1027" s="116"/>
      <c r="CX1027" s="116"/>
      <c r="CY1027" s="116"/>
      <c r="CZ1027" s="116"/>
      <c r="DA1027" s="116"/>
      <c r="DB1027" s="116"/>
      <c r="DC1027" s="116"/>
      <c r="DD1027" s="116"/>
      <c r="DE1027" s="116"/>
      <c r="DF1027" s="116"/>
      <c r="DG1027" s="116"/>
    </row>
    <row r="1028" spans="1:111">
      <c r="A1028" s="92" t="s">
        <v>365</v>
      </c>
      <c r="B1028" s="112" t="s">
        <v>103</v>
      </c>
      <c r="C1028" s="113" t="s">
        <v>3078</v>
      </c>
      <c r="D1028" s="84" t="s">
        <v>3025</v>
      </c>
      <c r="E1028" s="503" t="s">
        <v>104</v>
      </c>
      <c r="F1028" s="543">
        <v>8</v>
      </c>
      <c r="G1028" s="117">
        <f t="shared" si="376"/>
        <v>0.24940000000000001</v>
      </c>
      <c r="H1028" s="114">
        <v>0</v>
      </c>
      <c r="I1028" s="132">
        <f t="shared" si="377"/>
        <v>0</v>
      </c>
      <c r="J1028" s="94">
        <f t="shared" si="378"/>
        <v>0</v>
      </c>
      <c r="BP1028" s="116"/>
      <c r="BQ1028" s="116"/>
      <c r="BR1028" s="116"/>
      <c r="BS1028" s="116"/>
      <c r="BT1028" s="116"/>
      <c r="BU1028" s="116"/>
      <c r="BV1028" s="116"/>
      <c r="BW1028" s="116"/>
      <c r="BX1028" s="116"/>
      <c r="BY1028" s="116"/>
      <c r="BZ1028" s="116"/>
      <c r="CA1028" s="116"/>
      <c r="CB1028" s="116"/>
      <c r="CC1028" s="116"/>
      <c r="CD1028" s="116"/>
      <c r="CE1028" s="116"/>
      <c r="CF1028" s="116"/>
      <c r="CG1028" s="116"/>
      <c r="CH1028" s="116"/>
      <c r="CI1028" s="116"/>
      <c r="CJ1028" s="116"/>
      <c r="CK1028" s="116"/>
      <c r="CL1028" s="116"/>
      <c r="CM1028" s="116"/>
      <c r="CN1028" s="116"/>
      <c r="CO1028" s="116"/>
      <c r="CP1028" s="116"/>
      <c r="CQ1028" s="116"/>
      <c r="CR1028" s="116"/>
      <c r="CS1028" s="116"/>
      <c r="CT1028" s="116"/>
      <c r="CU1028" s="116"/>
      <c r="CV1028" s="116"/>
      <c r="CW1028" s="116"/>
      <c r="CX1028" s="116"/>
      <c r="CY1028" s="116"/>
      <c r="CZ1028" s="116"/>
      <c r="DA1028" s="116"/>
      <c r="DB1028" s="116"/>
      <c r="DC1028" s="116"/>
      <c r="DD1028" s="116"/>
      <c r="DE1028" s="116"/>
      <c r="DF1028" s="116"/>
      <c r="DG1028" s="116"/>
    </row>
    <row r="1029" spans="1:111">
      <c r="A1029" s="562" t="s">
        <v>2971</v>
      </c>
      <c r="B1029" s="563"/>
      <c r="C1029" s="563"/>
      <c r="D1029" s="563"/>
      <c r="E1029" s="563"/>
      <c r="F1029" s="563"/>
      <c r="G1029" s="563"/>
      <c r="H1029" s="564"/>
      <c r="I1029" s="565">
        <f>SUM(J973:J1029)</f>
        <v>0</v>
      </c>
      <c r="J1029" s="565"/>
      <c r="BP1029" s="116"/>
      <c r="BQ1029" s="116"/>
      <c r="BR1029" s="116"/>
      <c r="BS1029" s="116"/>
      <c r="BT1029" s="116"/>
      <c r="BU1029" s="116"/>
      <c r="BV1029" s="116"/>
      <c r="BW1029" s="116"/>
      <c r="BX1029" s="116"/>
      <c r="BY1029" s="116"/>
      <c r="BZ1029" s="116"/>
      <c r="CA1029" s="116"/>
      <c r="CB1029" s="116"/>
      <c r="CC1029" s="116"/>
      <c r="CD1029" s="116"/>
      <c r="CE1029" s="116"/>
      <c r="CF1029" s="116"/>
      <c r="CG1029" s="116"/>
      <c r="CH1029" s="116"/>
      <c r="CI1029" s="116"/>
      <c r="CJ1029" s="116"/>
      <c r="CK1029" s="116"/>
      <c r="CL1029" s="116"/>
      <c r="CM1029" s="116"/>
      <c r="CN1029" s="116"/>
      <c r="CO1029" s="116"/>
      <c r="CP1029" s="116"/>
      <c r="CQ1029" s="116"/>
      <c r="CR1029" s="116"/>
      <c r="CS1029" s="116"/>
      <c r="CT1029" s="116"/>
      <c r="CU1029" s="116"/>
      <c r="CV1029" s="116"/>
      <c r="CW1029" s="116"/>
      <c r="CX1029" s="116"/>
      <c r="CY1029" s="116"/>
      <c r="CZ1029" s="116"/>
      <c r="DA1029" s="116"/>
      <c r="DB1029" s="116"/>
      <c r="DC1029" s="116"/>
      <c r="DD1029" s="116"/>
      <c r="DE1029" s="116"/>
      <c r="DF1029" s="116"/>
      <c r="DG1029" s="116"/>
    </row>
    <row r="1030" spans="1:111" ht="21">
      <c r="A1030" s="577" t="s">
        <v>213</v>
      </c>
      <c r="B1030" s="578"/>
      <c r="C1030" s="578"/>
      <c r="D1030" s="578"/>
      <c r="E1030" s="578"/>
      <c r="F1030" s="578"/>
      <c r="G1030" s="578"/>
      <c r="H1030" s="579"/>
      <c r="I1030" s="571">
        <f>I34+I290+I490+I709+I826+I953+I970+I1029</f>
        <v>0</v>
      </c>
      <c r="J1030" s="572"/>
    </row>
    <row r="1031" spans="1:111" ht="17.25" customHeight="1">
      <c r="A1031" s="581" t="s">
        <v>3140</v>
      </c>
      <c r="B1031" s="582"/>
      <c r="C1031" s="582"/>
      <c r="D1031" s="582"/>
      <c r="E1031" s="582"/>
      <c r="F1031" s="582"/>
      <c r="G1031" s="582"/>
      <c r="H1031" s="582"/>
      <c r="I1031" s="582"/>
      <c r="J1031" s="583"/>
    </row>
    <row r="1032" spans="1:111">
      <c r="A1032" s="584"/>
      <c r="B1032" s="585"/>
      <c r="C1032" s="585"/>
      <c r="D1032" s="585"/>
      <c r="E1032" s="585"/>
      <c r="F1032" s="585"/>
      <c r="G1032" s="585"/>
      <c r="H1032" s="585"/>
      <c r="I1032" s="585"/>
      <c r="J1032" s="586"/>
    </row>
    <row r="1033" spans="1:111">
      <c r="A1033" s="587"/>
      <c r="B1033" s="588"/>
      <c r="C1033" s="588"/>
      <c r="D1033" s="588"/>
      <c r="E1033" s="588"/>
      <c r="F1033" s="588"/>
      <c r="G1033" s="588"/>
      <c r="H1033" s="588"/>
      <c r="I1033" s="588"/>
      <c r="J1033" s="589"/>
    </row>
    <row r="1037" spans="1:111">
      <c r="A1037" s="116"/>
      <c r="B1037" s="116"/>
      <c r="E1037" s="116"/>
      <c r="I1037" s="37"/>
      <c r="J1037" s="37"/>
    </row>
  </sheetData>
  <autoFilter ref="A1:A1037"/>
  <mergeCells count="94">
    <mergeCell ref="I1029:J1029"/>
    <mergeCell ref="A1031:J1033"/>
    <mergeCell ref="H126:I126"/>
    <mergeCell ref="A954:J954"/>
    <mergeCell ref="H312:I312"/>
    <mergeCell ref="H334:I334"/>
    <mergeCell ref="H732:I732"/>
    <mergeCell ref="A953:H953"/>
    <mergeCell ref="I953:J953"/>
    <mergeCell ref="H385:I385"/>
    <mergeCell ref="H635:I635"/>
    <mergeCell ref="H575:I575"/>
    <mergeCell ref="H589:I589"/>
    <mergeCell ref="H601:I601"/>
    <mergeCell ref="H558:I558"/>
    <mergeCell ref="H497:I497"/>
    <mergeCell ref="A1030:H1030"/>
    <mergeCell ref="H825:I825"/>
    <mergeCell ref="I826:J826"/>
    <mergeCell ref="A710:J710"/>
    <mergeCell ref="H741:I741"/>
    <mergeCell ref="H750:I750"/>
    <mergeCell ref="H755:I755"/>
    <mergeCell ref="H795:I795"/>
    <mergeCell ref="A970:H970"/>
    <mergeCell ref="I970:J970"/>
    <mergeCell ref="A827:J827"/>
    <mergeCell ref="H874:I874"/>
    <mergeCell ref="A971:J971"/>
    <mergeCell ref="H925:I925"/>
    <mergeCell ref="A1029:H1029"/>
    <mergeCell ref="H952:I952"/>
    <mergeCell ref="A1:J2"/>
    <mergeCell ref="A9:A10"/>
    <mergeCell ref="B9:B10"/>
    <mergeCell ref="C9:C10"/>
    <mergeCell ref="D9:D10"/>
    <mergeCell ref="E9:E10"/>
    <mergeCell ref="F9:F10"/>
    <mergeCell ref="H9:J9"/>
    <mergeCell ref="H278:I278"/>
    <mergeCell ref="H82:I82"/>
    <mergeCell ref="I1030:J1030"/>
    <mergeCell ref="A11:J11"/>
    <mergeCell ref="H41:I41"/>
    <mergeCell ref="H716:I716"/>
    <mergeCell ref="A826:H826"/>
    <mergeCell ref="H33:I33"/>
    <mergeCell ref="H289:I289"/>
    <mergeCell ref="H284:I284"/>
    <mergeCell ref="A291:J291"/>
    <mergeCell ref="H297:I297"/>
    <mergeCell ref="H240:I240"/>
    <mergeCell ref="H262:I262"/>
    <mergeCell ref="A290:H290"/>
    <mergeCell ref="I290:J290"/>
    <mergeCell ref="A35:J35"/>
    <mergeCell ref="H272:I272"/>
    <mergeCell ref="H57:I57"/>
    <mergeCell ref="H157:I157"/>
    <mergeCell ref="H171:I171"/>
    <mergeCell ref="H85:I85"/>
    <mergeCell ref="H199:I199"/>
    <mergeCell ref="A34:H34"/>
    <mergeCell ref="I34:J34"/>
    <mergeCell ref="A490:H490"/>
    <mergeCell ref="I490:J490"/>
    <mergeCell ref="H474:I474"/>
    <mergeCell ref="H479:I479"/>
    <mergeCell ref="H484:I484"/>
    <mergeCell ref="H489:I489"/>
    <mergeCell ref="H395:I395"/>
    <mergeCell ref="H409:I409"/>
    <mergeCell ref="H434:I434"/>
    <mergeCell ref="H337:I337"/>
    <mergeCell ref="H346:I346"/>
    <mergeCell ref="H94:I94"/>
    <mergeCell ref="H147:I147"/>
    <mergeCell ref="H111:I111"/>
    <mergeCell ref="H363:I363"/>
    <mergeCell ref="H370:I370"/>
    <mergeCell ref="H690:I690"/>
    <mergeCell ref="A709:H709"/>
    <mergeCell ref="I709:J709"/>
    <mergeCell ref="H661:I661"/>
    <mergeCell ref="H695:I695"/>
    <mergeCell ref="H703:I703"/>
    <mergeCell ref="H708:I708"/>
    <mergeCell ref="H546:I546"/>
    <mergeCell ref="H549:I549"/>
    <mergeCell ref="H469:I469"/>
    <mergeCell ref="H517:I517"/>
    <mergeCell ref="H616:I616"/>
    <mergeCell ref="A491:J491"/>
  </mergeCells>
  <printOptions horizontalCentered="1"/>
  <pageMargins left="0.59055118110236227" right="0.11811023622047245" top="0.51181102362204722" bottom="0.98425196850393704" header="0.31496062992125984" footer="0.31496062992125984"/>
  <pageSetup paperSize="9" scale="65" orientation="landscape" horizontalDpi="300" verticalDpi="300" r:id="rId1"/>
  <headerFooter>
    <oddFooter>&amp;L&amp;G&amp;C&amp;"-,Negrito"&amp;9Camila Diel Bobrzyk
 &amp;"-,Regular"Engenheira Civil 
CREA MT025305&amp;R&amp;P de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WhiteSpace="0" view="pageBreakPreview" zoomScale="80" zoomScaleNormal="100" zoomScaleSheetLayoutView="80" zoomScalePageLayoutView="90" workbookViewId="0">
      <selection activeCell="B57" sqref="B57:F57"/>
    </sheetView>
  </sheetViews>
  <sheetFormatPr defaultRowHeight="20.85" customHeight="1"/>
  <cols>
    <col min="1" max="1" width="14.7109375" customWidth="1"/>
    <col min="2" max="2" width="28.5703125" customWidth="1"/>
    <col min="3" max="3" width="4" customWidth="1"/>
    <col min="4" max="4" width="2.7109375" customWidth="1"/>
    <col min="5" max="5" width="9.5703125" customWidth="1"/>
    <col min="6" max="6" width="34.5703125" customWidth="1"/>
    <col min="7" max="7" width="15.42578125" customWidth="1"/>
    <col min="8" max="8" width="13.7109375" customWidth="1"/>
    <col min="9" max="9" width="19.140625" bestFit="1" customWidth="1"/>
    <col min="11" max="11" width="10.140625" bestFit="1" customWidth="1"/>
    <col min="13" max="13" width="21.42578125" customWidth="1"/>
    <col min="14" max="14" width="14.85546875" customWidth="1"/>
  </cols>
  <sheetData>
    <row r="1" spans="1:14" ht="20.85" customHeight="1">
      <c r="A1" s="573" t="str">
        <f>Orçamento!A1</f>
        <v xml:space="preserve"> Construção da Escola Municipal Morada do Bosque II</v>
      </c>
      <c r="B1" s="573"/>
      <c r="C1" s="573"/>
      <c r="D1" s="573"/>
      <c r="E1" s="573"/>
      <c r="F1" s="573"/>
      <c r="G1" s="573"/>
      <c r="H1" s="573"/>
      <c r="I1" s="573"/>
    </row>
    <row r="2" spans="1:14" ht="20.85" customHeight="1">
      <c r="A2" s="573"/>
      <c r="B2" s="573"/>
      <c r="C2" s="573"/>
      <c r="D2" s="573"/>
      <c r="E2" s="573"/>
      <c r="F2" s="573"/>
      <c r="G2" s="573"/>
      <c r="H2" s="573"/>
      <c r="I2" s="573"/>
    </row>
    <row r="3" spans="1:14" ht="21" customHeight="1">
      <c r="A3" s="174" t="str">
        <f>Orçamento!A3</f>
        <v>Proprietário:  Municipio de Sorriso</v>
      </c>
      <c r="B3" s="188"/>
      <c r="C3" s="189"/>
      <c r="D3" s="190"/>
      <c r="E3" s="600" t="s">
        <v>7</v>
      </c>
      <c r="F3" s="600"/>
      <c r="G3" s="178">
        <f>G79</f>
        <v>0</v>
      </c>
      <c r="H3" s="179" t="s">
        <v>9</v>
      </c>
      <c r="I3" s="180">
        <f>Orçamento!J3</f>
        <v>43627</v>
      </c>
    </row>
    <row r="4" spans="1:14" ht="21" customHeight="1">
      <c r="A4" s="174" t="str">
        <f>Orçamento!B4</f>
        <v xml:space="preserve"> Construção da Escola Municipal Morada do Bosque II</v>
      </c>
      <c r="B4" s="174"/>
      <c r="C4" s="174"/>
      <c r="D4" s="174"/>
      <c r="E4" s="191"/>
      <c r="F4" s="179" t="s">
        <v>8</v>
      </c>
      <c r="G4" s="178">
        <f>G3/B6</f>
        <v>0</v>
      </c>
      <c r="H4" s="179" t="s">
        <v>10</v>
      </c>
      <c r="I4" s="183">
        <f>'BDI - Serviços'!I24</f>
        <v>0.24940000000000001</v>
      </c>
    </row>
    <row r="5" spans="1:14" ht="21" customHeight="1">
      <c r="A5" s="174" t="str">
        <f>Orçamento!A5</f>
        <v>Local:</v>
      </c>
      <c r="B5" s="601" t="str">
        <f>Orçamento!B5</f>
        <v>Local: Rua dos Carvalhos - Equip. Comunitário - Bairro Morada do Bosque II - Sorriso MT</v>
      </c>
      <c r="C5" s="601"/>
      <c r="D5" s="601"/>
      <c r="E5" s="601"/>
      <c r="F5" s="601"/>
      <c r="G5" s="601"/>
      <c r="H5" s="604" t="s">
        <v>11</v>
      </c>
      <c r="I5" s="602" t="str">
        <f>Orçamento!I6</f>
        <v>SINAPI - MAIO 2019 - DESONERADO</v>
      </c>
    </row>
    <row r="6" spans="1:14" ht="21" customHeight="1">
      <c r="A6" s="174" t="str">
        <f>Orçamento!A6</f>
        <v xml:space="preserve">Área: </v>
      </c>
      <c r="B6" s="186">
        <f>Orçamento!B6</f>
        <v>4966.3</v>
      </c>
      <c r="C6" s="174"/>
      <c r="D6" s="174"/>
      <c r="E6" s="188"/>
      <c r="F6" s="188"/>
      <c r="G6" s="188"/>
      <c r="H6" s="605"/>
      <c r="I6" s="603"/>
    </row>
    <row r="7" spans="1:14" ht="21" customHeight="1">
      <c r="A7" s="185" t="str">
        <f>Orçamento!A7</f>
        <v>Responsável Técnico: Camila Diel Bobrzyk - CREA MT025305</v>
      </c>
      <c r="B7" s="188"/>
      <c r="C7" s="189"/>
      <c r="D7" s="190"/>
      <c r="E7" s="188"/>
      <c r="F7" s="188"/>
      <c r="G7" s="188"/>
      <c r="H7" s="188"/>
      <c r="I7" s="174"/>
    </row>
    <row r="8" spans="1:14" ht="21" customHeight="1">
      <c r="A8" s="81"/>
      <c r="B8" s="81"/>
      <c r="C8" s="1"/>
      <c r="D8" s="3"/>
      <c r="E8" s="43" t="str">
        <f>Orçamento!E7</f>
        <v>Arredondamentos: Opções → Avançado → Fórmulas → "Definir Precisão Conforme Exibido"</v>
      </c>
      <c r="F8" s="81"/>
      <c r="G8" s="81"/>
      <c r="H8" s="81"/>
      <c r="I8" s="81"/>
    </row>
    <row r="9" spans="1:14" ht="20.85" customHeight="1">
      <c r="A9" s="165" t="s">
        <v>32</v>
      </c>
      <c r="B9" s="599" t="s">
        <v>391</v>
      </c>
      <c r="C9" s="599"/>
      <c r="D9" s="599"/>
      <c r="E9" s="599"/>
      <c r="F9" s="599"/>
      <c r="G9" s="599" t="s">
        <v>33</v>
      </c>
      <c r="H9" s="599"/>
      <c r="I9" s="165" t="s">
        <v>34</v>
      </c>
    </row>
    <row r="10" spans="1:14" ht="20.85" customHeight="1">
      <c r="A10" s="607" t="str">
        <f>Orçamento!A11</f>
        <v>SERVIÇOS PRELIMINARES</v>
      </c>
      <c r="B10" s="608"/>
      <c r="C10" s="608"/>
      <c r="D10" s="608"/>
      <c r="E10" s="608"/>
      <c r="F10" s="609"/>
      <c r="G10" s="606">
        <f>SUM(G11)</f>
        <v>0</v>
      </c>
      <c r="H10" s="606"/>
      <c r="I10" s="530" t="e">
        <f t="shared" ref="I10:I41" si="0">G10/$G$79</f>
        <v>#DIV/0!</v>
      </c>
      <c r="M10" s="241"/>
      <c r="N10" s="242"/>
    </row>
    <row r="11" spans="1:14" ht="20.85" customHeight="1">
      <c r="A11" s="157" t="str">
        <f>Orçamento!C12</f>
        <v>1.0</v>
      </c>
      <c r="B11" s="595" t="str">
        <f>Orçamento!D12</f>
        <v>SERVIÇOS PRELIMINARES</v>
      </c>
      <c r="C11" s="596">
        <f>Orçamento!E36</f>
        <v>0</v>
      </c>
      <c r="D11" s="596">
        <f>Orçamento!F36</f>
        <v>0</v>
      </c>
      <c r="E11" s="596">
        <f>Orçamento!G36</f>
        <v>0</v>
      </c>
      <c r="F11" s="597">
        <f>Orçamento!H36</f>
        <v>0</v>
      </c>
      <c r="G11" s="598">
        <f>Orçamento!J33</f>
        <v>0</v>
      </c>
      <c r="H11" s="598"/>
      <c r="I11" s="158" t="e">
        <f t="shared" si="0"/>
        <v>#DIV/0!</v>
      </c>
      <c r="M11" s="241"/>
      <c r="N11" s="242"/>
    </row>
    <row r="12" spans="1:14" ht="20.85" customHeight="1">
      <c r="A12" s="607" t="str">
        <f>Orçamento!A35</f>
        <v>BLOCO EDUCACIONAL</v>
      </c>
      <c r="B12" s="608"/>
      <c r="C12" s="608"/>
      <c r="D12" s="608"/>
      <c r="E12" s="608"/>
      <c r="F12" s="609"/>
      <c r="G12" s="606">
        <f>SUM(G13:H29)</f>
        <v>0</v>
      </c>
      <c r="H12" s="606"/>
      <c r="I12" s="530" t="e">
        <f t="shared" si="0"/>
        <v>#DIV/0!</v>
      </c>
      <c r="M12" s="241"/>
      <c r="N12" s="242"/>
    </row>
    <row r="13" spans="1:14" ht="20.85" customHeight="1">
      <c r="A13" s="157" t="str">
        <f>Orçamento!C36</f>
        <v>2.0</v>
      </c>
      <c r="B13" s="595" t="str">
        <f>Orçamento!D36</f>
        <v>MOVIMENTO DE TERRA</v>
      </c>
      <c r="C13" s="596">
        <f>Orçamento!E42</f>
        <v>0</v>
      </c>
      <c r="D13" s="596">
        <f>Orçamento!F42</f>
        <v>0</v>
      </c>
      <c r="E13" s="596">
        <f>Orçamento!G42</f>
        <v>0</v>
      </c>
      <c r="F13" s="597">
        <f>Orçamento!H42</f>
        <v>0</v>
      </c>
      <c r="G13" s="598">
        <f>Orçamento!J41</f>
        <v>0</v>
      </c>
      <c r="H13" s="598"/>
      <c r="I13" s="158" t="e">
        <f t="shared" si="0"/>
        <v>#DIV/0!</v>
      </c>
      <c r="M13" s="241"/>
      <c r="N13" s="242"/>
    </row>
    <row r="14" spans="1:14" ht="20.85" customHeight="1">
      <c r="A14" s="157" t="str">
        <f>Orçamento!C42</f>
        <v>3.0</v>
      </c>
      <c r="B14" s="595" t="str">
        <f>Orçamento!D42</f>
        <v>INFRA ESTRUTURA</v>
      </c>
      <c r="C14" s="596">
        <f>Orçamento!E58</f>
        <v>0</v>
      </c>
      <c r="D14" s="596">
        <f>Orçamento!F58</f>
        <v>0</v>
      </c>
      <c r="E14" s="596">
        <f>Orçamento!G58</f>
        <v>0</v>
      </c>
      <c r="F14" s="597">
        <f>Orçamento!H58</f>
        <v>0</v>
      </c>
      <c r="G14" s="598">
        <f>Orçamento!J57</f>
        <v>0</v>
      </c>
      <c r="H14" s="598"/>
      <c r="I14" s="158" t="e">
        <f t="shared" si="0"/>
        <v>#DIV/0!</v>
      </c>
      <c r="M14" s="241"/>
      <c r="N14" s="242"/>
    </row>
    <row r="15" spans="1:14" ht="20.85" customHeight="1">
      <c r="A15" s="157" t="str">
        <f>Orçamento!C58</f>
        <v>4.0</v>
      </c>
      <c r="B15" s="595" t="str">
        <f>Orçamento!D58</f>
        <v>SUPRA ESTRUTURA</v>
      </c>
      <c r="C15" s="596">
        <f>Orçamento!E83</f>
        <v>0</v>
      </c>
      <c r="D15" s="596">
        <f>Orçamento!F83</f>
        <v>0</v>
      </c>
      <c r="E15" s="596">
        <f>Orçamento!G83</f>
        <v>0</v>
      </c>
      <c r="F15" s="597">
        <f>Orçamento!H83</f>
        <v>0</v>
      </c>
      <c r="G15" s="598">
        <f>Orçamento!J82</f>
        <v>0</v>
      </c>
      <c r="H15" s="598"/>
      <c r="I15" s="158" t="e">
        <f t="shared" si="0"/>
        <v>#DIV/0!</v>
      </c>
      <c r="M15" s="241"/>
      <c r="N15" s="242"/>
    </row>
    <row r="16" spans="1:14" ht="20.85" customHeight="1">
      <c r="A16" s="157" t="str">
        <f>Orçamento!C83</f>
        <v>5.0</v>
      </c>
      <c r="B16" s="595" t="str">
        <f>Orçamento!D83</f>
        <v>IMPERMEABILIZAÇÃO E TRATAMENTOS</v>
      </c>
      <c r="C16" s="596">
        <f>Orçamento!E86</f>
        <v>0</v>
      </c>
      <c r="D16" s="596">
        <f>Orçamento!F86</f>
        <v>0</v>
      </c>
      <c r="E16" s="596">
        <f>Orçamento!G86</f>
        <v>0</v>
      </c>
      <c r="F16" s="597">
        <f>Orçamento!H86</f>
        <v>0</v>
      </c>
      <c r="G16" s="598">
        <f>Orçamento!J85</f>
        <v>0</v>
      </c>
      <c r="H16" s="598"/>
      <c r="I16" s="158" t="e">
        <f t="shared" si="0"/>
        <v>#DIV/0!</v>
      </c>
      <c r="M16" s="241"/>
      <c r="N16" s="242"/>
    </row>
    <row r="17" spans="1:14" ht="20.85" customHeight="1">
      <c r="A17" s="157" t="str">
        <f>Orçamento!C86</f>
        <v>6.0</v>
      </c>
      <c r="B17" s="595" t="str">
        <f>Orçamento!D86</f>
        <v>ALVENARIAS E VEDAÇÕES</v>
      </c>
      <c r="C17" s="596">
        <f>Orçamento!E95</f>
        <v>0</v>
      </c>
      <c r="D17" s="596">
        <f>Orçamento!F95</f>
        <v>0</v>
      </c>
      <c r="E17" s="596">
        <f>Orçamento!G95</f>
        <v>0</v>
      </c>
      <c r="F17" s="597">
        <f>Orçamento!H95</f>
        <v>0</v>
      </c>
      <c r="G17" s="598">
        <f>Orçamento!J94</f>
        <v>0</v>
      </c>
      <c r="H17" s="598"/>
      <c r="I17" s="158" t="e">
        <f t="shared" si="0"/>
        <v>#DIV/0!</v>
      </c>
      <c r="M17" s="241"/>
      <c r="N17" s="242"/>
    </row>
    <row r="18" spans="1:14" ht="20.85" customHeight="1">
      <c r="A18" s="157" t="str">
        <f>Orçamento!C95</f>
        <v>7.0</v>
      </c>
      <c r="B18" s="595" t="str">
        <f>Orçamento!D95</f>
        <v>REVESTIMENTOS</v>
      </c>
      <c r="C18" s="596">
        <f>Orçamento!E112</f>
        <v>0</v>
      </c>
      <c r="D18" s="596">
        <f>Orçamento!F112</f>
        <v>0</v>
      </c>
      <c r="E18" s="596">
        <f>Orçamento!G112</f>
        <v>0</v>
      </c>
      <c r="F18" s="597">
        <f>Orçamento!H112</f>
        <v>0</v>
      </c>
      <c r="G18" s="598">
        <f>Orçamento!J111</f>
        <v>0</v>
      </c>
      <c r="H18" s="598"/>
      <c r="I18" s="158" t="e">
        <f t="shared" si="0"/>
        <v>#DIV/0!</v>
      </c>
      <c r="M18" s="241"/>
      <c r="N18" s="242"/>
    </row>
    <row r="19" spans="1:14" ht="20.85" customHeight="1">
      <c r="A19" s="157" t="str">
        <f>Orçamento!C112</f>
        <v>8.0</v>
      </c>
      <c r="B19" s="595" t="str">
        <f>Orçamento!D112</f>
        <v>COBERTURA</v>
      </c>
      <c r="C19" s="596">
        <f>Orçamento!E127</f>
        <v>0</v>
      </c>
      <c r="D19" s="596">
        <f>Orçamento!F127</f>
        <v>0</v>
      </c>
      <c r="E19" s="596">
        <f>Orçamento!G127</f>
        <v>0</v>
      </c>
      <c r="F19" s="597">
        <f>Orçamento!H127</f>
        <v>0</v>
      </c>
      <c r="G19" s="598">
        <f>Orçamento!J126</f>
        <v>0</v>
      </c>
      <c r="H19" s="598"/>
      <c r="I19" s="158" t="e">
        <f t="shared" si="0"/>
        <v>#DIV/0!</v>
      </c>
      <c r="M19" s="241"/>
      <c r="N19" s="242"/>
    </row>
    <row r="20" spans="1:14" ht="20.85" customHeight="1">
      <c r="A20" s="157" t="str">
        <f>Orçamento!C127</f>
        <v>9.0</v>
      </c>
      <c r="B20" s="595" t="str">
        <f>Orçamento!D127</f>
        <v>ESQUADRIAS</v>
      </c>
      <c r="C20" s="596">
        <f>Orçamento!E148</f>
        <v>0</v>
      </c>
      <c r="D20" s="596">
        <f>Orçamento!F148</f>
        <v>0</v>
      </c>
      <c r="E20" s="596">
        <f>Orçamento!G148</f>
        <v>0</v>
      </c>
      <c r="F20" s="597">
        <f>Orçamento!H148</f>
        <v>0</v>
      </c>
      <c r="G20" s="598">
        <f>Orçamento!J147</f>
        <v>0</v>
      </c>
      <c r="H20" s="598"/>
      <c r="I20" s="158" t="e">
        <f t="shared" si="0"/>
        <v>#DIV/0!</v>
      </c>
      <c r="M20" s="241"/>
      <c r="N20" s="242"/>
    </row>
    <row r="21" spans="1:14" ht="20.85" customHeight="1">
      <c r="A21" s="157" t="str">
        <f>Orçamento!C148</f>
        <v>10.0</v>
      </c>
      <c r="B21" s="595" t="str">
        <f>Orçamento!D148</f>
        <v>PISOS, RODAPÉS E SOLEIRAS</v>
      </c>
      <c r="C21" s="596">
        <f>Orçamento!E158</f>
        <v>0</v>
      </c>
      <c r="D21" s="596">
        <f>Orçamento!F158</f>
        <v>0</v>
      </c>
      <c r="E21" s="596">
        <f>Orçamento!G158</f>
        <v>0</v>
      </c>
      <c r="F21" s="597">
        <f>Orçamento!H158</f>
        <v>0</v>
      </c>
      <c r="G21" s="598">
        <f>Orçamento!J157</f>
        <v>0</v>
      </c>
      <c r="H21" s="598"/>
      <c r="I21" s="158" t="e">
        <f t="shared" si="0"/>
        <v>#DIV/0!</v>
      </c>
      <c r="M21" s="241"/>
      <c r="N21" s="242"/>
    </row>
    <row r="22" spans="1:14" ht="20.85" customHeight="1">
      <c r="A22" s="157" t="str">
        <f>Orçamento!C158</f>
        <v>11.0</v>
      </c>
      <c r="B22" s="595" t="str">
        <f>Orçamento!D158</f>
        <v>PINTURA</v>
      </c>
      <c r="C22" s="596" t="e">
        <f>Orçamento!#REF!</f>
        <v>#REF!</v>
      </c>
      <c r="D22" s="596" t="e">
        <f>Orçamento!#REF!</f>
        <v>#REF!</v>
      </c>
      <c r="E22" s="596" t="e">
        <f>Orçamento!#REF!</f>
        <v>#REF!</v>
      </c>
      <c r="F22" s="597" t="e">
        <f>Orçamento!#REF!</f>
        <v>#REF!</v>
      </c>
      <c r="G22" s="598">
        <f>Orçamento!J171</f>
        <v>0</v>
      </c>
      <c r="H22" s="598"/>
      <c r="I22" s="158" t="e">
        <f t="shared" si="0"/>
        <v>#DIV/0!</v>
      </c>
      <c r="M22" s="241"/>
      <c r="N22" s="242"/>
    </row>
    <row r="23" spans="1:14" ht="20.85" customHeight="1">
      <c r="A23" s="157" t="str">
        <f>Orçamento!C172</f>
        <v>12.0</v>
      </c>
      <c r="B23" s="595" t="str">
        <f>Orçamento!D172</f>
        <v>LOUÇAS, METAIS E ACESSÓRIOS</v>
      </c>
      <c r="C23" s="596">
        <f>Orçamento!E172</f>
        <v>0</v>
      </c>
      <c r="D23" s="596">
        <f>Orçamento!F172</f>
        <v>0</v>
      </c>
      <c r="E23" s="596">
        <f>Orçamento!G172</f>
        <v>0</v>
      </c>
      <c r="F23" s="597">
        <f>Orçamento!H172</f>
        <v>0</v>
      </c>
      <c r="G23" s="598">
        <f>Orçamento!J199</f>
        <v>0</v>
      </c>
      <c r="H23" s="598"/>
      <c r="I23" s="158" t="e">
        <f t="shared" si="0"/>
        <v>#DIV/0!</v>
      </c>
      <c r="M23" s="241"/>
      <c r="N23" s="242"/>
    </row>
    <row r="24" spans="1:14" ht="20.85" customHeight="1">
      <c r="A24" s="157" t="str">
        <f>Orçamento!C200</f>
        <v>13.0</v>
      </c>
      <c r="B24" s="595" t="str">
        <f>Orçamento!D200</f>
        <v>INSTALAÇÕES ELÉTRICAS</v>
      </c>
      <c r="C24" s="596">
        <f>Orçamento!E200</f>
        <v>0</v>
      </c>
      <c r="D24" s="596">
        <f>Orçamento!F200</f>
        <v>0</v>
      </c>
      <c r="E24" s="596">
        <f>Orçamento!G200</f>
        <v>0</v>
      </c>
      <c r="F24" s="597">
        <f>Orçamento!H200</f>
        <v>0</v>
      </c>
      <c r="G24" s="598">
        <f>Orçamento!J240</f>
        <v>0</v>
      </c>
      <c r="H24" s="598"/>
      <c r="I24" s="158" t="e">
        <f t="shared" si="0"/>
        <v>#DIV/0!</v>
      </c>
      <c r="M24" s="241"/>
      <c r="N24" s="242"/>
    </row>
    <row r="25" spans="1:14" ht="20.85" customHeight="1">
      <c r="A25" s="157" t="str">
        <f>Orçamento!C241</f>
        <v>14.0</v>
      </c>
      <c r="B25" s="595" t="str">
        <f>Orçamento!D241</f>
        <v>INSTALAÇÕES ELÉTRICAS DE CABEAMENTO DE LÓGICA E TELEFONIA</v>
      </c>
      <c r="C25" s="596" t="e">
        <f>Orçamento!#REF!</f>
        <v>#REF!</v>
      </c>
      <c r="D25" s="596" t="e">
        <f>Orçamento!#REF!</f>
        <v>#REF!</v>
      </c>
      <c r="E25" s="596" t="e">
        <f>Orçamento!#REF!</f>
        <v>#REF!</v>
      </c>
      <c r="F25" s="597" t="e">
        <f>Orçamento!#REF!</f>
        <v>#REF!</v>
      </c>
      <c r="G25" s="598">
        <f>Orçamento!J262</f>
        <v>0</v>
      </c>
      <c r="H25" s="598"/>
      <c r="I25" s="158" t="e">
        <f t="shared" si="0"/>
        <v>#DIV/0!</v>
      </c>
      <c r="M25" s="241"/>
      <c r="N25" s="242"/>
    </row>
    <row r="26" spans="1:14" ht="20.85" customHeight="1">
      <c r="A26" s="157" t="str">
        <f>Orçamento!C263</f>
        <v>15.0</v>
      </c>
      <c r="B26" s="595" t="str">
        <f>Orçamento!D263</f>
        <v>CLIMATIZAÇÃO</v>
      </c>
      <c r="C26" s="596" t="e">
        <f>Orçamento!#REF!</f>
        <v>#REF!</v>
      </c>
      <c r="D26" s="596" t="e">
        <f>Orçamento!#REF!</f>
        <v>#REF!</v>
      </c>
      <c r="E26" s="596" t="e">
        <f>Orçamento!#REF!</f>
        <v>#REF!</v>
      </c>
      <c r="F26" s="597" t="e">
        <f>Orçamento!#REF!</f>
        <v>#REF!</v>
      </c>
      <c r="G26" s="598">
        <f>Orçamento!J272</f>
        <v>0</v>
      </c>
      <c r="H26" s="598"/>
      <c r="I26" s="158" t="e">
        <f t="shared" si="0"/>
        <v>#DIV/0!</v>
      </c>
      <c r="M26" s="241"/>
      <c r="N26" s="242"/>
    </row>
    <row r="27" spans="1:14" ht="20.85" customHeight="1">
      <c r="A27" s="157" t="str">
        <f>Orçamento!C273</f>
        <v>16.0</v>
      </c>
      <c r="B27" s="595" t="str">
        <f>Orçamento!D273</f>
        <v>ACESSIBILIDADE</v>
      </c>
      <c r="C27" s="596" t="e">
        <f>Orçamento!#REF!</f>
        <v>#REF!</v>
      </c>
      <c r="D27" s="596" t="e">
        <f>Orçamento!#REF!</f>
        <v>#REF!</v>
      </c>
      <c r="E27" s="596" t="e">
        <f>Orçamento!#REF!</f>
        <v>#REF!</v>
      </c>
      <c r="F27" s="597" t="e">
        <f>Orçamento!#REF!</f>
        <v>#REF!</v>
      </c>
      <c r="G27" s="598">
        <f>Orçamento!J278</f>
        <v>0</v>
      </c>
      <c r="H27" s="598"/>
      <c r="I27" s="158" t="e">
        <f t="shared" si="0"/>
        <v>#DIV/0!</v>
      </c>
      <c r="M27" s="241"/>
      <c r="N27" s="242"/>
    </row>
    <row r="28" spans="1:14" ht="20.85" customHeight="1">
      <c r="A28" s="157" t="str">
        <f>Orçamento!C279</f>
        <v>17.0</v>
      </c>
      <c r="B28" s="595" t="str">
        <f>Orçamento!D279</f>
        <v>SERVIÇOS COMPLEMENTARES</v>
      </c>
      <c r="C28" s="596" t="e">
        <f>Orçamento!#REF!</f>
        <v>#REF!</v>
      </c>
      <c r="D28" s="596" t="e">
        <f>Orçamento!#REF!</f>
        <v>#REF!</v>
      </c>
      <c r="E28" s="596" t="e">
        <f>Orçamento!#REF!</f>
        <v>#REF!</v>
      </c>
      <c r="F28" s="597" t="e">
        <f>Orçamento!#REF!</f>
        <v>#REF!</v>
      </c>
      <c r="G28" s="598">
        <f>Orçamento!J284</f>
        <v>0</v>
      </c>
      <c r="H28" s="598"/>
      <c r="I28" s="158" t="e">
        <f t="shared" si="0"/>
        <v>#DIV/0!</v>
      </c>
      <c r="M28" s="241"/>
      <c r="N28" s="242"/>
    </row>
    <row r="29" spans="1:14" ht="20.85" customHeight="1">
      <c r="A29" s="157" t="str">
        <f>Orçamento!C285</f>
        <v>18.0</v>
      </c>
      <c r="B29" s="595" t="str">
        <f>Orçamento!D285</f>
        <v>LIMPEZAS</v>
      </c>
      <c r="C29" s="596">
        <f>Orçamento!E273</f>
        <v>0</v>
      </c>
      <c r="D29" s="596">
        <f>Orçamento!F273</f>
        <v>0</v>
      </c>
      <c r="E29" s="596">
        <f>Orçamento!G273</f>
        <v>0</v>
      </c>
      <c r="F29" s="597">
        <f>Orçamento!H273</f>
        <v>0</v>
      </c>
      <c r="G29" s="598">
        <f>Orçamento!J289</f>
        <v>0</v>
      </c>
      <c r="H29" s="598"/>
      <c r="I29" s="158" t="e">
        <f t="shared" si="0"/>
        <v>#DIV/0!</v>
      </c>
      <c r="M29" s="241"/>
      <c r="N29" s="242"/>
    </row>
    <row r="30" spans="1:14" ht="20.85" customHeight="1">
      <c r="A30" s="607" t="str">
        <f>Orçamento!A291</f>
        <v>BLOCO REFEITÓRIO</v>
      </c>
      <c r="B30" s="608"/>
      <c r="C30" s="608"/>
      <c r="D30" s="608"/>
      <c r="E30" s="608"/>
      <c r="F30" s="609"/>
      <c r="G30" s="606">
        <f>SUM(G31:H46)</f>
        <v>0</v>
      </c>
      <c r="H30" s="606"/>
      <c r="I30" s="530" t="e">
        <f t="shared" si="0"/>
        <v>#DIV/0!</v>
      </c>
      <c r="M30" s="241"/>
      <c r="N30" s="242"/>
    </row>
    <row r="31" spans="1:14" ht="20.85" customHeight="1">
      <c r="A31" s="157" t="str">
        <f>Orçamento!C292</f>
        <v>19.0</v>
      </c>
      <c r="B31" s="595" t="str">
        <f>Orçamento!D292</f>
        <v>MOVIMENTO DE TERRA</v>
      </c>
      <c r="C31" s="596" t="e">
        <f>Orçamento!#REF!</f>
        <v>#REF!</v>
      </c>
      <c r="D31" s="596" t="e">
        <f>Orçamento!#REF!</f>
        <v>#REF!</v>
      </c>
      <c r="E31" s="596" t="e">
        <f>Orçamento!#REF!</f>
        <v>#REF!</v>
      </c>
      <c r="F31" s="597" t="e">
        <f>Orçamento!#REF!</f>
        <v>#REF!</v>
      </c>
      <c r="G31" s="598">
        <f>Orçamento!J297</f>
        <v>0</v>
      </c>
      <c r="H31" s="598"/>
      <c r="I31" s="158" t="e">
        <f t="shared" si="0"/>
        <v>#DIV/0!</v>
      </c>
      <c r="M31" s="241"/>
      <c r="N31" s="242"/>
    </row>
    <row r="32" spans="1:14" ht="20.85" customHeight="1">
      <c r="A32" s="157" t="str">
        <f>Orçamento!C298</f>
        <v>20.0</v>
      </c>
      <c r="B32" s="595" t="str">
        <f>Orçamento!D298</f>
        <v>INFRA ESTRUTURA</v>
      </c>
      <c r="C32" s="596" t="e">
        <f>Orçamento!#REF!</f>
        <v>#REF!</v>
      </c>
      <c r="D32" s="596" t="e">
        <f>Orçamento!#REF!</f>
        <v>#REF!</v>
      </c>
      <c r="E32" s="596" t="e">
        <f>Orçamento!#REF!</f>
        <v>#REF!</v>
      </c>
      <c r="F32" s="597" t="e">
        <f>Orçamento!#REF!</f>
        <v>#REF!</v>
      </c>
      <c r="G32" s="598">
        <f>Orçamento!J312</f>
        <v>0</v>
      </c>
      <c r="H32" s="598"/>
      <c r="I32" s="158" t="e">
        <f t="shared" si="0"/>
        <v>#DIV/0!</v>
      </c>
      <c r="M32" s="241"/>
      <c r="N32" s="242"/>
    </row>
    <row r="33" spans="1:14" ht="20.85" customHeight="1">
      <c r="A33" s="157" t="str">
        <f>Orçamento!C313</f>
        <v>21.0</v>
      </c>
      <c r="B33" s="595" t="str">
        <f>Orçamento!D313</f>
        <v>SUPRA ESTRUTURA</v>
      </c>
      <c r="C33" s="596" t="e">
        <f>Orçamento!#REF!</f>
        <v>#REF!</v>
      </c>
      <c r="D33" s="596" t="e">
        <f>Orçamento!#REF!</f>
        <v>#REF!</v>
      </c>
      <c r="E33" s="596" t="e">
        <f>Orçamento!#REF!</f>
        <v>#REF!</v>
      </c>
      <c r="F33" s="597" t="e">
        <f>Orçamento!#REF!</f>
        <v>#REF!</v>
      </c>
      <c r="G33" s="598">
        <f>Orçamento!J334</f>
        <v>0</v>
      </c>
      <c r="H33" s="598"/>
      <c r="I33" s="158" t="e">
        <f t="shared" si="0"/>
        <v>#DIV/0!</v>
      </c>
      <c r="M33" s="241"/>
      <c r="N33" s="242"/>
    </row>
    <row r="34" spans="1:14" ht="20.85" customHeight="1">
      <c r="A34" s="157" t="str">
        <f>Orçamento!C335</f>
        <v>22.0</v>
      </c>
      <c r="B34" s="595" t="str">
        <f>Orçamento!D335</f>
        <v>IMPERMEABILIZAÇÃO E TRATAMENTOS</v>
      </c>
      <c r="C34" s="596" t="e">
        <f>Orçamento!#REF!</f>
        <v>#REF!</v>
      </c>
      <c r="D34" s="596" t="e">
        <f>Orçamento!#REF!</f>
        <v>#REF!</v>
      </c>
      <c r="E34" s="596" t="e">
        <f>Orçamento!#REF!</f>
        <v>#REF!</v>
      </c>
      <c r="F34" s="597" t="e">
        <f>Orçamento!#REF!</f>
        <v>#REF!</v>
      </c>
      <c r="G34" s="598">
        <f>Orçamento!J337</f>
        <v>0</v>
      </c>
      <c r="H34" s="598"/>
      <c r="I34" s="158" t="e">
        <f t="shared" si="0"/>
        <v>#DIV/0!</v>
      </c>
      <c r="M34" s="241"/>
      <c r="N34" s="242"/>
    </row>
    <row r="35" spans="1:14" ht="20.85" customHeight="1">
      <c r="A35" s="157" t="str">
        <f>Orçamento!C338</f>
        <v>23.0</v>
      </c>
      <c r="B35" s="595" t="str">
        <f>Orçamento!D338</f>
        <v>ALVENARIAS E VEDAÇÕES</v>
      </c>
      <c r="C35" s="596" t="e">
        <f>Orçamento!#REF!</f>
        <v>#REF!</v>
      </c>
      <c r="D35" s="596" t="e">
        <f>Orçamento!#REF!</f>
        <v>#REF!</v>
      </c>
      <c r="E35" s="596" t="e">
        <f>Orçamento!#REF!</f>
        <v>#REF!</v>
      </c>
      <c r="F35" s="597" t="e">
        <f>Orçamento!#REF!</f>
        <v>#REF!</v>
      </c>
      <c r="G35" s="598">
        <f>Orçamento!J346</f>
        <v>0</v>
      </c>
      <c r="H35" s="598"/>
      <c r="I35" s="158" t="e">
        <f t="shared" si="0"/>
        <v>#DIV/0!</v>
      </c>
      <c r="M35" s="241"/>
      <c r="N35" s="242"/>
    </row>
    <row r="36" spans="1:14" ht="20.85" customHeight="1">
      <c r="A36" s="157" t="str">
        <f>Orçamento!C347</f>
        <v>24.0</v>
      </c>
      <c r="B36" s="595" t="str">
        <f>Orçamento!D347</f>
        <v>REVESTIMENTOS</v>
      </c>
      <c r="C36" s="596" t="e">
        <f>Orçamento!#REF!</f>
        <v>#REF!</v>
      </c>
      <c r="D36" s="596" t="e">
        <f>Orçamento!#REF!</f>
        <v>#REF!</v>
      </c>
      <c r="E36" s="596" t="e">
        <f>Orçamento!#REF!</f>
        <v>#REF!</v>
      </c>
      <c r="F36" s="597" t="e">
        <f>Orçamento!#REF!</f>
        <v>#REF!</v>
      </c>
      <c r="G36" s="598">
        <f>Orçamento!J363</f>
        <v>0</v>
      </c>
      <c r="H36" s="598"/>
      <c r="I36" s="158" t="e">
        <f t="shared" si="0"/>
        <v>#DIV/0!</v>
      </c>
      <c r="M36" s="241"/>
      <c r="N36" s="242"/>
    </row>
    <row r="37" spans="1:14" ht="20.85" customHeight="1">
      <c r="A37" s="157" t="str">
        <f>Orçamento!C364</f>
        <v>25.0</v>
      </c>
      <c r="B37" s="595" t="str">
        <f>Orçamento!D364</f>
        <v>COBERTURA</v>
      </c>
      <c r="C37" s="596" t="e">
        <f>Orçamento!#REF!</f>
        <v>#REF!</v>
      </c>
      <c r="D37" s="596" t="e">
        <f>Orçamento!#REF!</f>
        <v>#REF!</v>
      </c>
      <c r="E37" s="596" t="e">
        <f>Orçamento!#REF!</f>
        <v>#REF!</v>
      </c>
      <c r="F37" s="597" t="e">
        <f>Orçamento!#REF!</f>
        <v>#REF!</v>
      </c>
      <c r="G37" s="598">
        <f>Orçamento!J370</f>
        <v>0</v>
      </c>
      <c r="H37" s="598"/>
      <c r="I37" s="158" t="e">
        <f t="shared" si="0"/>
        <v>#DIV/0!</v>
      </c>
      <c r="M37" s="241"/>
      <c r="N37" s="242"/>
    </row>
    <row r="38" spans="1:14" ht="20.85" customHeight="1">
      <c r="A38" s="157" t="str">
        <f>Orçamento!C371</f>
        <v>26.0</v>
      </c>
      <c r="B38" s="595" t="str">
        <f>Orçamento!D371</f>
        <v>ESQUADRIAS</v>
      </c>
      <c r="C38" s="596" t="e">
        <f>Orçamento!#REF!</f>
        <v>#REF!</v>
      </c>
      <c r="D38" s="596" t="e">
        <f>Orçamento!#REF!</f>
        <v>#REF!</v>
      </c>
      <c r="E38" s="596" t="e">
        <f>Orçamento!#REF!</f>
        <v>#REF!</v>
      </c>
      <c r="F38" s="597" t="e">
        <f>Orçamento!#REF!</f>
        <v>#REF!</v>
      </c>
      <c r="G38" s="598">
        <f>Orçamento!J385</f>
        <v>0</v>
      </c>
      <c r="H38" s="598"/>
      <c r="I38" s="158" t="e">
        <f t="shared" si="0"/>
        <v>#DIV/0!</v>
      </c>
      <c r="M38" s="241"/>
      <c r="N38" s="242"/>
    </row>
    <row r="39" spans="1:14" ht="20.85" customHeight="1">
      <c r="A39" s="157" t="str">
        <f>Orçamento!C386</f>
        <v>27.0</v>
      </c>
      <c r="B39" s="595" t="str">
        <f>Orçamento!D386</f>
        <v>PISOS, RODAPÉS E SOLEIRAS</v>
      </c>
      <c r="C39" s="596" t="e">
        <f>Orçamento!#REF!</f>
        <v>#REF!</v>
      </c>
      <c r="D39" s="596" t="e">
        <f>Orçamento!#REF!</f>
        <v>#REF!</v>
      </c>
      <c r="E39" s="596" t="e">
        <f>Orçamento!#REF!</f>
        <v>#REF!</v>
      </c>
      <c r="F39" s="597" t="e">
        <f>Orçamento!#REF!</f>
        <v>#REF!</v>
      </c>
      <c r="G39" s="598">
        <f>Orçamento!J395</f>
        <v>0</v>
      </c>
      <c r="H39" s="598"/>
      <c r="I39" s="158" t="e">
        <f t="shared" si="0"/>
        <v>#DIV/0!</v>
      </c>
      <c r="M39" s="241"/>
      <c r="N39" s="242"/>
    </row>
    <row r="40" spans="1:14" ht="20.85" customHeight="1">
      <c r="A40" s="157" t="str">
        <f>Orçamento!C396</f>
        <v>28.0</v>
      </c>
      <c r="B40" s="595" t="str">
        <f>Orçamento!D396</f>
        <v>PINTURA</v>
      </c>
      <c r="C40" s="596" t="e">
        <f>Orçamento!#REF!</f>
        <v>#REF!</v>
      </c>
      <c r="D40" s="596" t="e">
        <f>Orçamento!#REF!</f>
        <v>#REF!</v>
      </c>
      <c r="E40" s="596" t="e">
        <f>Orçamento!#REF!</f>
        <v>#REF!</v>
      </c>
      <c r="F40" s="597" t="e">
        <f>Orçamento!#REF!</f>
        <v>#REF!</v>
      </c>
      <c r="G40" s="598">
        <f>Orçamento!J409</f>
        <v>0</v>
      </c>
      <c r="H40" s="598"/>
      <c r="I40" s="158" t="e">
        <f t="shared" si="0"/>
        <v>#DIV/0!</v>
      </c>
      <c r="M40" s="241"/>
      <c r="N40" s="242"/>
    </row>
    <row r="41" spans="1:14" ht="20.85" customHeight="1">
      <c r="A41" s="157" t="str">
        <f>Orçamento!C410</f>
        <v>29.0</v>
      </c>
      <c r="B41" s="595" t="str">
        <f>Orçamento!D410</f>
        <v>LOUÇAS, METAIS E ACESSÓRIOS</v>
      </c>
      <c r="C41" s="596" t="e">
        <f>Orçamento!#REF!</f>
        <v>#REF!</v>
      </c>
      <c r="D41" s="596" t="e">
        <f>Orçamento!#REF!</f>
        <v>#REF!</v>
      </c>
      <c r="E41" s="596" t="e">
        <f>Orçamento!#REF!</f>
        <v>#REF!</v>
      </c>
      <c r="F41" s="597" t="e">
        <f>Orçamento!#REF!</f>
        <v>#REF!</v>
      </c>
      <c r="G41" s="598">
        <f>Orçamento!J434</f>
        <v>0</v>
      </c>
      <c r="H41" s="598"/>
      <c r="I41" s="158" t="e">
        <f t="shared" si="0"/>
        <v>#DIV/0!</v>
      </c>
      <c r="M41" s="241"/>
      <c r="N41" s="242"/>
    </row>
    <row r="42" spans="1:14" ht="20.85" customHeight="1">
      <c r="A42" s="157" t="str">
        <f>Orçamento!C435</f>
        <v>30.0</v>
      </c>
      <c r="B42" s="595" t="str">
        <f>Orçamento!D435</f>
        <v>INSTALAÇÕES ELÉTRICAS</v>
      </c>
      <c r="C42" s="596" t="e">
        <f>Orçamento!#REF!</f>
        <v>#REF!</v>
      </c>
      <c r="D42" s="596" t="e">
        <f>Orçamento!#REF!</f>
        <v>#REF!</v>
      </c>
      <c r="E42" s="596" t="e">
        <f>Orçamento!#REF!</f>
        <v>#REF!</v>
      </c>
      <c r="F42" s="597" t="e">
        <f>Orçamento!#REF!</f>
        <v>#REF!</v>
      </c>
      <c r="G42" s="598">
        <f>Orçamento!J469</f>
        <v>0</v>
      </c>
      <c r="H42" s="598"/>
      <c r="I42" s="158" t="e">
        <f t="shared" ref="I42:I78" si="1">G42/$G$79</f>
        <v>#DIV/0!</v>
      </c>
      <c r="M42" s="241"/>
      <c r="N42" s="242"/>
    </row>
    <row r="43" spans="1:14" ht="20.85" customHeight="1">
      <c r="A43" s="157" t="str">
        <f>Orçamento!C470</f>
        <v>31.0</v>
      </c>
      <c r="B43" s="595" t="str">
        <f>Orçamento!D470</f>
        <v>CLIMATIZAÇÃO</v>
      </c>
      <c r="C43" s="596" t="e">
        <f>Orçamento!#REF!</f>
        <v>#REF!</v>
      </c>
      <c r="D43" s="596" t="e">
        <f>Orçamento!#REF!</f>
        <v>#REF!</v>
      </c>
      <c r="E43" s="596" t="e">
        <f>Orçamento!#REF!</f>
        <v>#REF!</v>
      </c>
      <c r="F43" s="597" t="e">
        <f>Orçamento!#REF!</f>
        <v>#REF!</v>
      </c>
      <c r="G43" s="598">
        <f>Orçamento!J474</f>
        <v>0</v>
      </c>
      <c r="H43" s="598"/>
      <c r="I43" s="158" t="e">
        <f t="shared" si="1"/>
        <v>#DIV/0!</v>
      </c>
      <c r="M43" s="241"/>
      <c r="N43" s="242"/>
    </row>
    <row r="44" spans="1:14" ht="20.85" customHeight="1">
      <c r="A44" s="157" t="str">
        <f>Orçamento!C475</f>
        <v>32.0</v>
      </c>
      <c r="B44" s="595" t="str">
        <f>Orçamento!D475</f>
        <v>ACESSIBILIDADE</v>
      </c>
      <c r="C44" s="596" t="e">
        <f>Orçamento!#REF!</f>
        <v>#REF!</v>
      </c>
      <c r="D44" s="596" t="e">
        <f>Orçamento!#REF!</f>
        <v>#REF!</v>
      </c>
      <c r="E44" s="596" t="e">
        <f>Orçamento!#REF!</f>
        <v>#REF!</v>
      </c>
      <c r="F44" s="597" t="e">
        <f>Orçamento!#REF!</f>
        <v>#REF!</v>
      </c>
      <c r="G44" s="598">
        <f>Orçamento!J479</f>
        <v>0</v>
      </c>
      <c r="H44" s="598"/>
      <c r="I44" s="158" t="e">
        <f t="shared" si="1"/>
        <v>#DIV/0!</v>
      </c>
      <c r="M44" s="241"/>
      <c r="N44" s="242"/>
    </row>
    <row r="45" spans="1:14" ht="20.85" customHeight="1">
      <c r="A45" s="157" t="str">
        <f>Orçamento!C480</f>
        <v>33.0</v>
      </c>
      <c r="B45" s="595" t="str">
        <f>Orçamento!D480</f>
        <v>SERVIÇOS COMPLEMENTARES</v>
      </c>
      <c r="C45" s="596" t="e">
        <f>Orçamento!#REF!</f>
        <v>#REF!</v>
      </c>
      <c r="D45" s="596" t="e">
        <f>Orçamento!#REF!</f>
        <v>#REF!</v>
      </c>
      <c r="E45" s="596" t="e">
        <f>Orçamento!#REF!</f>
        <v>#REF!</v>
      </c>
      <c r="F45" s="597" t="e">
        <f>Orçamento!#REF!</f>
        <v>#REF!</v>
      </c>
      <c r="G45" s="598">
        <f>Orçamento!J484</f>
        <v>0</v>
      </c>
      <c r="H45" s="598"/>
      <c r="I45" s="158" t="e">
        <f t="shared" si="1"/>
        <v>#DIV/0!</v>
      </c>
      <c r="M45" s="241"/>
      <c r="N45" s="242"/>
    </row>
    <row r="46" spans="1:14" ht="20.85" customHeight="1">
      <c r="A46" s="157" t="str">
        <f>Orçamento!C485</f>
        <v>34.0</v>
      </c>
      <c r="B46" s="595" t="str">
        <f>Orçamento!D485</f>
        <v>LIMPEZAS</v>
      </c>
      <c r="C46" s="596" t="e">
        <f>Orçamento!#REF!</f>
        <v>#REF!</v>
      </c>
      <c r="D46" s="596" t="e">
        <f>Orçamento!#REF!</f>
        <v>#REF!</v>
      </c>
      <c r="E46" s="596" t="e">
        <f>Orçamento!#REF!</f>
        <v>#REF!</v>
      </c>
      <c r="F46" s="597" t="e">
        <f>Orçamento!#REF!</f>
        <v>#REF!</v>
      </c>
      <c r="G46" s="598">
        <f>Orçamento!J489</f>
        <v>0</v>
      </c>
      <c r="H46" s="598"/>
      <c r="I46" s="158" t="e">
        <f t="shared" si="1"/>
        <v>#DIV/0!</v>
      </c>
      <c r="M46" s="241"/>
      <c r="N46" s="242"/>
    </row>
    <row r="47" spans="1:14" ht="20.85" customHeight="1">
      <c r="A47" s="607" t="str">
        <f>Orçamento!A491</f>
        <v>BLOCO QUADRA E VESTIÁRIOS</v>
      </c>
      <c r="B47" s="608"/>
      <c r="C47" s="608"/>
      <c r="D47" s="608"/>
      <c r="E47" s="608"/>
      <c r="F47" s="609"/>
      <c r="G47" s="606">
        <f>SUM(G48:H62)</f>
        <v>0</v>
      </c>
      <c r="H47" s="606"/>
      <c r="I47" s="530" t="e">
        <f t="shared" si="1"/>
        <v>#DIV/0!</v>
      </c>
      <c r="M47" s="241"/>
      <c r="N47" s="242"/>
    </row>
    <row r="48" spans="1:14" ht="20.85" customHeight="1">
      <c r="A48" s="157" t="str">
        <f>Orçamento!C492</f>
        <v>35.0</v>
      </c>
      <c r="B48" s="595" t="str">
        <f>Orçamento!D492</f>
        <v>MOVIMENTO DE TERRA</v>
      </c>
      <c r="C48" s="596" t="e">
        <f>Orçamento!#REF!</f>
        <v>#REF!</v>
      </c>
      <c r="D48" s="596" t="e">
        <f>Orçamento!#REF!</f>
        <v>#REF!</v>
      </c>
      <c r="E48" s="596" t="e">
        <f>Orçamento!#REF!</f>
        <v>#REF!</v>
      </c>
      <c r="F48" s="597" t="e">
        <f>Orçamento!#REF!</f>
        <v>#REF!</v>
      </c>
      <c r="G48" s="598">
        <f>Orçamento!J497</f>
        <v>0</v>
      </c>
      <c r="H48" s="598"/>
      <c r="I48" s="158" t="e">
        <f t="shared" si="1"/>
        <v>#DIV/0!</v>
      </c>
      <c r="M48" s="241"/>
      <c r="N48" s="242"/>
    </row>
    <row r="49" spans="1:14" ht="20.85" customHeight="1">
      <c r="A49" s="157" t="str">
        <f>Orçamento!C498</f>
        <v>36.0</v>
      </c>
      <c r="B49" s="595" t="str">
        <f>Orçamento!D498</f>
        <v>INFRA ESTRUTURA</v>
      </c>
      <c r="C49" s="596" t="e">
        <f>Orçamento!#REF!</f>
        <v>#REF!</v>
      </c>
      <c r="D49" s="596" t="e">
        <f>Orçamento!#REF!</f>
        <v>#REF!</v>
      </c>
      <c r="E49" s="596" t="e">
        <f>Orçamento!#REF!</f>
        <v>#REF!</v>
      </c>
      <c r="F49" s="597" t="e">
        <f>Orçamento!#REF!</f>
        <v>#REF!</v>
      </c>
      <c r="G49" s="598">
        <f>Orçamento!J517</f>
        <v>0</v>
      </c>
      <c r="H49" s="598"/>
      <c r="I49" s="158" t="e">
        <f t="shared" si="1"/>
        <v>#DIV/0!</v>
      </c>
      <c r="M49" s="241"/>
      <c r="N49" s="242"/>
    </row>
    <row r="50" spans="1:14" ht="20.85" customHeight="1">
      <c r="A50" s="157" t="str">
        <f>Orçamento!C518</f>
        <v>37.0</v>
      </c>
      <c r="B50" s="595" t="str">
        <f>Orçamento!D518</f>
        <v>SUPRA ESTRUTURA</v>
      </c>
      <c r="C50" s="596" t="e">
        <f>Orçamento!#REF!</f>
        <v>#REF!</v>
      </c>
      <c r="D50" s="596" t="e">
        <f>Orçamento!#REF!</f>
        <v>#REF!</v>
      </c>
      <c r="E50" s="596" t="e">
        <f>Orçamento!#REF!</f>
        <v>#REF!</v>
      </c>
      <c r="F50" s="597" t="e">
        <f>Orçamento!#REF!</f>
        <v>#REF!</v>
      </c>
      <c r="G50" s="598">
        <f>Orçamento!J546</f>
        <v>0</v>
      </c>
      <c r="H50" s="598"/>
      <c r="I50" s="158" t="e">
        <f t="shared" si="1"/>
        <v>#DIV/0!</v>
      </c>
      <c r="M50" s="241"/>
      <c r="N50" s="242"/>
    </row>
    <row r="51" spans="1:14" ht="20.85" customHeight="1">
      <c r="A51" s="157" t="str">
        <f>Orçamento!C547</f>
        <v>38.0</v>
      </c>
      <c r="B51" s="595" t="str">
        <f>Orçamento!D547</f>
        <v>IMPERMEABILIZAÇÃO E TRATAMENTOS</v>
      </c>
      <c r="C51" s="596" t="e">
        <f>Orçamento!#REF!</f>
        <v>#REF!</v>
      </c>
      <c r="D51" s="596" t="e">
        <f>Orçamento!#REF!</f>
        <v>#REF!</v>
      </c>
      <c r="E51" s="596" t="e">
        <f>Orçamento!#REF!</f>
        <v>#REF!</v>
      </c>
      <c r="F51" s="597" t="e">
        <f>Orçamento!#REF!</f>
        <v>#REF!</v>
      </c>
      <c r="G51" s="598">
        <f>Orçamento!J549</f>
        <v>0</v>
      </c>
      <c r="H51" s="598"/>
      <c r="I51" s="158" t="e">
        <f t="shared" si="1"/>
        <v>#DIV/0!</v>
      </c>
      <c r="M51" s="241"/>
      <c r="N51" s="242"/>
    </row>
    <row r="52" spans="1:14" ht="20.85" customHeight="1">
      <c r="A52" s="157" t="str">
        <f>Orçamento!C550</f>
        <v>39.0</v>
      </c>
      <c r="B52" s="595" t="str">
        <f>Orçamento!D550</f>
        <v>ALVENARIAS E VEDAÇÕES</v>
      </c>
      <c r="C52" s="596" t="e">
        <f>Orçamento!#REF!</f>
        <v>#REF!</v>
      </c>
      <c r="D52" s="596" t="e">
        <f>Orçamento!#REF!</f>
        <v>#REF!</v>
      </c>
      <c r="E52" s="596" t="e">
        <f>Orçamento!#REF!</f>
        <v>#REF!</v>
      </c>
      <c r="F52" s="597" t="e">
        <f>Orçamento!#REF!</f>
        <v>#REF!</v>
      </c>
      <c r="G52" s="598">
        <f>Orçamento!J558</f>
        <v>0</v>
      </c>
      <c r="H52" s="598"/>
      <c r="I52" s="158" t="e">
        <f t="shared" si="1"/>
        <v>#DIV/0!</v>
      </c>
      <c r="M52" s="241"/>
      <c r="N52" s="242"/>
    </row>
    <row r="53" spans="1:14" ht="20.85" customHeight="1">
      <c r="A53" s="157" t="str">
        <f>Orçamento!C559</f>
        <v>40.0</v>
      </c>
      <c r="B53" s="595" t="str">
        <f>Orçamento!D559</f>
        <v>REVESTIMENTOS</v>
      </c>
      <c r="C53" s="596" t="e">
        <f>Orçamento!#REF!</f>
        <v>#REF!</v>
      </c>
      <c r="D53" s="596" t="e">
        <f>Orçamento!#REF!</f>
        <v>#REF!</v>
      </c>
      <c r="E53" s="596" t="e">
        <f>Orçamento!#REF!</f>
        <v>#REF!</v>
      </c>
      <c r="F53" s="597" t="e">
        <f>Orçamento!#REF!</f>
        <v>#REF!</v>
      </c>
      <c r="G53" s="598">
        <f>Orçamento!J575</f>
        <v>0</v>
      </c>
      <c r="H53" s="598"/>
      <c r="I53" s="158" t="e">
        <f t="shared" si="1"/>
        <v>#DIV/0!</v>
      </c>
      <c r="M53" s="241"/>
      <c r="N53" s="242"/>
    </row>
    <row r="54" spans="1:14" ht="20.85" customHeight="1">
      <c r="A54" s="157" t="str">
        <f>Orçamento!C576</f>
        <v>41.0</v>
      </c>
      <c r="B54" s="595" t="str">
        <f>Orçamento!D576</f>
        <v>COBERTURA</v>
      </c>
      <c r="C54" s="596" t="e">
        <f>Orçamento!#REF!</f>
        <v>#REF!</v>
      </c>
      <c r="D54" s="596" t="e">
        <f>Orçamento!#REF!</f>
        <v>#REF!</v>
      </c>
      <c r="E54" s="596" t="e">
        <f>Orçamento!#REF!</f>
        <v>#REF!</v>
      </c>
      <c r="F54" s="597" t="e">
        <f>Orçamento!#REF!</f>
        <v>#REF!</v>
      </c>
      <c r="G54" s="598">
        <f>Orçamento!J589</f>
        <v>0</v>
      </c>
      <c r="H54" s="598"/>
      <c r="I54" s="158" t="e">
        <f t="shared" si="1"/>
        <v>#DIV/0!</v>
      </c>
      <c r="M54" s="241"/>
      <c r="N54" s="242"/>
    </row>
    <row r="55" spans="1:14" ht="20.85" customHeight="1">
      <c r="A55" s="157" t="str">
        <f>Orçamento!C590</f>
        <v>42.0</v>
      </c>
      <c r="B55" s="595" t="str">
        <f>Orçamento!D590</f>
        <v>ESQUADRIAS</v>
      </c>
      <c r="C55" s="596" t="e">
        <f>Orçamento!#REF!</f>
        <v>#REF!</v>
      </c>
      <c r="D55" s="596" t="e">
        <f>Orçamento!#REF!</f>
        <v>#REF!</v>
      </c>
      <c r="E55" s="596" t="e">
        <f>Orçamento!#REF!</f>
        <v>#REF!</v>
      </c>
      <c r="F55" s="597" t="e">
        <f>Orçamento!#REF!</f>
        <v>#REF!</v>
      </c>
      <c r="G55" s="598">
        <f>Orçamento!J601</f>
        <v>0</v>
      </c>
      <c r="H55" s="598"/>
      <c r="I55" s="158" t="e">
        <f t="shared" si="1"/>
        <v>#DIV/0!</v>
      </c>
      <c r="M55" s="241"/>
      <c r="N55" s="242"/>
    </row>
    <row r="56" spans="1:14" ht="20.85" customHeight="1">
      <c r="A56" s="157" t="str">
        <f>Orçamento!C602</f>
        <v>43.0</v>
      </c>
      <c r="B56" s="595" t="str">
        <f>Orçamento!D602</f>
        <v>PISOS, RODAPÉS E SOLEIRAS</v>
      </c>
      <c r="C56" s="596" t="e">
        <f>Orçamento!#REF!</f>
        <v>#REF!</v>
      </c>
      <c r="D56" s="596" t="e">
        <f>Orçamento!#REF!</f>
        <v>#REF!</v>
      </c>
      <c r="E56" s="596" t="e">
        <f>Orçamento!#REF!</f>
        <v>#REF!</v>
      </c>
      <c r="F56" s="597" t="e">
        <f>Orçamento!#REF!</f>
        <v>#REF!</v>
      </c>
      <c r="G56" s="598">
        <f>Orçamento!J616</f>
        <v>0</v>
      </c>
      <c r="H56" s="598"/>
      <c r="I56" s="158" t="e">
        <f t="shared" si="1"/>
        <v>#DIV/0!</v>
      </c>
      <c r="M56" s="241"/>
      <c r="N56" s="242"/>
    </row>
    <row r="57" spans="1:14" ht="20.85" customHeight="1">
      <c r="A57" s="157" t="str">
        <f>Orçamento!C617</f>
        <v>44.0</v>
      </c>
      <c r="B57" s="595" t="str">
        <f>Orçamento!D617</f>
        <v>PINTURA</v>
      </c>
      <c r="C57" s="596" t="e">
        <f>Orçamento!#REF!</f>
        <v>#REF!</v>
      </c>
      <c r="D57" s="596" t="e">
        <f>Orçamento!#REF!</f>
        <v>#REF!</v>
      </c>
      <c r="E57" s="596" t="e">
        <f>Orçamento!#REF!</f>
        <v>#REF!</v>
      </c>
      <c r="F57" s="597" t="e">
        <f>Orçamento!#REF!</f>
        <v>#REF!</v>
      </c>
      <c r="G57" s="598">
        <f>Orçamento!J635</f>
        <v>0</v>
      </c>
      <c r="H57" s="598"/>
      <c r="I57" s="158" t="e">
        <f t="shared" si="1"/>
        <v>#DIV/0!</v>
      </c>
      <c r="M57" s="241"/>
      <c r="N57" s="242"/>
    </row>
    <row r="58" spans="1:14" ht="20.85" customHeight="1">
      <c r="A58" s="157" t="str">
        <f>Orçamento!C636</f>
        <v>45.0</v>
      </c>
      <c r="B58" s="595" t="str">
        <f>Orçamento!D636</f>
        <v>LOUÇAS, METAIS E ACESSÓRIOS</v>
      </c>
      <c r="C58" s="596" t="e">
        <f>Orçamento!#REF!</f>
        <v>#REF!</v>
      </c>
      <c r="D58" s="596" t="e">
        <f>Orçamento!#REF!</f>
        <v>#REF!</v>
      </c>
      <c r="E58" s="596" t="e">
        <f>Orçamento!#REF!</f>
        <v>#REF!</v>
      </c>
      <c r="F58" s="597" t="e">
        <f>Orçamento!#REF!</f>
        <v>#REF!</v>
      </c>
      <c r="G58" s="598">
        <f>Orçamento!J661</f>
        <v>0</v>
      </c>
      <c r="H58" s="598"/>
      <c r="I58" s="158" t="e">
        <f t="shared" si="1"/>
        <v>#DIV/0!</v>
      </c>
      <c r="M58" s="241"/>
      <c r="N58" s="242"/>
    </row>
    <row r="59" spans="1:14" ht="20.85" customHeight="1">
      <c r="A59" s="157" t="str">
        <f>Orçamento!C662</f>
        <v>46.0</v>
      </c>
      <c r="B59" s="595" t="str">
        <f>Orçamento!D662</f>
        <v>INSTALAÇÕES ELÉTRICAS</v>
      </c>
      <c r="C59" s="596" t="e">
        <f>Orçamento!#REF!</f>
        <v>#REF!</v>
      </c>
      <c r="D59" s="596" t="e">
        <f>Orçamento!#REF!</f>
        <v>#REF!</v>
      </c>
      <c r="E59" s="596" t="e">
        <f>Orçamento!#REF!</f>
        <v>#REF!</v>
      </c>
      <c r="F59" s="597" t="e">
        <f>Orçamento!#REF!</f>
        <v>#REF!</v>
      </c>
      <c r="G59" s="598">
        <f>Orçamento!J690</f>
        <v>0</v>
      </c>
      <c r="H59" s="598"/>
      <c r="I59" s="158" t="e">
        <f t="shared" si="1"/>
        <v>#DIV/0!</v>
      </c>
      <c r="M59" s="241"/>
      <c r="N59" s="242"/>
    </row>
    <row r="60" spans="1:14" ht="20.85" customHeight="1">
      <c r="A60" s="157" t="str">
        <f>Orçamento!C691</f>
        <v>47.0</v>
      </c>
      <c r="B60" s="595" t="str">
        <f>Orçamento!D691</f>
        <v>ACESSIBILIDADE</v>
      </c>
      <c r="C60" s="596" t="e">
        <f>Orçamento!#REF!</f>
        <v>#REF!</v>
      </c>
      <c r="D60" s="596" t="e">
        <f>Orçamento!#REF!</f>
        <v>#REF!</v>
      </c>
      <c r="E60" s="596" t="e">
        <f>Orçamento!#REF!</f>
        <v>#REF!</v>
      </c>
      <c r="F60" s="597" t="e">
        <f>Orçamento!#REF!</f>
        <v>#REF!</v>
      </c>
      <c r="G60" s="598">
        <f>Orçamento!J695</f>
        <v>0</v>
      </c>
      <c r="H60" s="598"/>
      <c r="I60" s="158" t="e">
        <f t="shared" si="1"/>
        <v>#DIV/0!</v>
      </c>
      <c r="M60" s="241"/>
      <c r="N60" s="242"/>
    </row>
    <row r="61" spans="1:14" ht="20.85" customHeight="1">
      <c r="A61" s="157" t="str">
        <f>Orçamento!C696</f>
        <v>48.0</v>
      </c>
      <c r="B61" s="595" t="str">
        <f>Orçamento!D696</f>
        <v>SERVIÇOS COMPLEMENTARES</v>
      </c>
      <c r="C61" s="596" t="e">
        <f>Orçamento!#REF!</f>
        <v>#REF!</v>
      </c>
      <c r="D61" s="596" t="e">
        <f>Orçamento!#REF!</f>
        <v>#REF!</v>
      </c>
      <c r="E61" s="596" t="e">
        <f>Orçamento!#REF!</f>
        <v>#REF!</v>
      </c>
      <c r="F61" s="597" t="e">
        <f>Orçamento!#REF!</f>
        <v>#REF!</v>
      </c>
      <c r="G61" s="598">
        <f>Orçamento!J703</f>
        <v>0</v>
      </c>
      <c r="H61" s="598"/>
      <c r="I61" s="158" t="e">
        <f t="shared" si="1"/>
        <v>#DIV/0!</v>
      </c>
      <c r="M61" s="241"/>
      <c r="N61" s="242"/>
    </row>
    <row r="62" spans="1:14" ht="20.85" customHeight="1">
      <c r="A62" s="157" t="str">
        <f>Orçamento!C704</f>
        <v>49.0</v>
      </c>
      <c r="B62" s="595" t="str">
        <f>Orçamento!D704</f>
        <v>LIMPEZAS</v>
      </c>
      <c r="C62" s="596" t="e">
        <f>Orçamento!#REF!</f>
        <v>#REF!</v>
      </c>
      <c r="D62" s="596" t="e">
        <f>Orçamento!#REF!</f>
        <v>#REF!</v>
      </c>
      <c r="E62" s="596" t="e">
        <f>Orçamento!#REF!</f>
        <v>#REF!</v>
      </c>
      <c r="F62" s="597" t="e">
        <f>Orçamento!#REF!</f>
        <v>#REF!</v>
      </c>
      <c r="G62" s="598">
        <f>Orçamento!J708</f>
        <v>0</v>
      </c>
      <c r="H62" s="598"/>
      <c r="I62" s="158" t="e">
        <f t="shared" si="1"/>
        <v>#DIV/0!</v>
      </c>
      <c r="M62" s="241"/>
      <c r="N62" s="242"/>
    </row>
    <row r="63" spans="1:14" ht="20.85" customHeight="1">
      <c r="A63" s="607" t="str">
        <f>Orçamento!A710</f>
        <v>ÁREAS EXTERNAS</v>
      </c>
      <c r="B63" s="608"/>
      <c r="C63" s="608"/>
      <c r="D63" s="608"/>
      <c r="E63" s="608"/>
      <c r="F63" s="609"/>
      <c r="G63" s="606">
        <f>SUM(G64:H70)</f>
        <v>0</v>
      </c>
      <c r="H63" s="606"/>
      <c r="I63" s="530" t="e">
        <f t="shared" si="1"/>
        <v>#DIV/0!</v>
      </c>
      <c r="M63" s="241"/>
      <c r="N63" s="242"/>
    </row>
    <row r="64" spans="1:14" ht="20.85" customHeight="1">
      <c r="A64" s="157" t="str">
        <f>Orçamento!C711</f>
        <v>50.0</v>
      </c>
      <c r="B64" s="595" t="str">
        <f>Orçamento!D711</f>
        <v>PAISAGISMO</v>
      </c>
      <c r="C64" s="596" t="e">
        <f>Orçamento!#REF!</f>
        <v>#REF!</v>
      </c>
      <c r="D64" s="596" t="e">
        <f>Orçamento!#REF!</f>
        <v>#REF!</v>
      </c>
      <c r="E64" s="596" t="e">
        <f>Orçamento!#REF!</f>
        <v>#REF!</v>
      </c>
      <c r="F64" s="597" t="e">
        <f>Orçamento!#REF!</f>
        <v>#REF!</v>
      </c>
      <c r="G64" s="598">
        <f>Orçamento!J716</f>
        <v>0</v>
      </c>
      <c r="H64" s="598"/>
      <c r="I64" s="158" t="e">
        <f t="shared" si="1"/>
        <v>#DIV/0!</v>
      </c>
      <c r="M64" s="241"/>
      <c r="N64" s="242"/>
    </row>
    <row r="65" spans="1:14" ht="20.85" customHeight="1">
      <c r="A65" s="157" t="str">
        <f>Orçamento!C717</f>
        <v>51.0</v>
      </c>
      <c r="B65" s="595" t="str">
        <f>Orçamento!D717</f>
        <v>PERGOLADOS METÁLICOS</v>
      </c>
      <c r="C65" s="596" t="e">
        <f>Orçamento!#REF!</f>
        <v>#REF!</v>
      </c>
      <c r="D65" s="596" t="e">
        <f>Orçamento!#REF!</f>
        <v>#REF!</v>
      </c>
      <c r="E65" s="596" t="e">
        <f>Orçamento!#REF!</f>
        <v>#REF!</v>
      </c>
      <c r="F65" s="597" t="e">
        <f>Orçamento!#REF!</f>
        <v>#REF!</v>
      </c>
      <c r="G65" s="598">
        <f>Orçamento!J732</f>
        <v>0</v>
      </c>
      <c r="H65" s="598"/>
      <c r="I65" s="158" t="e">
        <f t="shared" si="1"/>
        <v>#DIV/0!</v>
      </c>
      <c r="M65" s="241"/>
      <c r="N65" s="242"/>
    </row>
    <row r="66" spans="1:14" ht="20.85" customHeight="1">
      <c r="A66" s="157" t="str">
        <f>Orçamento!C733</f>
        <v>52.0</v>
      </c>
      <c r="B66" s="595" t="str">
        <f>Orçamento!D733</f>
        <v>MUROS, CERCAS, FECHAMENTOS E PAVIMENTAÇÕES</v>
      </c>
      <c r="C66" s="596" t="e">
        <f>Orçamento!#REF!</f>
        <v>#REF!</v>
      </c>
      <c r="D66" s="596" t="e">
        <f>Orçamento!#REF!</f>
        <v>#REF!</v>
      </c>
      <c r="E66" s="596" t="e">
        <f>Orçamento!#REF!</f>
        <v>#REF!</v>
      </c>
      <c r="F66" s="597" t="e">
        <f>Orçamento!#REF!</f>
        <v>#REF!</v>
      </c>
      <c r="G66" s="598">
        <f>Orçamento!J741</f>
        <v>0</v>
      </c>
      <c r="H66" s="598"/>
      <c r="I66" s="158" t="e">
        <f t="shared" si="1"/>
        <v>#DIV/0!</v>
      </c>
      <c r="M66" s="241"/>
      <c r="N66" s="242"/>
    </row>
    <row r="67" spans="1:14" ht="20.85" customHeight="1">
      <c r="A67" s="157" t="str">
        <f>Orçamento!C742</f>
        <v>53.0</v>
      </c>
      <c r="B67" s="595" t="str">
        <f>Orçamento!D742</f>
        <v>ITENS COMPLEMENTARES</v>
      </c>
      <c r="C67" s="596" t="e">
        <f>Orçamento!#REF!</f>
        <v>#REF!</v>
      </c>
      <c r="D67" s="596" t="e">
        <f>Orçamento!#REF!</f>
        <v>#REF!</v>
      </c>
      <c r="E67" s="596" t="e">
        <f>Orçamento!#REF!</f>
        <v>#REF!</v>
      </c>
      <c r="F67" s="597" t="e">
        <f>Orçamento!#REF!</f>
        <v>#REF!</v>
      </c>
      <c r="G67" s="598">
        <f>Orçamento!J750</f>
        <v>0</v>
      </c>
      <c r="H67" s="598"/>
      <c r="I67" s="158" t="e">
        <f t="shared" si="1"/>
        <v>#DIV/0!</v>
      </c>
      <c r="M67" s="241"/>
      <c r="N67" s="242"/>
    </row>
    <row r="68" spans="1:14" ht="20.85" customHeight="1">
      <c r="A68" s="157" t="str">
        <f>Orçamento!C751</f>
        <v>54.0</v>
      </c>
      <c r="B68" s="595" t="str">
        <f>Orçamento!D751</f>
        <v>ACESSIBILIDADE</v>
      </c>
      <c r="C68" s="596" t="e">
        <f>Orçamento!#REF!</f>
        <v>#REF!</v>
      </c>
      <c r="D68" s="596" t="e">
        <f>Orçamento!#REF!</f>
        <v>#REF!</v>
      </c>
      <c r="E68" s="596" t="e">
        <f>Orçamento!#REF!</f>
        <v>#REF!</v>
      </c>
      <c r="F68" s="597" t="e">
        <f>Orçamento!#REF!</f>
        <v>#REF!</v>
      </c>
      <c r="G68" s="598">
        <f>Orçamento!J755</f>
        <v>0</v>
      </c>
      <c r="H68" s="598"/>
      <c r="I68" s="158" t="e">
        <f t="shared" si="1"/>
        <v>#DIV/0!</v>
      </c>
      <c r="M68" s="241"/>
      <c r="N68" s="242"/>
    </row>
    <row r="69" spans="1:14" ht="30.75" customHeight="1">
      <c r="A69" s="157" t="str">
        <f>Orçamento!C756</f>
        <v>55.0</v>
      </c>
      <c r="B69" s="610" t="str">
        <f>Orçamento!D756</f>
        <v>INSTALAÇÕES ELÉTRICAS  - ÁREAS EXTERNAS ( ILUMINAÇÃO PÁTIO, CAMPO DE FUTEBOL, PERGOLADO, SPDA, TRANSFORMADOR,QUADRO GERAL)</v>
      </c>
      <c r="C69" s="611" t="e">
        <f>Orçamento!#REF!</f>
        <v>#REF!</v>
      </c>
      <c r="D69" s="611" t="e">
        <f>Orçamento!#REF!</f>
        <v>#REF!</v>
      </c>
      <c r="E69" s="611" t="e">
        <f>Orçamento!#REF!</f>
        <v>#REF!</v>
      </c>
      <c r="F69" s="612" t="e">
        <f>Orçamento!#REF!</f>
        <v>#REF!</v>
      </c>
      <c r="G69" s="598">
        <f>Orçamento!J795</f>
        <v>0</v>
      </c>
      <c r="H69" s="598"/>
      <c r="I69" s="158" t="e">
        <f t="shared" si="1"/>
        <v>#DIV/0!</v>
      </c>
      <c r="M69" s="241"/>
      <c r="N69" s="242"/>
    </row>
    <row r="70" spans="1:14" ht="20.85" customHeight="1">
      <c r="A70" s="157" t="str">
        <f>Orçamento!C796</f>
        <v>56.0</v>
      </c>
      <c r="B70" s="595" t="str">
        <f>Orçamento!D796</f>
        <v>INSTALAÇÕES ELÉTRICAS - SPDA</v>
      </c>
      <c r="C70" s="596" t="e">
        <f>Orçamento!#REF!</f>
        <v>#REF!</v>
      </c>
      <c r="D70" s="596" t="e">
        <f>Orçamento!#REF!</f>
        <v>#REF!</v>
      </c>
      <c r="E70" s="596" t="e">
        <f>Orçamento!#REF!</f>
        <v>#REF!</v>
      </c>
      <c r="F70" s="597" t="e">
        <f>Orçamento!#REF!</f>
        <v>#REF!</v>
      </c>
      <c r="G70" s="598">
        <f>Orçamento!J825</f>
        <v>0</v>
      </c>
      <c r="H70" s="598"/>
      <c r="I70" s="158" t="e">
        <f t="shared" si="1"/>
        <v>#DIV/0!</v>
      </c>
      <c r="M70" s="241"/>
      <c r="N70" s="242"/>
    </row>
    <row r="71" spans="1:14" ht="20.85" customHeight="1">
      <c r="A71" s="607" t="str">
        <f>Orçamento!A827</f>
        <v>INSTALAÇÕES HIDROSSANITÁRIAS</v>
      </c>
      <c r="B71" s="608"/>
      <c r="C71" s="608"/>
      <c r="D71" s="608"/>
      <c r="E71" s="608"/>
      <c r="F71" s="609"/>
      <c r="G71" s="606">
        <f>SUM(G72:H74)</f>
        <v>0</v>
      </c>
      <c r="H71" s="606"/>
      <c r="I71" s="530" t="e">
        <f t="shared" si="1"/>
        <v>#DIV/0!</v>
      </c>
      <c r="M71" s="241"/>
      <c r="N71" s="242"/>
    </row>
    <row r="72" spans="1:14" ht="20.85" customHeight="1">
      <c r="A72" s="157" t="str">
        <f>Orçamento!C828</f>
        <v>57.0</v>
      </c>
      <c r="B72" s="595" t="str">
        <f>Orçamento!D828</f>
        <v>INSTALAÇÕES HIDRÁULICAS</v>
      </c>
      <c r="C72" s="596" t="e">
        <f>Orçamento!#REF!</f>
        <v>#REF!</v>
      </c>
      <c r="D72" s="596" t="e">
        <f>Orçamento!#REF!</f>
        <v>#REF!</v>
      </c>
      <c r="E72" s="596" t="e">
        <f>Orçamento!#REF!</f>
        <v>#REF!</v>
      </c>
      <c r="F72" s="597" t="e">
        <f>Orçamento!#REF!</f>
        <v>#REF!</v>
      </c>
      <c r="G72" s="598">
        <f>Orçamento!J874</f>
        <v>0</v>
      </c>
      <c r="H72" s="598"/>
      <c r="I72" s="158" t="e">
        <f t="shared" si="1"/>
        <v>#DIV/0!</v>
      </c>
      <c r="M72" s="241"/>
      <c r="N72" s="242"/>
    </row>
    <row r="73" spans="1:14" ht="20.85" customHeight="1">
      <c r="A73" s="157" t="str">
        <f>Orçamento!C875</f>
        <v>58.0</v>
      </c>
      <c r="B73" s="595" t="str">
        <f>Orçamento!D875</f>
        <v>INSTALAÇÕES SANITÁRIAS</v>
      </c>
      <c r="C73" s="596" t="e">
        <f>Orçamento!#REF!</f>
        <v>#REF!</v>
      </c>
      <c r="D73" s="596" t="e">
        <f>Orçamento!#REF!</f>
        <v>#REF!</v>
      </c>
      <c r="E73" s="596" t="e">
        <f>Orçamento!#REF!</f>
        <v>#REF!</v>
      </c>
      <c r="F73" s="597" t="e">
        <f>Orçamento!#REF!</f>
        <v>#REF!</v>
      </c>
      <c r="G73" s="598">
        <f>Orçamento!J925</f>
        <v>0</v>
      </c>
      <c r="H73" s="598"/>
      <c r="I73" s="158" t="e">
        <f t="shared" si="1"/>
        <v>#DIV/0!</v>
      </c>
      <c r="M73" s="241"/>
      <c r="N73" s="242"/>
    </row>
    <row r="74" spans="1:14" ht="20.85" customHeight="1">
      <c r="A74" s="157" t="str">
        <f>Orçamento!C926</f>
        <v>59.0</v>
      </c>
      <c r="B74" s="595" t="str">
        <f>Orçamento!D926</f>
        <v>INSTALAÇÕES PLUVIAIS</v>
      </c>
      <c r="C74" s="596" t="e">
        <f>Orçamento!#REF!</f>
        <v>#REF!</v>
      </c>
      <c r="D74" s="596" t="e">
        <f>Orçamento!#REF!</f>
        <v>#REF!</v>
      </c>
      <c r="E74" s="596" t="e">
        <f>Orçamento!#REF!</f>
        <v>#REF!</v>
      </c>
      <c r="F74" s="597" t="e">
        <f>Orçamento!#REF!</f>
        <v>#REF!</v>
      </c>
      <c r="G74" s="598">
        <f>Orçamento!J952</f>
        <v>0</v>
      </c>
      <c r="H74" s="598"/>
      <c r="I74" s="158" t="e">
        <f t="shared" si="1"/>
        <v>#DIV/0!</v>
      </c>
      <c r="M74" s="241"/>
      <c r="N74" s="242"/>
    </row>
    <row r="75" spans="1:14" ht="20.85" customHeight="1">
      <c r="A75" s="607" t="str">
        <f>Orçamento!A954</f>
        <v>INSTALAÇÕES DE GÁS</v>
      </c>
      <c r="B75" s="608"/>
      <c r="C75" s="608"/>
      <c r="D75" s="608"/>
      <c r="E75" s="608"/>
      <c r="F75" s="609"/>
      <c r="G75" s="606">
        <f>SUM(G76)</f>
        <v>0</v>
      </c>
      <c r="H75" s="606"/>
      <c r="I75" s="530" t="e">
        <f t="shared" si="1"/>
        <v>#DIV/0!</v>
      </c>
      <c r="M75" s="241"/>
      <c r="N75" s="242"/>
    </row>
    <row r="76" spans="1:14" ht="20.85" customHeight="1">
      <c r="A76" s="157" t="str">
        <f>Orçamento!C955</f>
        <v>60.0</v>
      </c>
      <c r="B76" s="595" t="str">
        <f>Orçamento!D955</f>
        <v>INSTALAÇÕES DE GÁS</v>
      </c>
      <c r="C76" s="596" t="e">
        <f>Orçamento!#REF!</f>
        <v>#REF!</v>
      </c>
      <c r="D76" s="596" t="e">
        <f>Orçamento!#REF!</f>
        <v>#REF!</v>
      </c>
      <c r="E76" s="596" t="e">
        <f>Orçamento!#REF!</f>
        <v>#REF!</v>
      </c>
      <c r="F76" s="597" t="e">
        <f>Orçamento!#REF!</f>
        <v>#REF!</v>
      </c>
      <c r="G76" s="598">
        <f>Orçamento!I970</f>
        <v>0</v>
      </c>
      <c r="H76" s="598"/>
      <c r="I76" s="158" t="e">
        <f t="shared" si="1"/>
        <v>#DIV/0!</v>
      </c>
      <c r="M76" s="241"/>
      <c r="N76" s="242"/>
    </row>
    <row r="77" spans="1:14" ht="20.85" customHeight="1">
      <c r="A77" s="607" t="str">
        <f>Orçamento!A971</f>
        <v>INSTALAÇÕES DE PREVENÇÃO E COMBATE À INCÊNDIO E PÂNICO</v>
      </c>
      <c r="B77" s="608"/>
      <c r="C77" s="608"/>
      <c r="D77" s="608"/>
      <c r="E77" s="608"/>
      <c r="F77" s="609"/>
      <c r="G77" s="606">
        <f>SUM(G78)</f>
        <v>0</v>
      </c>
      <c r="H77" s="606"/>
      <c r="I77" s="530" t="e">
        <f t="shared" si="1"/>
        <v>#DIV/0!</v>
      </c>
      <c r="M77" s="241"/>
      <c r="N77" s="242"/>
    </row>
    <row r="78" spans="1:14" ht="20.85" customHeight="1">
      <c r="A78" s="157" t="str">
        <f>Orçamento!C972</f>
        <v>61.0</v>
      </c>
      <c r="B78" s="595" t="str">
        <f>Orçamento!D972</f>
        <v>INSTALAÇÕES DE PREVENÇÃO E COMBATE À INCÊNDIO E PÂNICO</v>
      </c>
      <c r="C78" s="596" t="e">
        <f>Orçamento!#REF!</f>
        <v>#REF!</v>
      </c>
      <c r="D78" s="596" t="e">
        <f>Orçamento!#REF!</f>
        <v>#REF!</v>
      </c>
      <c r="E78" s="596" t="e">
        <f>Orçamento!#REF!</f>
        <v>#REF!</v>
      </c>
      <c r="F78" s="597" t="e">
        <f>Orçamento!#REF!</f>
        <v>#REF!</v>
      </c>
      <c r="G78" s="598">
        <f>Orçamento!I1029</f>
        <v>0</v>
      </c>
      <c r="H78" s="598"/>
      <c r="I78" s="158" t="e">
        <f t="shared" si="1"/>
        <v>#DIV/0!</v>
      </c>
      <c r="M78" s="241"/>
      <c r="N78" s="242"/>
    </row>
    <row r="79" spans="1:14" ht="33" customHeight="1">
      <c r="A79" s="590" t="s">
        <v>213</v>
      </c>
      <c r="B79" s="591"/>
      <c r="C79" s="591"/>
      <c r="D79" s="591"/>
      <c r="E79" s="591"/>
      <c r="F79" s="592"/>
      <c r="G79" s="593">
        <f>SUM(G10:H78)/2</f>
        <v>0</v>
      </c>
      <c r="H79" s="594"/>
      <c r="I79" s="531" t="e">
        <f>SUM(I10:I78)/2</f>
        <v>#DIV/0!</v>
      </c>
      <c r="M79" s="241"/>
    </row>
    <row r="80" spans="1:14" ht="20.85" customHeight="1">
      <c r="A80" s="4"/>
      <c r="B80" s="4"/>
      <c r="C80" s="4"/>
      <c r="D80" s="4"/>
      <c r="E80" s="4"/>
      <c r="F80" s="4"/>
      <c r="G80" s="4"/>
      <c r="H80" s="4"/>
      <c r="I80" s="4"/>
    </row>
    <row r="81" spans="1:9" ht="20.85" customHeight="1">
      <c r="A81" s="4"/>
      <c r="B81" s="4"/>
      <c r="C81" s="4"/>
      <c r="D81" s="4"/>
      <c r="E81" s="4"/>
      <c r="F81" s="4"/>
      <c r="G81" s="4"/>
      <c r="H81" s="4"/>
      <c r="I81" s="4"/>
    </row>
    <row r="82" spans="1:9" ht="20.85" customHeight="1">
      <c r="A82" s="4"/>
      <c r="B82" s="4"/>
      <c r="C82" s="4"/>
      <c r="D82" s="4"/>
      <c r="E82" s="4"/>
      <c r="F82" s="4"/>
      <c r="G82" s="4"/>
      <c r="H82" s="4"/>
      <c r="I82" s="4"/>
    </row>
  </sheetData>
  <mergeCells count="147">
    <mergeCell ref="B78:F78"/>
    <mergeCell ref="G78:H78"/>
    <mergeCell ref="A75:F75"/>
    <mergeCell ref="A77:F77"/>
    <mergeCell ref="G75:H75"/>
    <mergeCell ref="B76:F76"/>
    <mergeCell ref="G76:H76"/>
    <mergeCell ref="G77:H77"/>
    <mergeCell ref="A71:F71"/>
    <mergeCell ref="B73:F73"/>
    <mergeCell ref="G73:H73"/>
    <mergeCell ref="B74:F74"/>
    <mergeCell ref="G74:H74"/>
    <mergeCell ref="G71:H71"/>
    <mergeCell ref="B72:F72"/>
    <mergeCell ref="G72:H72"/>
    <mergeCell ref="B66:F66"/>
    <mergeCell ref="G66:H66"/>
    <mergeCell ref="B67:F67"/>
    <mergeCell ref="G67:H67"/>
    <mergeCell ref="B68:F68"/>
    <mergeCell ref="G68:H68"/>
    <mergeCell ref="B69:F69"/>
    <mergeCell ref="G69:H69"/>
    <mergeCell ref="B70:F70"/>
    <mergeCell ref="G70:H70"/>
    <mergeCell ref="G63:H63"/>
    <mergeCell ref="B64:F64"/>
    <mergeCell ref="G64:H64"/>
    <mergeCell ref="B65:F65"/>
    <mergeCell ref="G65:H65"/>
    <mergeCell ref="A63:F63"/>
    <mergeCell ref="B60:F60"/>
    <mergeCell ref="G60:H60"/>
    <mergeCell ref="B61:F61"/>
    <mergeCell ref="G61:H61"/>
    <mergeCell ref="B62:F62"/>
    <mergeCell ref="G62:H62"/>
    <mergeCell ref="B57:F57"/>
    <mergeCell ref="G57:H57"/>
    <mergeCell ref="B58:F58"/>
    <mergeCell ref="G58:H58"/>
    <mergeCell ref="B59:F59"/>
    <mergeCell ref="G59:H59"/>
    <mergeCell ref="B54:F54"/>
    <mergeCell ref="G54:H54"/>
    <mergeCell ref="B55:F55"/>
    <mergeCell ref="G55:H55"/>
    <mergeCell ref="B56:F56"/>
    <mergeCell ref="G56:H56"/>
    <mergeCell ref="B51:F51"/>
    <mergeCell ref="G51:H51"/>
    <mergeCell ref="B52:F52"/>
    <mergeCell ref="G52:H52"/>
    <mergeCell ref="B53:F53"/>
    <mergeCell ref="G53:H53"/>
    <mergeCell ref="B48:F48"/>
    <mergeCell ref="G48:H48"/>
    <mergeCell ref="B49:F49"/>
    <mergeCell ref="G49:H49"/>
    <mergeCell ref="B50:F50"/>
    <mergeCell ref="G50:H50"/>
    <mergeCell ref="B40:F40"/>
    <mergeCell ref="G40:H40"/>
    <mergeCell ref="B41:F41"/>
    <mergeCell ref="G41:H41"/>
    <mergeCell ref="G47:H47"/>
    <mergeCell ref="B46:F46"/>
    <mergeCell ref="G46:H46"/>
    <mergeCell ref="A47:F47"/>
    <mergeCell ref="B43:F43"/>
    <mergeCell ref="G43:H43"/>
    <mergeCell ref="B44:F44"/>
    <mergeCell ref="G44:H44"/>
    <mergeCell ref="B45:F45"/>
    <mergeCell ref="G45:H45"/>
    <mergeCell ref="A10:F10"/>
    <mergeCell ref="A12:F12"/>
    <mergeCell ref="G12:H12"/>
    <mergeCell ref="A30:F30"/>
    <mergeCell ref="G30:H30"/>
    <mergeCell ref="B11:F11"/>
    <mergeCell ref="G11:H11"/>
    <mergeCell ref="G18:H18"/>
    <mergeCell ref="B19:F19"/>
    <mergeCell ref="G19:H19"/>
    <mergeCell ref="B14:F14"/>
    <mergeCell ref="G14:H14"/>
    <mergeCell ref="B15:F15"/>
    <mergeCell ref="G15:H15"/>
    <mergeCell ref="B16:F16"/>
    <mergeCell ref="G16:H16"/>
    <mergeCell ref="B17:F17"/>
    <mergeCell ref="G17:H17"/>
    <mergeCell ref="B18:F18"/>
    <mergeCell ref="B26:F26"/>
    <mergeCell ref="G26:H26"/>
    <mergeCell ref="B27:F27"/>
    <mergeCell ref="G27:H27"/>
    <mergeCell ref="A1:I2"/>
    <mergeCell ref="B9:F9"/>
    <mergeCell ref="G9:H9"/>
    <mergeCell ref="E3:F3"/>
    <mergeCell ref="B5:G5"/>
    <mergeCell ref="I5:I6"/>
    <mergeCell ref="H5:H6"/>
    <mergeCell ref="B28:F28"/>
    <mergeCell ref="G28:H28"/>
    <mergeCell ref="G10:H10"/>
    <mergeCell ref="G22:H22"/>
    <mergeCell ref="B22:F22"/>
    <mergeCell ref="B23:F23"/>
    <mergeCell ref="B24:F24"/>
    <mergeCell ref="G23:H23"/>
    <mergeCell ref="G24:H24"/>
    <mergeCell ref="B20:F20"/>
    <mergeCell ref="G20:H20"/>
    <mergeCell ref="B21:F21"/>
    <mergeCell ref="G21:H21"/>
    <mergeCell ref="B13:F13"/>
    <mergeCell ref="G13:H13"/>
    <mergeCell ref="B25:F25"/>
    <mergeCell ref="G25:H25"/>
    <mergeCell ref="A79:F79"/>
    <mergeCell ref="G79:H79"/>
    <mergeCell ref="B29:F29"/>
    <mergeCell ref="G29:H29"/>
    <mergeCell ref="B42:F42"/>
    <mergeCell ref="G42:H42"/>
    <mergeCell ref="B31:F31"/>
    <mergeCell ref="G31:H31"/>
    <mergeCell ref="B32:F32"/>
    <mergeCell ref="G32:H32"/>
    <mergeCell ref="B33:F33"/>
    <mergeCell ref="G33:H33"/>
    <mergeCell ref="B34:F34"/>
    <mergeCell ref="G34:H34"/>
    <mergeCell ref="B35:F35"/>
    <mergeCell ref="G35:H35"/>
    <mergeCell ref="B36:F36"/>
    <mergeCell ref="G36:H36"/>
    <mergeCell ref="B37:F37"/>
    <mergeCell ref="G37:H37"/>
    <mergeCell ref="B38:F38"/>
    <mergeCell ref="G38:H38"/>
    <mergeCell ref="B39:F39"/>
    <mergeCell ref="G39:H39"/>
  </mergeCells>
  <printOptions horizontalCentered="1"/>
  <pageMargins left="0.23622047244094491" right="0.23622047244094491" top="0.74803149606299213" bottom="0.74803149606299213" header="0.31496062992125984" footer="0.31496062992125984"/>
  <pageSetup paperSize="9" scale="67" orientation="portrait" horizontalDpi="300" verticalDpi="300" r:id="rId1"/>
  <headerFooter>
    <oddFooter>&amp;L&amp;G&amp;C&amp;"-,Negrito"&amp;9Camila Diel Bobrzyk
 &amp;"-,Regular"Engenheira Civil 
CREA MT025305&amp;R&amp;P de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4"/>
  <sheetViews>
    <sheetView view="pageBreakPreview" topLeftCell="N67" zoomScale="70" zoomScaleNormal="80" zoomScaleSheetLayoutView="70" workbookViewId="0">
      <selection activeCell="AN82" sqref="AN82"/>
    </sheetView>
  </sheetViews>
  <sheetFormatPr defaultRowHeight="20.85" customHeight="1"/>
  <cols>
    <col min="1" max="1" width="10.140625" style="116" customWidth="1"/>
    <col min="2" max="2" width="28.5703125" style="116" customWidth="1"/>
    <col min="3" max="3" width="4" style="116" customWidth="1"/>
    <col min="4" max="4" width="2.7109375" style="116" customWidth="1"/>
    <col min="5" max="5" width="9.5703125" style="116" customWidth="1"/>
    <col min="6" max="6" width="15.7109375" style="116" customWidth="1"/>
    <col min="7" max="7" width="15.28515625" style="116" customWidth="1"/>
    <col min="8" max="8" width="11.7109375" style="116" customWidth="1"/>
    <col min="9" max="9" width="16.140625" style="116" customWidth="1"/>
    <col min="10" max="10" width="11.7109375" style="116" customWidth="1"/>
    <col min="11" max="11" width="9.140625" style="116"/>
    <col min="12" max="12" width="10" style="116" customWidth="1"/>
    <col min="13" max="13" width="12.140625" style="116" customWidth="1"/>
    <col min="14" max="14" width="9.140625" style="116"/>
    <col min="15" max="15" width="9.7109375" style="116" customWidth="1"/>
    <col min="16" max="16" width="11.85546875" style="116" customWidth="1"/>
    <col min="17" max="18" width="9.140625" style="116" customWidth="1"/>
    <col min="19" max="19" width="12.42578125" style="116" customWidth="1"/>
    <col min="20" max="21" width="9.140625" style="116"/>
    <col min="22" max="22" width="12.140625" style="116" customWidth="1"/>
    <col min="23" max="23" width="9.140625" style="116"/>
    <col min="24" max="24" width="9.85546875" style="116" customWidth="1"/>
    <col min="25" max="25" width="11.85546875" style="116" customWidth="1"/>
    <col min="26" max="26" width="9.140625" style="116"/>
    <col min="27" max="27" width="12.5703125" style="116" customWidth="1"/>
    <col min="28" max="28" width="12.140625" style="116" customWidth="1"/>
    <col min="29" max="30" width="9.140625" style="116"/>
    <col min="31" max="31" width="16" style="116" customWidth="1"/>
    <col min="32" max="33" width="9.140625" style="116"/>
    <col min="34" max="34" width="12.140625" style="116" customWidth="1"/>
    <col min="35" max="35" width="9.140625" style="116"/>
    <col min="36" max="36" width="12.5703125" style="116" customWidth="1"/>
    <col min="37" max="37" width="11.28515625" style="116" customWidth="1"/>
    <col min="38" max="38" width="9.140625" style="116"/>
    <col min="39" max="39" width="12.7109375" style="116" customWidth="1"/>
    <col min="40" max="40" width="12" style="116" customWidth="1"/>
    <col min="41" max="41" width="9.140625" style="116"/>
    <col min="42" max="42" width="14" style="116" customWidth="1"/>
    <col min="43" max="16384" width="9.140625" style="116"/>
  </cols>
  <sheetData>
    <row r="1" spans="1:60" s="173" customFormat="1" ht="20.85" customHeight="1">
      <c r="A1" s="624" t="str">
        <f>Orçamento!A1</f>
        <v xml:space="preserve"> Construção da Escola Municipal Morada do Bosque II</v>
      </c>
      <c r="B1" s="625"/>
      <c r="C1" s="625"/>
      <c r="D1" s="625"/>
      <c r="E1" s="625"/>
      <c r="F1" s="625"/>
      <c r="G1" s="625"/>
      <c r="H1" s="625"/>
      <c r="I1" s="625"/>
      <c r="J1" s="625"/>
      <c r="K1" s="625"/>
      <c r="L1" s="625"/>
      <c r="AQ1" s="268"/>
      <c r="AR1" s="268"/>
      <c r="AS1" s="268"/>
      <c r="AT1" s="268"/>
      <c r="AU1" s="268"/>
      <c r="AV1" s="268"/>
      <c r="AW1" s="268"/>
      <c r="AX1" s="268"/>
      <c r="AY1" s="268"/>
      <c r="AZ1" s="268"/>
      <c r="BA1" s="268"/>
      <c r="BB1" s="268"/>
      <c r="BC1" s="268"/>
      <c r="BD1" s="258"/>
      <c r="BE1" s="258"/>
      <c r="BF1" s="258"/>
      <c r="BG1" s="258"/>
      <c r="BH1" s="258"/>
    </row>
    <row r="2" spans="1:60" s="173" customFormat="1" ht="20.85" customHeight="1">
      <c r="A2" s="624" t="s">
        <v>405</v>
      </c>
      <c r="B2" s="625"/>
      <c r="C2" s="625"/>
      <c r="D2" s="625"/>
      <c r="E2" s="625"/>
      <c r="F2" s="625"/>
      <c r="G2" s="625"/>
      <c r="H2" s="625"/>
      <c r="I2" s="625"/>
      <c r="J2" s="625"/>
      <c r="K2" s="625"/>
      <c r="L2" s="625"/>
      <c r="AQ2" s="268"/>
      <c r="AR2" s="268"/>
      <c r="AS2" s="268"/>
      <c r="AT2" s="268"/>
      <c r="AU2" s="268"/>
      <c r="AV2" s="268"/>
      <c r="AW2" s="268"/>
      <c r="AX2" s="268"/>
      <c r="AY2" s="268"/>
      <c r="AZ2" s="268"/>
      <c r="BA2" s="268"/>
      <c r="BB2" s="268"/>
      <c r="BC2" s="268"/>
      <c r="BD2" s="258"/>
      <c r="BE2" s="258"/>
      <c r="BF2" s="258"/>
      <c r="BG2" s="258"/>
      <c r="BH2" s="258"/>
    </row>
    <row r="3" spans="1:60" s="181" customFormat="1" ht="21" customHeight="1">
      <c r="A3" s="269" t="str">
        <f>Orçamento!A3</f>
        <v>Proprietário:  Municipio de Sorriso</v>
      </c>
      <c r="B3" s="175"/>
      <c r="C3" s="176"/>
      <c r="D3" s="177"/>
      <c r="E3" s="600" t="s">
        <v>7</v>
      </c>
      <c r="F3" s="600"/>
      <c r="G3" s="178">
        <f>Resumo!G3</f>
        <v>0</v>
      </c>
      <c r="H3" s="265" t="s">
        <v>9</v>
      </c>
      <c r="I3" s="180">
        <f>Orçamento!J3</f>
        <v>43627</v>
      </c>
      <c r="AQ3" s="268"/>
      <c r="AR3" s="268"/>
      <c r="AS3" s="268"/>
      <c r="AT3" s="268"/>
      <c r="AU3" s="268"/>
      <c r="AV3" s="268"/>
      <c r="AW3" s="268"/>
      <c r="AX3" s="268"/>
      <c r="AY3" s="268"/>
      <c r="AZ3" s="268"/>
      <c r="BA3" s="268"/>
      <c r="BB3" s="268"/>
      <c r="BC3" s="268"/>
      <c r="BD3" s="37"/>
      <c r="BE3" s="37"/>
      <c r="BF3" s="37"/>
      <c r="BG3" s="37"/>
      <c r="BH3" s="37"/>
    </row>
    <row r="4" spans="1:60" s="181" customFormat="1" ht="21" customHeight="1">
      <c r="A4" s="269" t="str">
        <f>Orçamento!B4</f>
        <v xml:space="preserve"> Construção da Escola Municipal Morada do Bosque II</v>
      </c>
      <c r="B4" s="174"/>
      <c r="C4" s="174"/>
      <c r="D4" s="174"/>
      <c r="E4" s="182"/>
      <c r="F4" s="265" t="s">
        <v>8</v>
      </c>
      <c r="G4" s="178">
        <f>G3/B6</f>
        <v>0</v>
      </c>
      <c r="H4" s="265" t="s">
        <v>10</v>
      </c>
      <c r="I4" s="183">
        <f>'BDI - Serviços'!I24</f>
        <v>0.24940000000000001</v>
      </c>
      <c r="O4" s="264"/>
      <c r="P4" s="275"/>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68"/>
      <c r="AR4" s="268"/>
      <c r="AS4" s="268"/>
      <c r="AT4" s="268"/>
      <c r="AU4" s="268"/>
      <c r="AV4" s="268"/>
      <c r="AW4" s="268"/>
      <c r="AX4" s="268"/>
      <c r="AY4" s="268"/>
      <c r="AZ4" s="268"/>
      <c r="BA4" s="268"/>
      <c r="BB4" s="268"/>
      <c r="BC4" s="268"/>
      <c r="BD4" s="37"/>
      <c r="BE4" s="37"/>
      <c r="BF4" s="37"/>
      <c r="BG4" s="37"/>
      <c r="BH4" s="37"/>
    </row>
    <row r="5" spans="1:60" s="181" customFormat="1" ht="32.25" customHeight="1">
      <c r="A5" s="269" t="str">
        <f>Orçamento!A5</f>
        <v>Local:</v>
      </c>
      <c r="B5" s="601" t="str">
        <f>Orçamento!B5</f>
        <v>Local: Rua dos Carvalhos - Equip. Comunitário - Bairro Morada do Bosque II - Sorriso MT</v>
      </c>
      <c r="C5" s="601"/>
      <c r="D5" s="601"/>
      <c r="E5" s="601"/>
      <c r="F5" s="601"/>
      <c r="G5" s="601"/>
      <c r="H5" s="184" t="s">
        <v>11</v>
      </c>
      <c r="I5" s="185" t="str">
        <f>Resumo!I5</f>
        <v>SINAPI - MAIO 2019 - DESONERADO</v>
      </c>
      <c r="O5" s="264"/>
      <c r="P5" s="275"/>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37"/>
      <c r="AR5" s="37"/>
      <c r="AS5" s="37"/>
      <c r="AT5" s="37"/>
      <c r="AU5" s="37"/>
      <c r="AV5" s="37"/>
      <c r="AW5" s="37"/>
      <c r="AX5" s="37"/>
      <c r="AY5" s="37"/>
      <c r="AZ5" s="37"/>
      <c r="BA5" s="37"/>
      <c r="BB5" s="37"/>
      <c r="BC5" s="37"/>
      <c r="BD5" s="37"/>
      <c r="BE5" s="37"/>
      <c r="BF5" s="37"/>
      <c r="BG5" s="37"/>
      <c r="BH5" s="37"/>
    </row>
    <row r="6" spans="1:60" s="181" customFormat="1" ht="21" customHeight="1">
      <c r="A6" s="269" t="str">
        <f>Orçamento!A6</f>
        <v xml:space="preserve">Área: </v>
      </c>
      <c r="B6" s="186">
        <f>Orçamento!B6</f>
        <v>4966.3</v>
      </c>
      <c r="C6" s="174"/>
      <c r="D6" s="174"/>
      <c r="E6" s="175"/>
      <c r="F6" s="187" t="str">
        <f>Orçamento!E7</f>
        <v>Arredondamentos: Opções → Avançado → Fórmulas → "Definir Precisão Conforme Exibido"</v>
      </c>
      <c r="G6" s="175"/>
      <c r="H6" s="175"/>
      <c r="I6" s="174"/>
      <c r="O6" s="264"/>
      <c r="P6" s="275"/>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37"/>
      <c r="AR6" s="37"/>
      <c r="AS6" s="37"/>
      <c r="AT6" s="37"/>
      <c r="AU6" s="37"/>
      <c r="AV6" s="37"/>
      <c r="AW6" s="37"/>
      <c r="AX6" s="37"/>
      <c r="AY6" s="37"/>
      <c r="AZ6" s="37"/>
      <c r="BA6" s="37"/>
      <c r="BB6" s="37"/>
      <c r="BC6" s="37"/>
      <c r="BD6" s="37"/>
      <c r="BE6" s="37"/>
      <c r="BF6" s="37"/>
      <c r="BG6" s="37"/>
      <c r="BH6" s="37"/>
    </row>
    <row r="7" spans="1:60" s="181" customFormat="1" ht="21" customHeight="1">
      <c r="A7" s="270" t="str">
        <f>Orçamento!A7</f>
        <v>Responsável Técnico: Camila Diel Bobrzyk - CREA MT025305</v>
      </c>
      <c r="B7" s="175"/>
      <c r="C7" s="176"/>
      <c r="D7" s="177"/>
      <c r="E7" s="175"/>
      <c r="F7" s="175"/>
      <c r="H7" s="175"/>
      <c r="I7" s="174"/>
      <c r="O7" s="264"/>
      <c r="P7" s="275"/>
      <c r="Q7" s="276"/>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276"/>
      <c r="AQ7" s="37"/>
      <c r="AR7" s="37"/>
      <c r="AS7" s="37"/>
      <c r="AT7" s="37"/>
      <c r="AU7" s="37"/>
      <c r="AV7" s="37"/>
      <c r="AW7" s="37"/>
      <c r="AX7" s="37"/>
      <c r="AY7" s="37"/>
      <c r="AZ7" s="37"/>
      <c r="BA7" s="37"/>
      <c r="BB7" s="37"/>
      <c r="BC7" s="37"/>
      <c r="BD7" s="37"/>
      <c r="BE7" s="37"/>
      <c r="BF7" s="37"/>
      <c r="BG7" s="37"/>
      <c r="BH7" s="37"/>
    </row>
    <row r="8" spans="1:60" ht="20.85" customHeight="1">
      <c r="A8" s="271"/>
      <c r="B8" s="272"/>
      <c r="C8" s="273"/>
      <c r="D8" s="274"/>
      <c r="E8" s="266"/>
      <c r="F8" s="272"/>
      <c r="G8" s="272"/>
      <c r="H8" s="272"/>
      <c r="I8" s="272"/>
      <c r="J8" s="266"/>
      <c r="K8" s="266"/>
      <c r="L8" s="266"/>
      <c r="M8" s="266"/>
      <c r="N8" s="266"/>
      <c r="O8" s="267"/>
      <c r="P8" s="275"/>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37"/>
      <c r="AR8" s="37"/>
      <c r="AS8" s="37"/>
      <c r="AT8" s="37"/>
      <c r="AU8" s="37"/>
      <c r="AV8" s="37"/>
      <c r="AW8" s="37"/>
      <c r="AX8" s="37"/>
      <c r="AY8" s="37"/>
      <c r="AZ8" s="37"/>
      <c r="BA8" s="37"/>
      <c r="BB8" s="37"/>
      <c r="BC8" s="37"/>
      <c r="BD8" s="37"/>
      <c r="BE8" s="37"/>
      <c r="BF8" s="37"/>
      <c r="BG8" s="37"/>
      <c r="BH8" s="37"/>
    </row>
    <row r="9" spans="1:60" s="45" customFormat="1" ht="20.85" customHeight="1">
      <c r="A9" s="574" t="s">
        <v>32</v>
      </c>
      <c r="B9" s="574" t="s">
        <v>391</v>
      </c>
      <c r="C9" s="574"/>
      <c r="D9" s="574"/>
      <c r="E9" s="574"/>
      <c r="F9" s="574"/>
      <c r="G9" s="574" t="s">
        <v>33</v>
      </c>
      <c r="H9" s="574"/>
      <c r="I9" s="574" t="s">
        <v>34</v>
      </c>
      <c r="J9" s="619">
        <v>30</v>
      </c>
      <c r="K9" s="619"/>
      <c r="L9" s="619"/>
      <c r="M9" s="619">
        <f>J9+30</f>
        <v>60</v>
      </c>
      <c r="N9" s="619"/>
      <c r="O9" s="619"/>
      <c r="P9" s="619">
        <f>M9+30</f>
        <v>90</v>
      </c>
      <c r="Q9" s="619"/>
      <c r="R9" s="619"/>
      <c r="S9" s="619">
        <f>P9+30</f>
        <v>120</v>
      </c>
      <c r="T9" s="619"/>
      <c r="U9" s="619"/>
      <c r="V9" s="619">
        <f>S9+30</f>
        <v>150</v>
      </c>
      <c r="W9" s="619"/>
      <c r="X9" s="619"/>
      <c r="Y9" s="619">
        <f>V9+30</f>
        <v>180</v>
      </c>
      <c r="Z9" s="619"/>
      <c r="AA9" s="619"/>
      <c r="AB9" s="619">
        <f>Y9+30</f>
        <v>210</v>
      </c>
      <c r="AC9" s="619"/>
      <c r="AD9" s="619"/>
      <c r="AE9" s="619">
        <f>AB9+30</f>
        <v>240</v>
      </c>
      <c r="AF9" s="619"/>
      <c r="AG9" s="619"/>
      <c r="AH9" s="619">
        <f>AE9+30</f>
        <v>270</v>
      </c>
      <c r="AI9" s="619"/>
      <c r="AJ9" s="619"/>
      <c r="AK9" s="619">
        <f>AH9+30</f>
        <v>300</v>
      </c>
      <c r="AL9" s="619"/>
      <c r="AM9" s="619"/>
      <c r="AN9" s="619">
        <f>AK9+30</f>
        <v>330</v>
      </c>
      <c r="AO9" s="619"/>
      <c r="AP9" s="619"/>
      <c r="AQ9" s="627"/>
      <c r="AR9" s="627"/>
      <c r="AS9" s="627"/>
      <c r="AT9" s="20"/>
      <c r="AU9" s="20"/>
      <c r="AV9" s="20"/>
      <c r="AW9" s="20"/>
      <c r="AX9" s="20"/>
      <c r="AY9" s="20"/>
      <c r="AZ9" s="20"/>
      <c r="BA9" s="20"/>
      <c r="BB9" s="20"/>
      <c r="BC9" s="20"/>
      <c r="BD9" s="20"/>
      <c r="BE9" s="20"/>
      <c r="BF9" s="20"/>
      <c r="BG9" s="20"/>
      <c r="BH9" s="20"/>
    </row>
    <row r="10" spans="1:60" s="45" customFormat="1" ht="20.85" customHeight="1">
      <c r="A10" s="626"/>
      <c r="B10" s="626"/>
      <c r="C10" s="626"/>
      <c r="D10" s="626"/>
      <c r="E10" s="626"/>
      <c r="F10" s="626"/>
      <c r="G10" s="626"/>
      <c r="H10" s="626"/>
      <c r="I10" s="626"/>
      <c r="J10" s="536" t="s">
        <v>86</v>
      </c>
      <c r="K10" s="536" t="s">
        <v>85</v>
      </c>
      <c r="L10" s="536" t="s">
        <v>87</v>
      </c>
      <c r="M10" s="536" t="s">
        <v>86</v>
      </c>
      <c r="N10" s="536" t="s">
        <v>85</v>
      </c>
      <c r="O10" s="536" t="s">
        <v>87</v>
      </c>
      <c r="P10" s="536" t="s">
        <v>86</v>
      </c>
      <c r="Q10" s="536" t="s">
        <v>85</v>
      </c>
      <c r="R10" s="536" t="s">
        <v>87</v>
      </c>
      <c r="S10" s="536" t="s">
        <v>86</v>
      </c>
      <c r="T10" s="536" t="s">
        <v>85</v>
      </c>
      <c r="U10" s="536" t="s">
        <v>87</v>
      </c>
      <c r="V10" s="536" t="s">
        <v>86</v>
      </c>
      <c r="W10" s="536" t="s">
        <v>85</v>
      </c>
      <c r="X10" s="536" t="s">
        <v>87</v>
      </c>
      <c r="Y10" s="536" t="s">
        <v>86</v>
      </c>
      <c r="Z10" s="536" t="s">
        <v>85</v>
      </c>
      <c r="AA10" s="536" t="s">
        <v>87</v>
      </c>
      <c r="AB10" s="536" t="s">
        <v>86</v>
      </c>
      <c r="AC10" s="536" t="s">
        <v>85</v>
      </c>
      <c r="AD10" s="536" t="s">
        <v>87</v>
      </c>
      <c r="AE10" s="536" t="s">
        <v>86</v>
      </c>
      <c r="AF10" s="536" t="s">
        <v>85</v>
      </c>
      <c r="AG10" s="536" t="s">
        <v>87</v>
      </c>
      <c r="AH10" s="536" t="s">
        <v>86</v>
      </c>
      <c r="AI10" s="536" t="s">
        <v>85</v>
      </c>
      <c r="AJ10" s="536" t="s">
        <v>87</v>
      </c>
      <c r="AK10" s="536" t="s">
        <v>86</v>
      </c>
      <c r="AL10" s="536" t="s">
        <v>85</v>
      </c>
      <c r="AM10" s="536" t="s">
        <v>87</v>
      </c>
      <c r="AN10" s="536" t="s">
        <v>86</v>
      </c>
      <c r="AO10" s="536" t="s">
        <v>85</v>
      </c>
      <c r="AP10" s="536" t="s">
        <v>87</v>
      </c>
      <c r="AQ10" s="259"/>
      <c r="AR10" s="259"/>
      <c r="AS10" s="259"/>
    </row>
    <row r="11" spans="1:60" s="45" customFormat="1" ht="20.85" customHeight="1">
      <c r="A11" s="613" t="str">
        <f>Resumo!A10</f>
        <v>SERVIÇOS PRELIMINARES</v>
      </c>
      <c r="B11" s="569"/>
      <c r="C11" s="569"/>
      <c r="D11" s="569"/>
      <c r="E11" s="569"/>
      <c r="F11" s="569"/>
      <c r="G11" s="614"/>
      <c r="H11" s="569"/>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6"/>
      <c r="AL11" s="526"/>
      <c r="AM11" s="526"/>
      <c r="AN11" s="526"/>
      <c r="AO11" s="526"/>
      <c r="AP11" s="527"/>
      <c r="AQ11" s="529"/>
      <c r="AR11" s="529"/>
      <c r="AS11" s="529"/>
    </row>
    <row r="12" spans="1:60" s="45" customFormat="1" ht="20.85" customHeight="1">
      <c r="A12" s="537" t="str">
        <f>Resumo!A11</f>
        <v>1.0</v>
      </c>
      <c r="B12" s="623" t="str">
        <f>Resumo!B11</f>
        <v>SERVIÇOS PRELIMINARES</v>
      </c>
      <c r="C12" s="623"/>
      <c r="D12" s="623"/>
      <c r="E12" s="623"/>
      <c r="F12" s="623"/>
      <c r="G12" s="616">
        <f>Resumo!G11</f>
        <v>0</v>
      </c>
      <c r="H12" s="616"/>
      <c r="I12" s="538" t="e">
        <f>G12/$G$80</f>
        <v>#DIV/0!</v>
      </c>
      <c r="J12" s="539">
        <f t="shared" ref="J12:J35" si="0">K12*$G12</f>
        <v>0</v>
      </c>
      <c r="K12" s="540">
        <v>0.71699999999999997</v>
      </c>
      <c r="L12" s="541">
        <f t="shared" ref="L12:L35" si="1">K12</f>
        <v>0.71699999999999997</v>
      </c>
      <c r="M12" s="539">
        <f t="shared" ref="M12:M35" si="2">N12*$G12</f>
        <v>0</v>
      </c>
      <c r="N12" s="540">
        <v>2.8299999999999999E-2</v>
      </c>
      <c r="O12" s="541">
        <f t="shared" ref="O12:O35" si="3">L12+N12</f>
        <v>0.74529999999999996</v>
      </c>
      <c r="P12" s="539">
        <f t="shared" ref="P12:P35" si="4">Q12*$G12</f>
        <v>0</v>
      </c>
      <c r="Q12" s="540">
        <v>2.8299999999999999E-2</v>
      </c>
      <c r="R12" s="541">
        <f t="shared" ref="R12:R35" si="5">O12+Q12</f>
        <v>0.77359999999999995</v>
      </c>
      <c r="S12" s="539">
        <f t="shared" ref="S12:S35" si="6">T12*$G12</f>
        <v>0</v>
      </c>
      <c r="T12" s="540">
        <v>2.8299999999999999E-2</v>
      </c>
      <c r="U12" s="541">
        <f t="shared" ref="U12:U35" si="7">R12+T12</f>
        <v>0.80189999999999995</v>
      </c>
      <c r="V12" s="539">
        <f t="shared" ref="V12:V35" si="8">W12*$G12</f>
        <v>0</v>
      </c>
      <c r="W12" s="540">
        <v>2.8299999999999999E-2</v>
      </c>
      <c r="X12" s="541">
        <f t="shared" ref="X12:X35" si="9">U12+W12</f>
        <v>0.83020000000000005</v>
      </c>
      <c r="Y12" s="539">
        <f t="shared" ref="Y12:Y35" si="10">Z12*$G12</f>
        <v>0</v>
      </c>
      <c r="Z12" s="540">
        <v>2.8299999999999999E-2</v>
      </c>
      <c r="AA12" s="541">
        <f t="shared" ref="AA12:AA35" si="11">X12+Z12</f>
        <v>0.85850000000000004</v>
      </c>
      <c r="AB12" s="539">
        <f t="shared" ref="AB12:AB46" si="12">AC12*$G12</f>
        <v>0</v>
      </c>
      <c r="AC12" s="540">
        <v>2.8299999999999999E-2</v>
      </c>
      <c r="AD12" s="541">
        <f t="shared" ref="AD12:AD46" si="13">AA12+AC12</f>
        <v>0.88680000000000003</v>
      </c>
      <c r="AE12" s="539">
        <f t="shared" ref="AE12:AE46" si="14">AF12*$G12</f>
        <v>0</v>
      </c>
      <c r="AF12" s="540">
        <v>2.8299999999999999E-2</v>
      </c>
      <c r="AG12" s="541">
        <f t="shared" ref="AG12:AG46" si="15">AD12+AF12</f>
        <v>0.91510000000000002</v>
      </c>
      <c r="AH12" s="539">
        <f t="shared" ref="AH12:AH46" si="16">AI12*$G12</f>
        <v>0</v>
      </c>
      <c r="AI12" s="540">
        <v>2.8299999999999999E-2</v>
      </c>
      <c r="AJ12" s="541">
        <f t="shared" ref="AJ12:AJ46" si="17">AG12+AI12</f>
        <v>0.94340000000000002</v>
      </c>
      <c r="AK12" s="539">
        <f t="shared" ref="AK12:AK46" si="18">AL12*$G12</f>
        <v>0</v>
      </c>
      <c r="AL12" s="540">
        <v>2.8299999999999999E-2</v>
      </c>
      <c r="AM12" s="541">
        <f t="shared" ref="AM12:AM46" si="19">AJ12+AL12</f>
        <v>0.97170000000000001</v>
      </c>
      <c r="AN12" s="539">
        <f t="shared" ref="AN12:AN46" si="20">AO12*$G12</f>
        <v>0</v>
      </c>
      <c r="AO12" s="540">
        <v>2.8299999999999999E-2</v>
      </c>
      <c r="AP12" s="541">
        <f t="shared" ref="AP12:AP46" si="21">AM12+AO12</f>
        <v>1</v>
      </c>
      <c r="AQ12" s="260"/>
      <c r="AR12" s="261"/>
      <c r="AS12" s="262"/>
    </row>
    <row r="13" spans="1:60" s="45" customFormat="1" ht="20.85" customHeight="1">
      <c r="A13" s="613" t="str">
        <f>Resumo!A12</f>
        <v>BLOCO EDUCACIONAL</v>
      </c>
      <c r="B13" s="569"/>
      <c r="C13" s="569"/>
      <c r="D13" s="569"/>
      <c r="E13" s="569"/>
      <c r="F13" s="569"/>
      <c r="G13" s="614"/>
      <c r="H13" s="569"/>
      <c r="I13" s="526"/>
      <c r="J13" s="526"/>
      <c r="K13" s="526"/>
      <c r="L13" s="526"/>
      <c r="M13" s="526"/>
      <c r="N13" s="526"/>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526"/>
      <c r="AL13" s="526"/>
      <c r="AM13" s="526"/>
      <c r="AN13" s="526"/>
      <c r="AO13" s="526"/>
      <c r="AP13" s="527"/>
      <c r="AQ13" s="260"/>
      <c r="AR13" s="261"/>
      <c r="AS13" s="262"/>
    </row>
    <row r="14" spans="1:60" s="45" customFormat="1" ht="20.85" customHeight="1">
      <c r="A14" s="33" t="str">
        <f>Resumo!A13</f>
        <v>2.0</v>
      </c>
      <c r="B14" s="615" t="str">
        <f>Resumo!B13</f>
        <v>MOVIMENTO DE TERRA</v>
      </c>
      <c r="C14" s="615"/>
      <c r="D14" s="615"/>
      <c r="E14" s="615"/>
      <c r="F14" s="615"/>
      <c r="G14" s="616">
        <f>Resumo!G13</f>
        <v>0</v>
      </c>
      <c r="H14" s="616"/>
      <c r="I14" s="215" t="e">
        <f t="shared" ref="I14:I30" si="22">G14/$G$80</f>
        <v>#DIV/0!</v>
      </c>
      <c r="J14" s="114">
        <f t="shared" ref="J14:J30" si="23">K14*$G14</f>
        <v>0</v>
      </c>
      <c r="K14" s="53">
        <v>0.98</v>
      </c>
      <c r="L14" s="44">
        <f t="shared" ref="L14:L30" si="24">K14</f>
        <v>0.98</v>
      </c>
      <c r="M14" s="114">
        <f t="shared" ref="M14:M30" si="25">N14*$G14</f>
        <v>0</v>
      </c>
      <c r="N14" s="53">
        <v>0.02</v>
      </c>
      <c r="O14" s="44">
        <f t="shared" ref="O14:O30" si="26">L14+N14</f>
        <v>1</v>
      </c>
      <c r="P14" s="114">
        <f t="shared" ref="P14:P30" si="27">Q14*$G14</f>
        <v>0</v>
      </c>
      <c r="Q14" s="53"/>
      <c r="R14" s="44">
        <f t="shared" ref="R14:R30" si="28">O14+Q14</f>
        <v>1</v>
      </c>
      <c r="S14" s="114">
        <f t="shared" ref="S14:S30" si="29">T14*$G14</f>
        <v>0</v>
      </c>
      <c r="T14" s="53"/>
      <c r="U14" s="44">
        <f t="shared" ref="U14:U30" si="30">R14+T14</f>
        <v>1</v>
      </c>
      <c r="V14" s="114">
        <f t="shared" ref="V14:V30" si="31">W14*$G14</f>
        <v>0</v>
      </c>
      <c r="W14" s="53"/>
      <c r="X14" s="44">
        <f t="shared" ref="X14:X30" si="32">U14+W14</f>
        <v>1</v>
      </c>
      <c r="Y14" s="114">
        <f t="shared" ref="Y14:Y30" si="33">Z14*$G14</f>
        <v>0</v>
      </c>
      <c r="Z14" s="53"/>
      <c r="AA14" s="44">
        <f t="shared" ref="AA14:AA30" si="34">X14+Z14</f>
        <v>1</v>
      </c>
      <c r="AB14" s="114">
        <f t="shared" ref="AB14:AB30" si="35">AC14*$G14</f>
        <v>0</v>
      </c>
      <c r="AC14" s="53"/>
      <c r="AD14" s="44">
        <f t="shared" ref="AD14:AD30" si="36">AA14+AC14</f>
        <v>1</v>
      </c>
      <c r="AE14" s="114">
        <f t="shared" ref="AE14:AE30" si="37">AF14*$G14</f>
        <v>0</v>
      </c>
      <c r="AF14" s="53"/>
      <c r="AG14" s="44">
        <f t="shared" ref="AG14:AG30" si="38">AD14+AF14</f>
        <v>1</v>
      </c>
      <c r="AH14" s="114">
        <f t="shared" ref="AH14:AH30" si="39">AI14*$G14</f>
        <v>0</v>
      </c>
      <c r="AI14" s="53"/>
      <c r="AJ14" s="44">
        <f t="shared" ref="AJ14:AJ30" si="40">AG14+AI14</f>
        <v>1</v>
      </c>
      <c r="AK14" s="114">
        <f t="shared" ref="AK14:AK30" si="41">AL14*$G14</f>
        <v>0</v>
      </c>
      <c r="AL14" s="53"/>
      <c r="AM14" s="44">
        <f t="shared" ref="AM14:AM30" si="42">AJ14+AL14</f>
        <v>1</v>
      </c>
      <c r="AN14" s="114">
        <f t="shared" ref="AN14:AN30" si="43">AO14*$G14</f>
        <v>0</v>
      </c>
      <c r="AO14" s="53"/>
      <c r="AP14" s="44">
        <f t="shared" ref="AP14:AP30" si="44">AM14+AO14</f>
        <v>1</v>
      </c>
      <c r="AQ14" s="260"/>
      <c r="AR14" s="261"/>
      <c r="AS14" s="262"/>
    </row>
    <row r="15" spans="1:60" s="45" customFormat="1" ht="20.85" customHeight="1">
      <c r="A15" s="33" t="str">
        <f>Resumo!A14</f>
        <v>3.0</v>
      </c>
      <c r="B15" s="615" t="str">
        <f>Resumo!B14</f>
        <v>INFRA ESTRUTURA</v>
      </c>
      <c r="C15" s="615"/>
      <c r="D15" s="615"/>
      <c r="E15" s="615"/>
      <c r="F15" s="615"/>
      <c r="G15" s="616">
        <f>Resumo!G14</f>
        <v>0</v>
      </c>
      <c r="H15" s="616"/>
      <c r="I15" s="215" t="e">
        <f t="shared" si="22"/>
        <v>#DIV/0!</v>
      </c>
      <c r="J15" s="114">
        <f t="shared" si="23"/>
        <v>0</v>
      </c>
      <c r="K15" s="53">
        <v>0.3</v>
      </c>
      <c r="L15" s="44">
        <f t="shared" si="24"/>
        <v>0.3</v>
      </c>
      <c r="M15" s="114">
        <f t="shared" si="25"/>
        <v>0</v>
      </c>
      <c r="N15" s="53">
        <v>0.7</v>
      </c>
      <c r="O15" s="44">
        <f t="shared" si="26"/>
        <v>1</v>
      </c>
      <c r="P15" s="114">
        <f t="shared" si="27"/>
        <v>0</v>
      </c>
      <c r="Q15" s="53"/>
      <c r="R15" s="44">
        <f t="shared" si="28"/>
        <v>1</v>
      </c>
      <c r="S15" s="114">
        <f t="shared" si="29"/>
        <v>0</v>
      </c>
      <c r="T15" s="53"/>
      <c r="U15" s="44">
        <f t="shared" si="30"/>
        <v>1</v>
      </c>
      <c r="V15" s="114">
        <f t="shared" si="31"/>
        <v>0</v>
      </c>
      <c r="W15" s="53"/>
      <c r="X15" s="44">
        <f t="shared" si="32"/>
        <v>1</v>
      </c>
      <c r="Y15" s="114">
        <f t="shared" si="33"/>
        <v>0</v>
      </c>
      <c r="Z15" s="53"/>
      <c r="AA15" s="44">
        <f t="shared" si="34"/>
        <v>1</v>
      </c>
      <c r="AB15" s="114">
        <f t="shared" si="35"/>
        <v>0</v>
      </c>
      <c r="AC15" s="53"/>
      <c r="AD15" s="44">
        <f t="shared" si="36"/>
        <v>1</v>
      </c>
      <c r="AE15" s="114">
        <f t="shared" si="37"/>
        <v>0</v>
      </c>
      <c r="AF15" s="53"/>
      <c r="AG15" s="44">
        <f t="shared" si="38"/>
        <v>1</v>
      </c>
      <c r="AH15" s="114">
        <f t="shared" si="39"/>
        <v>0</v>
      </c>
      <c r="AI15" s="53"/>
      <c r="AJ15" s="44">
        <f t="shared" si="40"/>
        <v>1</v>
      </c>
      <c r="AK15" s="114">
        <f t="shared" si="41"/>
        <v>0</v>
      </c>
      <c r="AL15" s="53"/>
      <c r="AM15" s="44">
        <f t="shared" si="42"/>
        <v>1</v>
      </c>
      <c r="AN15" s="114">
        <f t="shared" si="43"/>
        <v>0</v>
      </c>
      <c r="AO15" s="53"/>
      <c r="AP15" s="44">
        <f t="shared" si="44"/>
        <v>1</v>
      </c>
      <c r="AQ15" s="260"/>
      <c r="AR15" s="261"/>
      <c r="AS15" s="262"/>
    </row>
    <row r="16" spans="1:60" s="45" customFormat="1" ht="20.85" customHeight="1">
      <c r="A16" s="33" t="str">
        <f>Resumo!A15</f>
        <v>4.0</v>
      </c>
      <c r="B16" s="615" t="str">
        <f>Resumo!B15</f>
        <v>SUPRA ESTRUTURA</v>
      </c>
      <c r="C16" s="615"/>
      <c r="D16" s="615"/>
      <c r="E16" s="615"/>
      <c r="F16" s="615"/>
      <c r="G16" s="616">
        <f>Resumo!G15</f>
        <v>0</v>
      </c>
      <c r="H16" s="616"/>
      <c r="I16" s="215" t="e">
        <f t="shared" si="22"/>
        <v>#DIV/0!</v>
      </c>
      <c r="J16" s="114">
        <f t="shared" si="23"/>
        <v>0</v>
      </c>
      <c r="K16" s="53"/>
      <c r="L16" s="44">
        <f t="shared" si="24"/>
        <v>0</v>
      </c>
      <c r="M16" s="114">
        <f t="shared" si="25"/>
        <v>0</v>
      </c>
      <c r="N16" s="53">
        <v>0.1</v>
      </c>
      <c r="O16" s="44">
        <f t="shared" si="26"/>
        <v>0.1</v>
      </c>
      <c r="P16" s="114">
        <f t="shared" si="27"/>
        <v>0</v>
      </c>
      <c r="Q16" s="53">
        <v>0.5</v>
      </c>
      <c r="R16" s="44">
        <f t="shared" si="28"/>
        <v>0.6</v>
      </c>
      <c r="S16" s="114">
        <f t="shared" si="29"/>
        <v>0</v>
      </c>
      <c r="T16" s="53">
        <v>0.4</v>
      </c>
      <c r="U16" s="44">
        <f t="shared" si="30"/>
        <v>1</v>
      </c>
      <c r="V16" s="114">
        <f t="shared" si="31"/>
        <v>0</v>
      </c>
      <c r="W16" s="53"/>
      <c r="X16" s="44">
        <f t="shared" si="32"/>
        <v>1</v>
      </c>
      <c r="Y16" s="114">
        <f t="shared" si="33"/>
        <v>0</v>
      </c>
      <c r="Z16" s="53"/>
      <c r="AA16" s="44">
        <f t="shared" si="34"/>
        <v>1</v>
      </c>
      <c r="AB16" s="114">
        <f t="shared" si="35"/>
        <v>0</v>
      </c>
      <c r="AC16" s="53"/>
      <c r="AD16" s="44">
        <f t="shared" si="36"/>
        <v>1</v>
      </c>
      <c r="AE16" s="114">
        <f t="shared" si="37"/>
        <v>0</v>
      </c>
      <c r="AF16" s="53"/>
      <c r="AG16" s="44">
        <f t="shared" si="38"/>
        <v>1</v>
      </c>
      <c r="AH16" s="114">
        <f t="shared" si="39"/>
        <v>0</v>
      </c>
      <c r="AI16" s="53"/>
      <c r="AJ16" s="44">
        <f t="shared" si="40"/>
        <v>1</v>
      </c>
      <c r="AK16" s="114">
        <f t="shared" si="41"/>
        <v>0</v>
      </c>
      <c r="AL16" s="53"/>
      <c r="AM16" s="44">
        <f t="shared" si="42"/>
        <v>1</v>
      </c>
      <c r="AN16" s="114">
        <f t="shared" si="43"/>
        <v>0</v>
      </c>
      <c r="AO16" s="53"/>
      <c r="AP16" s="44">
        <f t="shared" si="44"/>
        <v>1</v>
      </c>
      <c r="AQ16" s="260"/>
      <c r="AR16" s="261"/>
      <c r="AS16" s="262"/>
    </row>
    <row r="17" spans="1:45" s="45" customFormat="1" ht="20.85" customHeight="1">
      <c r="A17" s="33" t="str">
        <f>Resumo!A16</f>
        <v>5.0</v>
      </c>
      <c r="B17" s="615" t="str">
        <f>Resumo!B16</f>
        <v>IMPERMEABILIZAÇÃO E TRATAMENTOS</v>
      </c>
      <c r="C17" s="615"/>
      <c r="D17" s="615"/>
      <c r="E17" s="615"/>
      <c r="F17" s="615"/>
      <c r="G17" s="616">
        <f>Resumo!G16</f>
        <v>0</v>
      </c>
      <c r="H17" s="616"/>
      <c r="I17" s="215" t="e">
        <f t="shared" si="22"/>
        <v>#DIV/0!</v>
      </c>
      <c r="J17" s="114">
        <f t="shared" si="23"/>
        <v>0</v>
      </c>
      <c r="K17" s="53"/>
      <c r="L17" s="44">
        <f t="shared" si="24"/>
        <v>0</v>
      </c>
      <c r="M17" s="114">
        <f t="shared" si="25"/>
        <v>0</v>
      </c>
      <c r="N17" s="53">
        <v>1</v>
      </c>
      <c r="O17" s="44">
        <f t="shared" si="26"/>
        <v>1</v>
      </c>
      <c r="P17" s="114">
        <f t="shared" si="27"/>
        <v>0</v>
      </c>
      <c r="Q17" s="53"/>
      <c r="R17" s="44">
        <f t="shared" si="28"/>
        <v>1</v>
      </c>
      <c r="S17" s="114">
        <f t="shared" si="29"/>
        <v>0</v>
      </c>
      <c r="T17" s="53"/>
      <c r="U17" s="44">
        <f t="shared" si="30"/>
        <v>1</v>
      </c>
      <c r="V17" s="114">
        <f t="shared" si="31"/>
        <v>0</v>
      </c>
      <c r="W17" s="53"/>
      <c r="X17" s="44">
        <f t="shared" si="32"/>
        <v>1</v>
      </c>
      <c r="Y17" s="114">
        <f t="shared" si="33"/>
        <v>0</v>
      </c>
      <c r="Z17" s="53"/>
      <c r="AA17" s="44">
        <f t="shared" si="34"/>
        <v>1</v>
      </c>
      <c r="AB17" s="114">
        <f t="shared" si="35"/>
        <v>0</v>
      </c>
      <c r="AC17" s="53"/>
      <c r="AD17" s="44">
        <f t="shared" si="36"/>
        <v>1</v>
      </c>
      <c r="AE17" s="114">
        <f t="shared" si="37"/>
        <v>0</v>
      </c>
      <c r="AF17" s="53"/>
      <c r="AG17" s="44">
        <f t="shared" si="38"/>
        <v>1</v>
      </c>
      <c r="AH17" s="114">
        <f t="shared" si="39"/>
        <v>0</v>
      </c>
      <c r="AI17" s="53"/>
      <c r="AJ17" s="44">
        <f t="shared" si="40"/>
        <v>1</v>
      </c>
      <c r="AK17" s="114">
        <f t="shared" si="41"/>
        <v>0</v>
      </c>
      <c r="AL17" s="53"/>
      <c r="AM17" s="44">
        <f t="shared" si="42"/>
        <v>1</v>
      </c>
      <c r="AN17" s="114">
        <f t="shared" si="43"/>
        <v>0</v>
      </c>
      <c r="AO17" s="53"/>
      <c r="AP17" s="44">
        <f t="shared" si="44"/>
        <v>1</v>
      </c>
      <c r="AQ17" s="260"/>
      <c r="AR17" s="261"/>
      <c r="AS17" s="262"/>
    </row>
    <row r="18" spans="1:45" s="45" customFormat="1" ht="20.85" customHeight="1">
      <c r="A18" s="33" t="str">
        <f>Resumo!A17</f>
        <v>6.0</v>
      </c>
      <c r="B18" s="615" t="str">
        <f>Resumo!B17</f>
        <v>ALVENARIAS E VEDAÇÕES</v>
      </c>
      <c r="C18" s="615"/>
      <c r="D18" s="615"/>
      <c r="E18" s="615"/>
      <c r="F18" s="615"/>
      <c r="G18" s="616">
        <f>Resumo!G17</f>
        <v>0</v>
      </c>
      <c r="H18" s="616"/>
      <c r="I18" s="215" t="e">
        <f t="shared" si="22"/>
        <v>#DIV/0!</v>
      </c>
      <c r="J18" s="114">
        <f t="shared" si="23"/>
        <v>0</v>
      </c>
      <c r="K18" s="53"/>
      <c r="L18" s="44">
        <f t="shared" si="24"/>
        <v>0</v>
      </c>
      <c r="M18" s="114">
        <f t="shared" si="25"/>
        <v>0</v>
      </c>
      <c r="N18" s="53">
        <v>0.1</v>
      </c>
      <c r="O18" s="44">
        <f t="shared" si="26"/>
        <v>0.1</v>
      </c>
      <c r="P18" s="114">
        <f t="shared" si="27"/>
        <v>0</v>
      </c>
      <c r="Q18" s="53">
        <v>0.5</v>
      </c>
      <c r="R18" s="44">
        <f t="shared" si="28"/>
        <v>0.6</v>
      </c>
      <c r="S18" s="114">
        <f t="shared" si="29"/>
        <v>0</v>
      </c>
      <c r="T18" s="53">
        <v>0.4</v>
      </c>
      <c r="U18" s="44">
        <f t="shared" si="30"/>
        <v>1</v>
      </c>
      <c r="V18" s="114">
        <f t="shared" si="31"/>
        <v>0</v>
      </c>
      <c r="W18" s="53"/>
      <c r="X18" s="44">
        <f t="shared" si="32"/>
        <v>1</v>
      </c>
      <c r="Y18" s="114">
        <f t="shared" si="33"/>
        <v>0</v>
      </c>
      <c r="Z18" s="53"/>
      <c r="AA18" s="44">
        <f t="shared" si="34"/>
        <v>1</v>
      </c>
      <c r="AB18" s="114">
        <f t="shared" si="35"/>
        <v>0</v>
      </c>
      <c r="AC18" s="53"/>
      <c r="AD18" s="44">
        <f t="shared" si="36"/>
        <v>1</v>
      </c>
      <c r="AE18" s="114">
        <f t="shared" si="37"/>
        <v>0</v>
      </c>
      <c r="AF18" s="53"/>
      <c r="AG18" s="44">
        <f t="shared" si="38"/>
        <v>1</v>
      </c>
      <c r="AH18" s="114">
        <f t="shared" si="39"/>
        <v>0</v>
      </c>
      <c r="AI18" s="53"/>
      <c r="AJ18" s="44">
        <f t="shared" si="40"/>
        <v>1</v>
      </c>
      <c r="AK18" s="114">
        <f t="shared" si="41"/>
        <v>0</v>
      </c>
      <c r="AL18" s="53"/>
      <c r="AM18" s="44">
        <f t="shared" si="42"/>
        <v>1</v>
      </c>
      <c r="AN18" s="114">
        <f t="shared" si="43"/>
        <v>0</v>
      </c>
      <c r="AO18" s="53"/>
      <c r="AP18" s="44">
        <f t="shared" si="44"/>
        <v>1</v>
      </c>
      <c r="AQ18" s="260"/>
      <c r="AR18" s="261"/>
      <c r="AS18" s="262"/>
    </row>
    <row r="19" spans="1:45" s="45" customFormat="1" ht="20.85" customHeight="1">
      <c r="A19" s="33" t="str">
        <f>Resumo!A18</f>
        <v>7.0</v>
      </c>
      <c r="B19" s="615" t="str">
        <f>Resumo!B18</f>
        <v>REVESTIMENTOS</v>
      </c>
      <c r="C19" s="615"/>
      <c r="D19" s="615"/>
      <c r="E19" s="615"/>
      <c r="F19" s="615"/>
      <c r="G19" s="616">
        <f>Resumo!G18</f>
        <v>0</v>
      </c>
      <c r="H19" s="616"/>
      <c r="I19" s="215" t="e">
        <f t="shared" si="22"/>
        <v>#DIV/0!</v>
      </c>
      <c r="J19" s="114">
        <f t="shared" si="23"/>
        <v>0</v>
      </c>
      <c r="K19" s="53"/>
      <c r="L19" s="44">
        <f t="shared" si="24"/>
        <v>0</v>
      </c>
      <c r="M19" s="114">
        <f t="shared" si="25"/>
        <v>0</v>
      </c>
      <c r="N19" s="53"/>
      <c r="O19" s="44">
        <f t="shared" si="26"/>
        <v>0</v>
      </c>
      <c r="P19" s="114">
        <f t="shared" si="27"/>
        <v>0</v>
      </c>
      <c r="Q19" s="53"/>
      <c r="R19" s="44">
        <f t="shared" si="28"/>
        <v>0</v>
      </c>
      <c r="S19" s="114">
        <f t="shared" si="29"/>
        <v>0</v>
      </c>
      <c r="T19" s="53">
        <v>0.3</v>
      </c>
      <c r="U19" s="44">
        <f t="shared" si="30"/>
        <v>0.3</v>
      </c>
      <c r="V19" s="114">
        <f t="shared" si="31"/>
        <v>0</v>
      </c>
      <c r="W19" s="53">
        <v>0.5</v>
      </c>
      <c r="X19" s="44">
        <f t="shared" si="32"/>
        <v>0.8</v>
      </c>
      <c r="Y19" s="114">
        <f t="shared" si="33"/>
        <v>0</v>
      </c>
      <c r="Z19" s="53">
        <v>0.2</v>
      </c>
      <c r="AA19" s="44">
        <f t="shared" si="34"/>
        <v>1</v>
      </c>
      <c r="AB19" s="114">
        <f t="shared" si="35"/>
        <v>0</v>
      </c>
      <c r="AC19" s="53"/>
      <c r="AD19" s="44">
        <f t="shared" si="36"/>
        <v>1</v>
      </c>
      <c r="AE19" s="114">
        <f t="shared" si="37"/>
        <v>0</v>
      </c>
      <c r="AF19" s="53"/>
      <c r="AG19" s="44">
        <f t="shared" si="38"/>
        <v>1</v>
      </c>
      <c r="AH19" s="114">
        <f t="shared" si="39"/>
        <v>0</v>
      </c>
      <c r="AI19" s="53"/>
      <c r="AJ19" s="44">
        <f t="shared" si="40"/>
        <v>1</v>
      </c>
      <c r="AK19" s="114">
        <f t="shared" si="41"/>
        <v>0</v>
      </c>
      <c r="AL19" s="53"/>
      <c r="AM19" s="44">
        <f t="shared" si="42"/>
        <v>1</v>
      </c>
      <c r="AN19" s="114">
        <f t="shared" si="43"/>
        <v>0</v>
      </c>
      <c r="AO19" s="53"/>
      <c r="AP19" s="44">
        <f t="shared" si="44"/>
        <v>1</v>
      </c>
      <c r="AQ19" s="260"/>
      <c r="AR19" s="261"/>
      <c r="AS19" s="262"/>
    </row>
    <row r="20" spans="1:45" s="45" customFormat="1" ht="20.85" customHeight="1">
      <c r="A20" s="33" t="str">
        <f>Resumo!A19</f>
        <v>8.0</v>
      </c>
      <c r="B20" s="615" t="str">
        <f>Resumo!B19</f>
        <v>COBERTURA</v>
      </c>
      <c r="C20" s="615"/>
      <c r="D20" s="615"/>
      <c r="E20" s="615"/>
      <c r="F20" s="615"/>
      <c r="G20" s="616">
        <f>Resumo!G19</f>
        <v>0</v>
      </c>
      <c r="H20" s="616"/>
      <c r="I20" s="215" t="e">
        <f t="shared" si="22"/>
        <v>#DIV/0!</v>
      </c>
      <c r="J20" s="114">
        <f t="shared" si="23"/>
        <v>0</v>
      </c>
      <c r="K20" s="53"/>
      <c r="L20" s="44">
        <f t="shared" si="24"/>
        <v>0</v>
      </c>
      <c r="M20" s="114">
        <f t="shared" si="25"/>
        <v>0</v>
      </c>
      <c r="N20" s="53"/>
      <c r="O20" s="44">
        <f t="shared" si="26"/>
        <v>0</v>
      </c>
      <c r="P20" s="114">
        <f t="shared" si="27"/>
        <v>0</v>
      </c>
      <c r="Q20" s="53"/>
      <c r="R20" s="44">
        <f t="shared" si="28"/>
        <v>0</v>
      </c>
      <c r="S20" s="114">
        <f t="shared" si="29"/>
        <v>0</v>
      </c>
      <c r="T20" s="53">
        <v>0.5</v>
      </c>
      <c r="U20" s="44">
        <f t="shared" si="30"/>
        <v>0.5</v>
      </c>
      <c r="V20" s="114">
        <f t="shared" si="31"/>
        <v>0</v>
      </c>
      <c r="W20" s="53">
        <v>0.5</v>
      </c>
      <c r="X20" s="44">
        <f t="shared" si="32"/>
        <v>1</v>
      </c>
      <c r="Y20" s="114">
        <f t="shared" si="33"/>
        <v>0</v>
      </c>
      <c r="Z20" s="53"/>
      <c r="AA20" s="44">
        <f t="shared" si="34"/>
        <v>1</v>
      </c>
      <c r="AB20" s="114">
        <f t="shared" si="35"/>
        <v>0</v>
      </c>
      <c r="AC20" s="53"/>
      <c r="AD20" s="44">
        <f t="shared" si="36"/>
        <v>1</v>
      </c>
      <c r="AE20" s="114">
        <f t="shared" si="37"/>
        <v>0</v>
      </c>
      <c r="AF20" s="53"/>
      <c r="AG20" s="44">
        <f t="shared" si="38"/>
        <v>1</v>
      </c>
      <c r="AH20" s="114">
        <f t="shared" si="39"/>
        <v>0</v>
      </c>
      <c r="AI20" s="53"/>
      <c r="AJ20" s="44">
        <f t="shared" si="40"/>
        <v>1</v>
      </c>
      <c r="AK20" s="114">
        <f t="shared" si="41"/>
        <v>0</v>
      </c>
      <c r="AL20" s="53"/>
      <c r="AM20" s="44">
        <f t="shared" si="42"/>
        <v>1</v>
      </c>
      <c r="AN20" s="114">
        <f t="shared" si="43"/>
        <v>0</v>
      </c>
      <c r="AO20" s="53"/>
      <c r="AP20" s="44">
        <f t="shared" si="44"/>
        <v>1</v>
      </c>
      <c r="AQ20" s="260"/>
      <c r="AR20" s="261"/>
      <c r="AS20" s="262"/>
    </row>
    <row r="21" spans="1:45" s="45" customFormat="1" ht="20.85" customHeight="1">
      <c r="A21" s="33" t="str">
        <f>Resumo!A20</f>
        <v>9.0</v>
      </c>
      <c r="B21" s="615" t="str">
        <f>Resumo!B20</f>
        <v>ESQUADRIAS</v>
      </c>
      <c r="C21" s="615"/>
      <c r="D21" s="615"/>
      <c r="E21" s="615"/>
      <c r="F21" s="615"/>
      <c r="G21" s="616">
        <f>Resumo!G20</f>
        <v>0</v>
      </c>
      <c r="H21" s="616"/>
      <c r="I21" s="215" t="e">
        <f t="shared" si="22"/>
        <v>#DIV/0!</v>
      </c>
      <c r="J21" s="114">
        <f t="shared" si="23"/>
        <v>0</v>
      </c>
      <c r="K21" s="53"/>
      <c r="L21" s="44">
        <f t="shared" si="24"/>
        <v>0</v>
      </c>
      <c r="M21" s="114">
        <f t="shared" si="25"/>
        <v>0</v>
      </c>
      <c r="N21" s="53"/>
      <c r="O21" s="44">
        <f t="shared" si="26"/>
        <v>0</v>
      </c>
      <c r="P21" s="114">
        <f t="shared" si="27"/>
        <v>0</v>
      </c>
      <c r="Q21" s="53"/>
      <c r="R21" s="44">
        <f t="shared" si="28"/>
        <v>0</v>
      </c>
      <c r="S21" s="114">
        <f t="shared" si="29"/>
        <v>0</v>
      </c>
      <c r="T21" s="53"/>
      <c r="U21" s="44">
        <f t="shared" si="30"/>
        <v>0</v>
      </c>
      <c r="V21" s="114">
        <f t="shared" si="31"/>
        <v>0</v>
      </c>
      <c r="W21" s="53"/>
      <c r="X21" s="44">
        <f t="shared" si="32"/>
        <v>0</v>
      </c>
      <c r="Y21" s="114">
        <f t="shared" si="33"/>
        <v>0</v>
      </c>
      <c r="Z21" s="53"/>
      <c r="AA21" s="44">
        <f t="shared" si="34"/>
        <v>0</v>
      </c>
      <c r="AB21" s="114">
        <f t="shared" si="35"/>
        <v>0</v>
      </c>
      <c r="AC21" s="53">
        <v>0.4</v>
      </c>
      <c r="AD21" s="44">
        <f t="shared" si="36"/>
        <v>0.4</v>
      </c>
      <c r="AE21" s="114">
        <f t="shared" si="37"/>
        <v>0</v>
      </c>
      <c r="AF21" s="53">
        <v>0.5</v>
      </c>
      <c r="AG21" s="44">
        <f t="shared" si="38"/>
        <v>0.9</v>
      </c>
      <c r="AH21" s="114">
        <f t="shared" si="39"/>
        <v>0</v>
      </c>
      <c r="AI21" s="53">
        <v>0.1</v>
      </c>
      <c r="AJ21" s="44">
        <f t="shared" si="40"/>
        <v>1</v>
      </c>
      <c r="AK21" s="114">
        <f t="shared" si="41"/>
        <v>0</v>
      </c>
      <c r="AL21" s="53"/>
      <c r="AM21" s="44">
        <f t="shared" si="42"/>
        <v>1</v>
      </c>
      <c r="AN21" s="114">
        <f t="shared" si="43"/>
        <v>0</v>
      </c>
      <c r="AO21" s="53"/>
      <c r="AP21" s="44">
        <f t="shared" si="44"/>
        <v>1</v>
      </c>
      <c r="AQ21" s="260"/>
      <c r="AR21" s="261"/>
      <c r="AS21" s="262"/>
    </row>
    <row r="22" spans="1:45" s="45" customFormat="1" ht="20.85" customHeight="1">
      <c r="A22" s="33" t="str">
        <f>Resumo!A21</f>
        <v>10.0</v>
      </c>
      <c r="B22" s="615" t="str">
        <f>Resumo!B21</f>
        <v>PISOS, RODAPÉS E SOLEIRAS</v>
      </c>
      <c r="C22" s="615"/>
      <c r="D22" s="615"/>
      <c r="E22" s="615"/>
      <c r="F22" s="615"/>
      <c r="G22" s="616">
        <f>Resumo!G21</f>
        <v>0</v>
      </c>
      <c r="H22" s="616"/>
      <c r="I22" s="215" t="e">
        <f t="shared" si="22"/>
        <v>#DIV/0!</v>
      </c>
      <c r="J22" s="114">
        <f t="shared" si="23"/>
        <v>0</v>
      </c>
      <c r="K22" s="53"/>
      <c r="L22" s="44">
        <f t="shared" si="24"/>
        <v>0</v>
      </c>
      <c r="M22" s="114">
        <f t="shared" si="25"/>
        <v>0</v>
      </c>
      <c r="N22" s="53"/>
      <c r="O22" s="44">
        <f t="shared" si="26"/>
        <v>0</v>
      </c>
      <c r="P22" s="114">
        <f t="shared" si="27"/>
        <v>0</v>
      </c>
      <c r="Q22" s="53"/>
      <c r="R22" s="44">
        <f t="shared" si="28"/>
        <v>0</v>
      </c>
      <c r="S22" s="114">
        <f t="shared" si="29"/>
        <v>0</v>
      </c>
      <c r="T22" s="53"/>
      <c r="U22" s="44">
        <f t="shared" si="30"/>
        <v>0</v>
      </c>
      <c r="V22" s="114">
        <f t="shared" si="31"/>
        <v>0</v>
      </c>
      <c r="W22" s="53"/>
      <c r="X22" s="44">
        <f t="shared" si="32"/>
        <v>0</v>
      </c>
      <c r="Y22" s="114">
        <f t="shared" si="33"/>
        <v>0</v>
      </c>
      <c r="Z22" s="53"/>
      <c r="AA22" s="44">
        <f t="shared" si="34"/>
        <v>0</v>
      </c>
      <c r="AB22" s="114">
        <f t="shared" si="35"/>
        <v>0</v>
      </c>
      <c r="AC22" s="53">
        <v>0.5</v>
      </c>
      <c r="AD22" s="44">
        <f t="shared" si="36"/>
        <v>0.5</v>
      </c>
      <c r="AE22" s="114">
        <f t="shared" si="37"/>
        <v>0</v>
      </c>
      <c r="AF22" s="53">
        <v>0.5</v>
      </c>
      <c r="AG22" s="44">
        <f t="shared" si="38"/>
        <v>1</v>
      </c>
      <c r="AH22" s="114">
        <f t="shared" si="39"/>
        <v>0</v>
      </c>
      <c r="AI22" s="53"/>
      <c r="AJ22" s="44">
        <f t="shared" si="40"/>
        <v>1</v>
      </c>
      <c r="AK22" s="114">
        <f t="shared" si="41"/>
        <v>0</v>
      </c>
      <c r="AL22" s="53"/>
      <c r="AM22" s="44">
        <f t="shared" si="42"/>
        <v>1</v>
      </c>
      <c r="AN22" s="114">
        <f t="shared" si="43"/>
        <v>0</v>
      </c>
      <c r="AO22" s="53"/>
      <c r="AP22" s="44">
        <f t="shared" si="44"/>
        <v>1</v>
      </c>
      <c r="AQ22" s="260"/>
      <c r="AR22" s="261"/>
      <c r="AS22" s="262"/>
    </row>
    <row r="23" spans="1:45" s="45" customFormat="1" ht="20.85" customHeight="1">
      <c r="A23" s="33" t="str">
        <f>Resumo!A22</f>
        <v>11.0</v>
      </c>
      <c r="B23" s="615" t="str">
        <f>Resumo!B22</f>
        <v>PINTURA</v>
      </c>
      <c r="C23" s="615"/>
      <c r="D23" s="615"/>
      <c r="E23" s="615"/>
      <c r="F23" s="615"/>
      <c r="G23" s="616">
        <f>Resumo!G22</f>
        <v>0</v>
      </c>
      <c r="H23" s="616"/>
      <c r="I23" s="215" t="e">
        <f t="shared" si="22"/>
        <v>#DIV/0!</v>
      </c>
      <c r="J23" s="114">
        <f t="shared" si="23"/>
        <v>0</v>
      </c>
      <c r="K23" s="53"/>
      <c r="L23" s="44">
        <f t="shared" si="24"/>
        <v>0</v>
      </c>
      <c r="M23" s="114">
        <f t="shared" si="25"/>
        <v>0</v>
      </c>
      <c r="N23" s="53"/>
      <c r="O23" s="44">
        <f t="shared" si="26"/>
        <v>0</v>
      </c>
      <c r="P23" s="114">
        <f t="shared" si="27"/>
        <v>0</v>
      </c>
      <c r="Q23" s="53"/>
      <c r="R23" s="44">
        <f t="shared" si="28"/>
        <v>0</v>
      </c>
      <c r="S23" s="114">
        <f t="shared" si="29"/>
        <v>0</v>
      </c>
      <c r="T23" s="53"/>
      <c r="U23" s="44">
        <f t="shared" si="30"/>
        <v>0</v>
      </c>
      <c r="V23" s="114">
        <f t="shared" si="31"/>
        <v>0</v>
      </c>
      <c r="W23" s="53"/>
      <c r="X23" s="44">
        <f t="shared" si="32"/>
        <v>0</v>
      </c>
      <c r="Y23" s="114">
        <f t="shared" si="33"/>
        <v>0</v>
      </c>
      <c r="Z23" s="53"/>
      <c r="AA23" s="44">
        <f t="shared" si="34"/>
        <v>0</v>
      </c>
      <c r="AB23" s="114">
        <f t="shared" si="35"/>
        <v>0</v>
      </c>
      <c r="AC23" s="53"/>
      <c r="AD23" s="44">
        <f t="shared" si="36"/>
        <v>0</v>
      </c>
      <c r="AE23" s="114">
        <f t="shared" si="37"/>
        <v>0</v>
      </c>
      <c r="AF23" s="53">
        <v>0.1</v>
      </c>
      <c r="AG23" s="44">
        <f t="shared" si="38"/>
        <v>0.1</v>
      </c>
      <c r="AH23" s="114">
        <f t="shared" si="39"/>
        <v>0</v>
      </c>
      <c r="AI23" s="53">
        <v>0.1</v>
      </c>
      <c r="AJ23" s="44">
        <f t="shared" si="40"/>
        <v>0.2</v>
      </c>
      <c r="AK23" s="114">
        <f t="shared" si="41"/>
        <v>0</v>
      </c>
      <c r="AL23" s="53">
        <v>0.35</v>
      </c>
      <c r="AM23" s="44">
        <f t="shared" si="42"/>
        <v>0.55000000000000004</v>
      </c>
      <c r="AN23" s="114">
        <f t="shared" si="43"/>
        <v>0</v>
      </c>
      <c r="AO23" s="53">
        <v>0.45</v>
      </c>
      <c r="AP23" s="44">
        <f t="shared" si="44"/>
        <v>1</v>
      </c>
      <c r="AQ23" s="260"/>
      <c r="AR23" s="261"/>
      <c r="AS23" s="262"/>
    </row>
    <row r="24" spans="1:45" s="45" customFormat="1" ht="20.85" customHeight="1">
      <c r="A24" s="33" t="str">
        <f>Resumo!A23</f>
        <v>12.0</v>
      </c>
      <c r="B24" s="615" t="str">
        <f>Resumo!B23</f>
        <v>LOUÇAS, METAIS E ACESSÓRIOS</v>
      </c>
      <c r="C24" s="615"/>
      <c r="D24" s="615"/>
      <c r="E24" s="615"/>
      <c r="F24" s="615"/>
      <c r="G24" s="616">
        <f>Resumo!G23</f>
        <v>0</v>
      </c>
      <c r="H24" s="616"/>
      <c r="I24" s="215" t="e">
        <f t="shared" si="22"/>
        <v>#DIV/0!</v>
      </c>
      <c r="J24" s="114">
        <f t="shared" si="23"/>
        <v>0</v>
      </c>
      <c r="K24" s="53"/>
      <c r="L24" s="44">
        <f t="shared" si="24"/>
        <v>0</v>
      </c>
      <c r="M24" s="114">
        <f t="shared" si="25"/>
        <v>0</v>
      </c>
      <c r="N24" s="53"/>
      <c r="O24" s="44">
        <f t="shared" si="26"/>
        <v>0</v>
      </c>
      <c r="P24" s="114">
        <f t="shared" si="27"/>
        <v>0</v>
      </c>
      <c r="Q24" s="53"/>
      <c r="R24" s="44">
        <f t="shared" si="28"/>
        <v>0</v>
      </c>
      <c r="S24" s="114">
        <f t="shared" si="29"/>
        <v>0</v>
      </c>
      <c r="T24" s="53"/>
      <c r="U24" s="44">
        <f t="shared" si="30"/>
        <v>0</v>
      </c>
      <c r="V24" s="114">
        <f t="shared" si="31"/>
        <v>0</v>
      </c>
      <c r="W24" s="53"/>
      <c r="X24" s="44">
        <f t="shared" si="32"/>
        <v>0</v>
      </c>
      <c r="Y24" s="114">
        <f t="shared" si="33"/>
        <v>0</v>
      </c>
      <c r="Z24" s="53"/>
      <c r="AA24" s="44">
        <f t="shared" si="34"/>
        <v>0</v>
      </c>
      <c r="AB24" s="114">
        <f t="shared" si="35"/>
        <v>0</v>
      </c>
      <c r="AC24" s="53">
        <v>1</v>
      </c>
      <c r="AD24" s="44">
        <f t="shared" si="36"/>
        <v>1</v>
      </c>
      <c r="AE24" s="114">
        <f t="shared" si="37"/>
        <v>0</v>
      </c>
      <c r="AF24" s="53"/>
      <c r="AG24" s="44">
        <f t="shared" si="38"/>
        <v>1</v>
      </c>
      <c r="AH24" s="114">
        <f t="shared" si="39"/>
        <v>0</v>
      </c>
      <c r="AI24" s="53"/>
      <c r="AJ24" s="44">
        <f t="shared" si="40"/>
        <v>1</v>
      </c>
      <c r="AK24" s="114">
        <f t="shared" si="41"/>
        <v>0</v>
      </c>
      <c r="AL24" s="53"/>
      <c r="AM24" s="44">
        <f t="shared" si="42"/>
        <v>1</v>
      </c>
      <c r="AN24" s="114">
        <f t="shared" si="43"/>
        <v>0</v>
      </c>
      <c r="AO24" s="53"/>
      <c r="AP24" s="44">
        <f t="shared" si="44"/>
        <v>1</v>
      </c>
      <c r="AQ24" s="260"/>
      <c r="AR24" s="261"/>
      <c r="AS24" s="262"/>
    </row>
    <row r="25" spans="1:45" s="45" customFormat="1" ht="20.85" customHeight="1">
      <c r="A25" s="33" t="str">
        <f>Resumo!A24</f>
        <v>13.0</v>
      </c>
      <c r="B25" s="615" t="str">
        <f>Resumo!B24</f>
        <v>INSTALAÇÕES ELÉTRICAS</v>
      </c>
      <c r="C25" s="615"/>
      <c r="D25" s="615"/>
      <c r="E25" s="615"/>
      <c r="F25" s="615"/>
      <c r="G25" s="616">
        <f>Resumo!G24</f>
        <v>0</v>
      </c>
      <c r="H25" s="616"/>
      <c r="I25" s="215" t="e">
        <f t="shared" si="22"/>
        <v>#DIV/0!</v>
      </c>
      <c r="J25" s="114">
        <f t="shared" si="23"/>
        <v>0</v>
      </c>
      <c r="K25" s="53"/>
      <c r="L25" s="44">
        <f t="shared" si="24"/>
        <v>0</v>
      </c>
      <c r="M25" s="114">
        <f t="shared" si="25"/>
        <v>0</v>
      </c>
      <c r="N25" s="53">
        <v>0.1</v>
      </c>
      <c r="O25" s="44">
        <f t="shared" si="26"/>
        <v>0.1</v>
      </c>
      <c r="P25" s="114">
        <f t="shared" si="27"/>
        <v>0</v>
      </c>
      <c r="Q25" s="53">
        <v>0.1</v>
      </c>
      <c r="R25" s="44">
        <f t="shared" si="28"/>
        <v>0.2</v>
      </c>
      <c r="S25" s="114">
        <f t="shared" si="29"/>
        <v>0</v>
      </c>
      <c r="T25" s="53">
        <v>0.1</v>
      </c>
      <c r="U25" s="44">
        <f t="shared" si="30"/>
        <v>0.3</v>
      </c>
      <c r="V25" s="114">
        <f t="shared" si="31"/>
        <v>0</v>
      </c>
      <c r="W25" s="53">
        <v>0.15</v>
      </c>
      <c r="X25" s="44">
        <f t="shared" si="32"/>
        <v>0.45</v>
      </c>
      <c r="Y25" s="114">
        <f t="shared" si="33"/>
        <v>0</v>
      </c>
      <c r="Z25" s="53">
        <v>0.15</v>
      </c>
      <c r="AA25" s="44">
        <f t="shared" si="34"/>
        <v>0.6</v>
      </c>
      <c r="AB25" s="114">
        <f t="shared" si="35"/>
        <v>0</v>
      </c>
      <c r="AC25" s="53">
        <v>0.15</v>
      </c>
      <c r="AD25" s="44">
        <f t="shared" si="36"/>
        <v>0.75</v>
      </c>
      <c r="AE25" s="114">
        <f t="shared" si="37"/>
        <v>0</v>
      </c>
      <c r="AF25" s="53">
        <v>0.15</v>
      </c>
      <c r="AG25" s="44">
        <f t="shared" si="38"/>
        <v>0.9</v>
      </c>
      <c r="AH25" s="114">
        <f t="shared" si="39"/>
        <v>0</v>
      </c>
      <c r="AI25" s="53">
        <v>0.1</v>
      </c>
      <c r="AJ25" s="44">
        <f t="shared" si="40"/>
        <v>1</v>
      </c>
      <c r="AK25" s="114">
        <f t="shared" si="41"/>
        <v>0</v>
      </c>
      <c r="AL25" s="53"/>
      <c r="AM25" s="44">
        <f t="shared" si="42"/>
        <v>1</v>
      </c>
      <c r="AN25" s="114">
        <f t="shared" si="43"/>
        <v>0</v>
      </c>
      <c r="AO25" s="53"/>
      <c r="AP25" s="44">
        <f t="shared" si="44"/>
        <v>1</v>
      </c>
      <c r="AQ25" s="260"/>
      <c r="AR25" s="261"/>
      <c r="AS25" s="262"/>
    </row>
    <row r="26" spans="1:45" s="45" customFormat="1" ht="20.85" customHeight="1">
      <c r="A26" s="33" t="str">
        <f>Resumo!A25</f>
        <v>14.0</v>
      </c>
      <c r="B26" s="615" t="str">
        <f>Resumo!B25</f>
        <v>INSTALAÇÕES ELÉTRICAS DE CABEAMENTO DE LÓGICA E TELEFONIA</v>
      </c>
      <c r="C26" s="615"/>
      <c r="D26" s="615"/>
      <c r="E26" s="615"/>
      <c r="F26" s="615"/>
      <c r="G26" s="616">
        <f>Resumo!G25</f>
        <v>0</v>
      </c>
      <c r="H26" s="616"/>
      <c r="I26" s="215" t="e">
        <f t="shared" si="22"/>
        <v>#DIV/0!</v>
      </c>
      <c r="J26" s="114">
        <f t="shared" si="23"/>
        <v>0</v>
      </c>
      <c r="K26" s="53"/>
      <c r="L26" s="44">
        <f t="shared" si="24"/>
        <v>0</v>
      </c>
      <c r="M26" s="114">
        <f t="shared" si="25"/>
        <v>0</v>
      </c>
      <c r="N26" s="53"/>
      <c r="O26" s="44">
        <f t="shared" si="26"/>
        <v>0</v>
      </c>
      <c r="P26" s="114">
        <f t="shared" si="27"/>
        <v>0</v>
      </c>
      <c r="Q26" s="53"/>
      <c r="R26" s="44">
        <f t="shared" si="28"/>
        <v>0</v>
      </c>
      <c r="S26" s="114">
        <f t="shared" si="29"/>
        <v>0</v>
      </c>
      <c r="T26" s="53"/>
      <c r="U26" s="44">
        <f t="shared" si="30"/>
        <v>0</v>
      </c>
      <c r="V26" s="114">
        <f t="shared" si="31"/>
        <v>0</v>
      </c>
      <c r="W26" s="53"/>
      <c r="X26" s="44">
        <f t="shared" si="32"/>
        <v>0</v>
      </c>
      <c r="Y26" s="114">
        <f t="shared" si="33"/>
        <v>0</v>
      </c>
      <c r="Z26" s="53"/>
      <c r="AA26" s="44">
        <f t="shared" si="34"/>
        <v>0</v>
      </c>
      <c r="AB26" s="114">
        <f t="shared" si="35"/>
        <v>0</v>
      </c>
      <c r="AC26" s="53"/>
      <c r="AD26" s="44">
        <f t="shared" si="36"/>
        <v>0</v>
      </c>
      <c r="AE26" s="114">
        <f t="shared" si="37"/>
        <v>0</v>
      </c>
      <c r="AF26" s="53"/>
      <c r="AG26" s="44">
        <f t="shared" si="38"/>
        <v>0</v>
      </c>
      <c r="AH26" s="114">
        <f t="shared" si="39"/>
        <v>0</v>
      </c>
      <c r="AI26" s="53">
        <v>1</v>
      </c>
      <c r="AJ26" s="44">
        <f t="shared" si="40"/>
        <v>1</v>
      </c>
      <c r="AK26" s="114">
        <f t="shared" si="41"/>
        <v>0</v>
      </c>
      <c r="AL26" s="53"/>
      <c r="AM26" s="44">
        <f t="shared" si="42"/>
        <v>1</v>
      </c>
      <c r="AN26" s="114">
        <f t="shared" si="43"/>
        <v>0</v>
      </c>
      <c r="AO26" s="53"/>
      <c r="AP26" s="44">
        <f t="shared" si="44"/>
        <v>1</v>
      </c>
      <c r="AQ26" s="260"/>
      <c r="AR26" s="261"/>
      <c r="AS26" s="262"/>
    </row>
    <row r="27" spans="1:45" s="45" customFormat="1" ht="20.85" customHeight="1">
      <c r="A27" s="33" t="str">
        <f>Resumo!A26</f>
        <v>15.0</v>
      </c>
      <c r="B27" s="615" t="str">
        <f>Resumo!B26</f>
        <v>CLIMATIZAÇÃO</v>
      </c>
      <c r="C27" s="615"/>
      <c r="D27" s="615"/>
      <c r="E27" s="615"/>
      <c r="F27" s="615"/>
      <c r="G27" s="616">
        <f>Resumo!G26</f>
        <v>0</v>
      </c>
      <c r="H27" s="616"/>
      <c r="I27" s="215" t="e">
        <f t="shared" si="22"/>
        <v>#DIV/0!</v>
      </c>
      <c r="J27" s="114">
        <f t="shared" si="23"/>
        <v>0</v>
      </c>
      <c r="K27" s="53"/>
      <c r="L27" s="44">
        <f t="shared" si="24"/>
        <v>0</v>
      </c>
      <c r="M27" s="114">
        <f t="shared" si="25"/>
        <v>0</v>
      </c>
      <c r="N27" s="53"/>
      <c r="O27" s="44">
        <f t="shared" si="26"/>
        <v>0</v>
      </c>
      <c r="P27" s="114">
        <f t="shared" si="27"/>
        <v>0</v>
      </c>
      <c r="Q27" s="53"/>
      <c r="R27" s="44">
        <f t="shared" si="28"/>
        <v>0</v>
      </c>
      <c r="S27" s="114">
        <f t="shared" si="29"/>
        <v>0</v>
      </c>
      <c r="T27" s="53"/>
      <c r="U27" s="44">
        <f t="shared" si="30"/>
        <v>0</v>
      </c>
      <c r="V27" s="114">
        <f t="shared" si="31"/>
        <v>0</v>
      </c>
      <c r="W27" s="53"/>
      <c r="X27" s="44">
        <f t="shared" si="32"/>
        <v>0</v>
      </c>
      <c r="Y27" s="114">
        <f t="shared" si="33"/>
        <v>0</v>
      </c>
      <c r="Z27" s="53"/>
      <c r="AA27" s="44">
        <f t="shared" si="34"/>
        <v>0</v>
      </c>
      <c r="AB27" s="114">
        <f t="shared" si="35"/>
        <v>0</v>
      </c>
      <c r="AC27" s="53"/>
      <c r="AD27" s="44">
        <f t="shared" si="36"/>
        <v>0</v>
      </c>
      <c r="AE27" s="114">
        <f t="shared" si="37"/>
        <v>0</v>
      </c>
      <c r="AF27" s="53"/>
      <c r="AG27" s="44">
        <f t="shared" si="38"/>
        <v>0</v>
      </c>
      <c r="AH27" s="114">
        <f t="shared" si="39"/>
        <v>0</v>
      </c>
      <c r="AI27" s="53"/>
      <c r="AJ27" s="44">
        <f t="shared" si="40"/>
        <v>0</v>
      </c>
      <c r="AK27" s="114">
        <f t="shared" si="41"/>
        <v>0</v>
      </c>
      <c r="AL27" s="53"/>
      <c r="AM27" s="44">
        <f t="shared" si="42"/>
        <v>0</v>
      </c>
      <c r="AN27" s="114">
        <f t="shared" si="43"/>
        <v>0</v>
      </c>
      <c r="AO27" s="53">
        <v>1</v>
      </c>
      <c r="AP27" s="44">
        <f t="shared" si="44"/>
        <v>1</v>
      </c>
      <c r="AQ27" s="260"/>
      <c r="AR27" s="261"/>
      <c r="AS27" s="262"/>
    </row>
    <row r="28" spans="1:45" s="45" customFormat="1" ht="20.85" customHeight="1">
      <c r="A28" s="33" t="str">
        <f>Resumo!A27</f>
        <v>16.0</v>
      </c>
      <c r="B28" s="615" t="str">
        <f>Resumo!B27</f>
        <v>ACESSIBILIDADE</v>
      </c>
      <c r="C28" s="615"/>
      <c r="D28" s="615"/>
      <c r="E28" s="615"/>
      <c r="F28" s="615"/>
      <c r="G28" s="616">
        <f>Resumo!G27</f>
        <v>0</v>
      </c>
      <c r="H28" s="616"/>
      <c r="I28" s="215" t="e">
        <f t="shared" si="22"/>
        <v>#DIV/0!</v>
      </c>
      <c r="J28" s="114">
        <f t="shared" si="23"/>
        <v>0</v>
      </c>
      <c r="K28" s="53"/>
      <c r="L28" s="44">
        <f t="shared" si="24"/>
        <v>0</v>
      </c>
      <c r="M28" s="114">
        <f t="shared" si="25"/>
        <v>0</v>
      </c>
      <c r="N28" s="53"/>
      <c r="O28" s="44">
        <f t="shared" si="26"/>
        <v>0</v>
      </c>
      <c r="P28" s="114">
        <f t="shared" si="27"/>
        <v>0</v>
      </c>
      <c r="Q28" s="53"/>
      <c r="R28" s="44">
        <f t="shared" si="28"/>
        <v>0</v>
      </c>
      <c r="S28" s="114">
        <f t="shared" si="29"/>
        <v>0</v>
      </c>
      <c r="T28" s="53"/>
      <c r="U28" s="44">
        <f t="shared" si="30"/>
        <v>0</v>
      </c>
      <c r="V28" s="114">
        <f t="shared" si="31"/>
        <v>0</v>
      </c>
      <c r="W28" s="53"/>
      <c r="X28" s="44">
        <f t="shared" si="32"/>
        <v>0</v>
      </c>
      <c r="Y28" s="114">
        <f t="shared" si="33"/>
        <v>0</v>
      </c>
      <c r="Z28" s="53"/>
      <c r="AA28" s="44">
        <f t="shared" si="34"/>
        <v>0</v>
      </c>
      <c r="AB28" s="114">
        <f t="shared" si="35"/>
        <v>0</v>
      </c>
      <c r="AC28" s="53"/>
      <c r="AD28" s="44">
        <f t="shared" si="36"/>
        <v>0</v>
      </c>
      <c r="AE28" s="114">
        <f t="shared" si="37"/>
        <v>0</v>
      </c>
      <c r="AF28" s="53"/>
      <c r="AG28" s="44">
        <f t="shared" si="38"/>
        <v>0</v>
      </c>
      <c r="AH28" s="114">
        <f t="shared" si="39"/>
        <v>0</v>
      </c>
      <c r="AI28" s="53"/>
      <c r="AJ28" s="44">
        <f t="shared" si="40"/>
        <v>0</v>
      </c>
      <c r="AK28" s="114">
        <f t="shared" si="41"/>
        <v>0</v>
      </c>
      <c r="AL28" s="53">
        <v>1</v>
      </c>
      <c r="AM28" s="44">
        <f t="shared" si="42"/>
        <v>1</v>
      </c>
      <c r="AN28" s="114">
        <f t="shared" si="43"/>
        <v>0</v>
      </c>
      <c r="AO28" s="53"/>
      <c r="AP28" s="44">
        <f t="shared" si="44"/>
        <v>1</v>
      </c>
      <c r="AQ28" s="260"/>
      <c r="AR28" s="261"/>
      <c r="AS28" s="262"/>
    </row>
    <row r="29" spans="1:45" s="45" customFormat="1" ht="20.85" customHeight="1">
      <c r="A29" s="33" t="str">
        <f>Resumo!A28</f>
        <v>17.0</v>
      </c>
      <c r="B29" s="615" t="str">
        <f>Resumo!B28</f>
        <v>SERVIÇOS COMPLEMENTARES</v>
      </c>
      <c r="C29" s="615"/>
      <c r="D29" s="615"/>
      <c r="E29" s="615"/>
      <c r="F29" s="615"/>
      <c r="G29" s="616">
        <f>Resumo!G28</f>
        <v>0</v>
      </c>
      <c r="H29" s="616"/>
      <c r="I29" s="215" t="e">
        <f t="shared" si="22"/>
        <v>#DIV/0!</v>
      </c>
      <c r="J29" s="114">
        <f t="shared" si="23"/>
        <v>0</v>
      </c>
      <c r="K29" s="53"/>
      <c r="L29" s="44">
        <f t="shared" si="24"/>
        <v>0</v>
      </c>
      <c r="M29" s="114">
        <f t="shared" si="25"/>
        <v>0</v>
      </c>
      <c r="N29" s="53"/>
      <c r="O29" s="44">
        <f t="shared" si="26"/>
        <v>0</v>
      </c>
      <c r="P29" s="114">
        <f t="shared" si="27"/>
        <v>0</v>
      </c>
      <c r="Q29" s="53"/>
      <c r="R29" s="44">
        <f t="shared" si="28"/>
        <v>0</v>
      </c>
      <c r="S29" s="114">
        <f t="shared" si="29"/>
        <v>0</v>
      </c>
      <c r="T29" s="53"/>
      <c r="U29" s="44">
        <f t="shared" si="30"/>
        <v>0</v>
      </c>
      <c r="V29" s="114">
        <f t="shared" si="31"/>
        <v>0</v>
      </c>
      <c r="W29" s="53"/>
      <c r="X29" s="44">
        <f t="shared" si="32"/>
        <v>0</v>
      </c>
      <c r="Y29" s="114">
        <f t="shared" si="33"/>
        <v>0</v>
      </c>
      <c r="Z29" s="53"/>
      <c r="AA29" s="44">
        <f t="shared" si="34"/>
        <v>0</v>
      </c>
      <c r="AB29" s="114">
        <f t="shared" si="35"/>
        <v>0</v>
      </c>
      <c r="AC29" s="53"/>
      <c r="AD29" s="44">
        <f t="shared" si="36"/>
        <v>0</v>
      </c>
      <c r="AE29" s="114">
        <f t="shared" si="37"/>
        <v>0</v>
      </c>
      <c r="AF29" s="53"/>
      <c r="AG29" s="44">
        <f t="shared" si="38"/>
        <v>0</v>
      </c>
      <c r="AH29" s="114">
        <f t="shared" si="39"/>
        <v>0</v>
      </c>
      <c r="AI29" s="53"/>
      <c r="AJ29" s="44">
        <f t="shared" si="40"/>
        <v>0</v>
      </c>
      <c r="AK29" s="114">
        <f t="shared" si="41"/>
        <v>0</v>
      </c>
      <c r="AL29" s="53"/>
      <c r="AM29" s="44">
        <f t="shared" si="42"/>
        <v>0</v>
      </c>
      <c r="AN29" s="114">
        <f t="shared" si="43"/>
        <v>0</v>
      </c>
      <c r="AO29" s="53">
        <v>1</v>
      </c>
      <c r="AP29" s="44">
        <f t="shared" si="44"/>
        <v>1</v>
      </c>
      <c r="AQ29" s="260"/>
      <c r="AR29" s="261"/>
      <c r="AS29" s="262"/>
    </row>
    <row r="30" spans="1:45" s="45" customFormat="1" ht="20.85" customHeight="1">
      <c r="A30" s="33" t="str">
        <f>Resumo!A29</f>
        <v>18.0</v>
      </c>
      <c r="B30" s="615" t="str">
        <f>Resumo!B29</f>
        <v>LIMPEZAS</v>
      </c>
      <c r="C30" s="615"/>
      <c r="D30" s="615"/>
      <c r="E30" s="615"/>
      <c r="F30" s="615"/>
      <c r="G30" s="616">
        <f>Resumo!G29</f>
        <v>0</v>
      </c>
      <c r="H30" s="616"/>
      <c r="I30" s="215" t="e">
        <f t="shared" si="22"/>
        <v>#DIV/0!</v>
      </c>
      <c r="J30" s="114">
        <f t="shared" si="23"/>
        <v>0</v>
      </c>
      <c r="K30" s="53"/>
      <c r="L30" s="44">
        <f t="shared" si="24"/>
        <v>0</v>
      </c>
      <c r="M30" s="114">
        <f t="shared" si="25"/>
        <v>0</v>
      </c>
      <c r="N30" s="53"/>
      <c r="O30" s="44">
        <f t="shared" si="26"/>
        <v>0</v>
      </c>
      <c r="P30" s="114">
        <f t="shared" si="27"/>
        <v>0</v>
      </c>
      <c r="Q30" s="53"/>
      <c r="R30" s="44">
        <f t="shared" si="28"/>
        <v>0</v>
      </c>
      <c r="S30" s="114">
        <f t="shared" si="29"/>
        <v>0</v>
      </c>
      <c r="T30" s="53"/>
      <c r="U30" s="44">
        <f t="shared" si="30"/>
        <v>0</v>
      </c>
      <c r="V30" s="114">
        <f t="shared" si="31"/>
        <v>0</v>
      </c>
      <c r="W30" s="53"/>
      <c r="X30" s="44">
        <f t="shared" si="32"/>
        <v>0</v>
      </c>
      <c r="Y30" s="114">
        <f t="shared" si="33"/>
        <v>0</v>
      </c>
      <c r="Z30" s="53"/>
      <c r="AA30" s="44">
        <f t="shared" si="34"/>
        <v>0</v>
      </c>
      <c r="AB30" s="114">
        <f t="shared" si="35"/>
        <v>0</v>
      </c>
      <c r="AC30" s="53"/>
      <c r="AD30" s="44">
        <f t="shared" si="36"/>
        <v>0</v>
      </c>
      <c r="AE30" s="114">
        <f t="shared" si="37"/>
        <v>0</v>
      </c>
      <c r="AF30" s="53"/>
      <c r="AG30" s="44">
        <f t="shared" si="38"/>
        <v>0</v>
      </c>
      <c r="AH30" s="114">
        <f t="shared" si="39"/>
        <v>0</v>
      </c>
      <c r="AI30" s="53"/>
      <c r="AJ30" s="44">
        <f t="shared" si="40"/>
        <v>0</v>
      </c>
      <c r="AK30" s="114">
        <f t="shared" si="41"/>
        <v>0</v>
      </c>
      <c r="AL30" s="53"/>
      <c r="AM30" s="44">
        <f t="shared" si="42"/>
        <v>0</v>
      </c>
      <c r="AN30" s="114">
        <f t="shared" si="43"/>
        <v>0</v>
      </c>
      <c r="AO30" s="53">
        <v>1</v>
      </c>
      <c r="AP30" s="44">
        <f t="shared" si="44"/>
        <v>1</v>
      </c>
      <c r="AQ30" s="260"/>
      <c r="AR30" s="261"/>
      <c r="AS30" s="262"/>
    </row>
    <row r="31" spans="1:45" s="45" customFormat="1" ht="20.85" customHeight="1">
      <c r="A31" s="613" t="str">
        <f>Resumo!A30</f>
        <v>BLOCO REFEITÓRIO</v>
      </c>
      <c r="B31" s="569"/>
      <c r="C31" s="569"/>
      <c r="D31" s="569"/>
      <c r="E31" s="569"/>
      <c r="F31" s="569"/>
      <c r="G31" s="614"/>
      <c r="H31" s="569"/>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26"/>
      <c r="AM31" s="526"/>
      <c r="AN31" s="526"/>
      <c r="AO31" s="526"/>
      <c r="AP31" s="527"/>
      <c r="AQ31" s="260"/>
      <c r="AR31" s="261"/>
      <c r="AS31" s="262"/>
    </row>
    <row r="32" spans="1:45" s="45" customFormat="1" ht="20.85" customHeight="1">
      <c r="A32" s="33" t="str">
        <f>Resumo!A31</f>
        <v>19.0</v>
      </c>
      <c r="B32" s="615" t="str">
        <f>Resumo!B31</f>
        <v>MOVIMENTO DE TERRA</v>
      </c>
      <c r="C32" s="615"/>
      <c r="D32" s="615"/>
      <c r="E32" s="615"/>
      <c r="F32" s="615"/>
      <c r="G32" s="616">
        <f>Resumo!G31</f>
        <v>0</v>
      </c>
      <c r="H32" s="616"/>
      <c r="I32" s="215" t="e">
        <f t="shared" ref="I32:I43" si="45">G32/$G$80</f>
        <v>#DIV/0!</v>
      </c>
      <c r="J32" s="114">
        <f t="shared" si="0"/>
        <v>0</v>
      </c>
      <c r="K32" s="53">
        <v>0.98</v>
      </c>
      <c r="L32" s="44">
        <f t="shared" si="1"/>
        <v>0.98</v>
      </c>
      <c r="M32" s="114">
        <f t="shared" si="2"/>
        <v>0</v>
      </c>
      <c r="N32" s="53">
        <v>0.02</v>
      </c>
      <c r="O32" s="44">
        <f t="shared" si="3"/>
        <v>1</v>
      </c>
      <c r="P32" s="114">
        <f t="shared" si="4"/>
        <v>0</v>
      </c>
      <c r="Q32" s="53"/>
      <c r="R32" s="44">
        <f t="shared" si="5"/>
        <v>1</v>
      </c>
      <c r="S32" s="114">
        <f t="shared" si="6"/>
        <v>0</v>
      </c>
      <c r="T32" s="53"/>
      <c r="U32" s="44">
        <f t="shared" si="7"/>
        <v>1</v>
      </c>
      <c r="V32" s="114">
        <f t="shared" si="8"/>
        <v>0</v>
      </c>
      <c r="W32" s="53"/>
      <c r="X32" s="44">
        <f t="shared" si="9"/>
        <v>1</v>
      </c>
      <c r="Y32" s="114">
        <f t="shared" si="10"/>
        <v>0</v>
      </c>
      <c r="Z32" s="53"/>
      <c r="AA32" s="44">
        <f t="shared" si="11"/>
        <v>1</v>
      </c>
      <c r="AB32" s="114">
        <f t="shared" si="12"/>
        <v>0</v>
      </c>
      <c r="AC32" s="53"/>
      <c r="AD32" s="44">
        <f t="shared" si="13"/>
        <v>1</v>
      </c>
      <c r="AE32" s="114">
        <f t="shared" si="14"/>
        <v>0</v>
      </c>
      <c r="AF32" s="53"/>
      <c r="AG32" s="44">
        <f t="shared" si="15"/>
        <v>1</v>
      </c>
      <c r="AH32" s="114">
        <f t="shared" si="16"/>
        <v>0</v>
      </c>
      <c r="AI32" s="53"/>
      <c r="AJ32" s="44">
        <f t="shared" si="17"/>
        <v>1</v>
      </c>
      <c r="AK32" s="114">
        <f t="shared" si="18"/>
        <v>0</v>
      </c>
      <c r="AL32" s="53"/>
      <c r="AM32" s="44">
        <f t="shared" si="19"/>
        <v>1</v>
      </c>
      <c r="AN32" s="114">
        <f t="shared" si="20"/>
        <v>0</v>
      </c>
      <c r="AO32" s="53"/>
      <c r="AP32" s="44">
        <f t="shared" si="21"/>
        <v>1</v>
      </c>
      <c r="AQ32" s="260"/>
      <c r="AR32" s="261"/>
      <c r="AS32" s="262"/>
    </row>
    <row r="33" spans="1:45" s="45" customFormat="1" ht="20.85" customHeight="1">
      <c r="A33" s="33" t="str">
        <f>Resumo!A32</f>
        <v>20.0</v>
      </c>
      <c r="B33" s="615" t="str">
        <f>Resumo!B32</f>
        <v>INFRA ESTRUTURA</v>
      </c>
      <c r="C33" s="615"/>
      <c r="D33" s="615"/>
      <c r="E33" s="615"/>
      <c r="F33" s="615"/>
      <c r="G33" s="616">
        <f>Resumo!G32</f>
        <v>0</v>
      </c>
      <c r="H33" s="616"/>
      <c r="I33" s="215" t="e">
        <f t="shared" si="45"/>
        <v>#DIV/0!</v>
      </c>
      <c r="J33" s="114">
        <f t="shared" si="0"/>
        <v>0</v>
      </c>
      <c r="K33" s="53">
        <v>0.3</v>
      </c>
      <c r="L33" s="44">
        <f t="shared" si="1"/>
        <v>0.3</v>
      </c>
      <c r="M33" s="114">
        <f t="shared" si="2"/>
        <v>0</v>
      </c>
      <c r="N33" s="53">
        <v>0.7</v>
      </c>
      <c r="O33" s="44">
        <f t="shared" si="3"/>
        <v>1</v>
      </c>
      <c r="P33" s="114">
        <f t="shared" si="4"/>
        <v>0</v>
      </c>
      <c r="Q33" s="53"/>
      <c r="R33" s="44">
        <f t="shared" si="5"/>
        <v>1</v>
      </c>
      <c r="S33" s="114">
        <f t="shared" si="6"/>
        <v>0</v>
      </c>
      <c r="T33" s="53"/>
      <c r="U33" s="44">
        <f t="shared" si="7"/>
        <v>1</v>
      </c>
      <c r="V33" s="114">
        <f t="shared" si="8"/>
        <v>0</v>
      </c>
      <c r="W33" s="53"/>
      <c r="X33" s="44">
        <f t="shared" si="9"/>
        <v>1</v>
      </c>
      <c r="Y33" s="114">
        <f t="shared" si="10"/>
        <v>0</v>
      </c>
      <c r="Z33" s="53"/>
      <c r="AA33" s="44">
        <f t="shared" si="11"/>
        <v>1</v>
      </c>
      <c r="AB33" s="114">
        <f t="shared" si="12"/>
        <v>0</v>
      </c>
      <c r="AC33" s="53"/>
      <c r="AD33" s="44">
        <f t="shared" si="13"/>
        <v>1</v>
      </c>
      <c r="AE33" s="114">
        <f t="shared" si="14"/>
        <v>0</v>
      </c>
      <c r="AF33" s="53"/>
      <c r="AG33" s="44">
        <f t="shared" si="15"/>
        <v>1</v>
      </c>
      <c r="AH33" s="114">
        <f t="shared" si="16"/>
        <v>0</v>
      </c>
      <c r="AI33" s="53"/>
      <c r="AJ33" s="44">
        <f t="shared" si="17"/>
        <v>1</v>
      </c>
      <c r="AK33" s="114">
        <f t="shared" si="18"/>
        <v>0</v>
      </c>
      <c r="AL33" s="53"/>
      <c r="AM33" s="44">
        <f t="shared" si="19"/>
        <v>1</v>
      </c>
      <c r="AN33" s="114">
        <f t="shared" si="20"/>
        <v>0</v>
      </c>
      <c r="AO33" s="53"/>
      <c r="AP33" s="44">
        <f t="shared" si="21"/>
        <v>1</v>
      </c>
      <c r="AQ33" s="260"/>
      <c r="AR33" s="261"/>
      <c r="AS33" s="262"/>
    </row>
    <row r="34" spans="1:45" s="45" customFormat="1" ht="20.85" customHeight="1">
      <c r="A34" s="33" t="str">
        <f>Resumo!A33</f>
        <v>21.0</v>
      </c>
      <c r="B34" s="615" t="str">
        <f>Resumo!B33</f>
        <v>SUPRA ESTRUTURA</v>
      </c>
      <c r="C34" s="615"/>
      <c r="D34" s="615"/>
      <c r="E34" s="615"/>
      <c r="F34" s="615"/>
      <c r="G34" s="616">
        <f>Resumo!G33</f>
        <v>0</v>
      </c>
      <c r="H34" s="616"/>
      <c r="I34" s="215" t="e">
        <f t="shared" si="45"/>
        <v>#DIV/0!</v>
      </c>
      <c r="J34" s="114">
        <f t="shared" si="0"/>
        <v>0</v>
      </c>
      <c r="K34" s="53"/>
      <c r="L34" s="44">
        <f t="shared" si="1"/>
        <v>0</v>
      </c>
      <c r="M34" s="114">
        <f t="shared" si="2"/>
        <v>0</v>
      </c>
      <c r="N34" s="53">
        <v>0.1</v>
      </c>
      <c r="O34" s="44">
        <f t="shared" si="3"/>
        <v>0.1</v>
      </c>
      <c r="P34" s="114">
        <f t="shared" si="4"/>
        <v>0</v>
      </c>
      <c r="Q34" s="53">
        <v>0.5</v>
      </c>
      <c r="R34" s="44">
        <f t="shared" si="5"/>
        <v>0.6</v>
      </c>
      <c r="S34" s="114">
        <f t="shared" si="6"/>
        <v>0</v>
      </c>
      <c r="T34" s="53">
        <v>0.4</v>
      </c>
      <c r="U34" s="44">
        <f t="shared" si="7"/>
        <v>1</v>
      </c>
      <c r="V34" s="114">
        <f t="shared" si="8"/>
        <v>0</v>
      </c>
      <c r="W34" s="53"/>
      <c r="X34" s="44">
        <f t="shared" si="9"/>
        <v>1</v>
      </c>
      <c r="Y34" s="114">
        <f t="shared" si="10"/>
        <v>0</v>
      </c>
      <c r="Z34" s="53"/>
      <c r="AA34" s="44">
        <f t="shared" si="11"/>
        <v>1</v>
      </c>
      <c r="AB34" s="114">
        <f t="shared" si="12"/>
        <v>0</v>
      </c>
      <c r="AC34" s="53"/>
      <c r="AD34" s="44">
        <f t="shared" si="13"/>
        <v>1</v>
      </c>
      <c r="AE34" s="114">
        <f t="shared" si="14"/>
        <v>0</v>
      </c>
      <c r="AF34" s="53"/>
      <c r="AG34" s="44">
        <f t="shared" si="15"/>
        <v>1</v>
      </c>
      <c r="AH34" s="114">
        <f t="shared" si="16"/>
        <v>0</v>
      </c>
      <c r="AI34" s="53"/>
      <c r="AJ34" s="44">
        <f t="shared" si="17"/>
        <v>1</v>
      </c>
      <c r="AK34" s="114">
        <f t="shared" si="18"/>
        <v>0</v>
      </c>
      <c r="AL34" s="53"/>
      <c r="AM34" s="44">
        <f t="shared" si="19"/>
        <v>1</v>
      </c>
      <c r="AN34" s="114">
        <f t="shared" si="20"/>
        <v>0</v>
      </c>
      <c r="AO34" s="53"/>
      <c r="AP34" s="44">
        <f t="shared" si="21"/>
        <v>1</v>
      </c>
      <c r="AQ34" s="260"/>
      <c r="AR34" s="261"/>
      <c r="AS34" s="262"/>
    </row>
    <row r="35" spans="1:45" s="45" customFormat="1" ht="20.85" customHeight="1">
      <c r="A35" s="33" t="str">
        <f>Resumo!A34</f>
        <v>22.0</v>
      </c>
      <c r="B35" s="615" t="str">
        <f>Resumo!B34</f>
        <v>IMPERMEABILIZAÇÃO E TRATAMENTOS</v>
      </c>
      <c r="C35" s="615"/>
      <c r="D35" s="615"/>
      <c r="E35" s="615"/>
      <c r="F35" s="615"/>
      <c r="G35" s="616">
        <f>Resumo!G34</f>
        <v>0</v>
      </c>
      <c r="H35" s="616"/>
      <c r="I35" s="215" t="e">
        <f t="shared" si="45"/>
        <v>#DIV/0!</v>
      </c>
      <c r="J35" s="114">
        <f t="shared" si="0"/>
        <v>0</v>
      </c>
      <c r="K35" s="53"/>
      <c r="L35" s="44">
        <f t="shared" si="1"/>
        <v>0</v>
      </c>
      <c r="M35" s="114">
        <f t="shared" si="2"/>
        <v>0</v>
      </c>
      <c r="N35" s="53">
        <v>1</v>
      </c>
      <c r="O35" s="44">
        <f t="shared" si="3"/>
        <v>1</v>
      </c>
      <c r="P35" s="114">
        <f t="shared" si="4"/>
        <v>0</v>
      </c>
      <c r="Q35" s="53"/>
      <c r="R35" s="44">
        <f t="shared" si="5"/>
        <v>1</v>
      </c>
      <c r="S35" s="114">
        <f t="shared" si="6"/>
        <v>0</v>
      </c>
      <c r="T35" s="53"/>
      <c r="U35" s="44">
        <f t="shared" si="7"/>
        <v>1</v>
      </c>
      <c r="V35" s="114">
        <f t="shared" si="8"/>
        <v>0</v>
      </c>
      <c r="W35" s="53"/>
      <c r="X35" s="44">
        <f t="shared" si="9"/>
        <v>1</v>
      </c>
      <c r="Y35" s="114">
        <f t="shared" si="10"/>
        <v>0</v>
      </c>
      <c r="Z35" s="53"/>
      <c r="AA35" s="44">
        <f t="shared" si="11"/>
        <v>1</v>
      </c>
      <c r="AB35" s="114">
        <f t="shared" si="12"/>
        <v>0</v>
      </c>
      <c r="AC35" s="53"/>
      <c r="AD35" s="44">
        <f t="shared" si="13"/>
        <v>1</v>
      </c>
      <c r="AE35" s="114">
        <f t="shared" si="14"/>
        <v>0</v>
      </c>
      <c r="AF35" s="53"/>
      <c r="AG35" s="44">
        <f t="shared" si="15"/>
        <v>1</v>
      </c>
      <c r="AH35" s="114">
        <f t="shared" si="16"/>
        <v>0</v>
      </c>
      <c r="AI35" s="53"/>
      <c r="AJ35" s="44">
        <f t="shared" si="17"/>
        <v>1</v>
      </c>
      <c r="AK35" s="114">
        <f t="shared" si="18"/>
        <v>0</v>
      </c>
      <c r="AL35" s="53"/>
      <c r="AM35" s="44">
        <f t="shared" si="19"/>
        <v>1</v>
      </c>
      <c r="AN35" s="114">
        <f t="shared" si="20"/>
        <v>0</v>
      </c>
      <c r="AO35" s="53"/>
      <c r="AP35" s="44">
        <f t="shared" si="21"/>
        <v>1</v>
      </c>
      <c r="AQ35" s="260"/>
      <c r="AR35" s="261"/>
      <c r="AS35" s="262"/>
    </row>
    <row r="36" spans="1:45" s="45" customFormat="1" ht="20.85" customHeight="1">
      <c r="A36" s="33" t="str">
        <f>Resumo!A35</f>
        <v>23.0</v>
      </c>
      <c r="B36" s="615" t="str">
        <f>Resumo!B35</f>
        <v>ALVENARIAS E VEDAÇÕES</v>
      </c>
      <c r="C36" s="615"/>
      <c r="D36" s="615"/>
      <c r="E36" s="615"/>
      <c r="F36" s="615"/>
      <c r="G36" s="616">
        <f>Resumo!G35</f>
        <v>0</v>
      </c>
      <c r="H36" s="616"/>
      <c r="I36" s="215" t="e">
        <f t="shared" si="45"/>
        <v>#DIV/0!</v>
      </c>
      <c r="J36" s="114">
        <f t="shared" ref="J36:J43" si="46">K36*$G36</f>
        <v>0</v>
      </c>
      <c r="K36" s="53"/>
      <c r="L36" s="44">
        <f t="shared" ref="L36:L43" si="47">K36</f>
        <v>0</v>
      </c>
      <c r="M36" s="114">
        <f t="shared" ref="M36:M43" si="48">N36*$G36</f>
        <v>0</v>
      </c>
      <c r="N36" s="53">
        <v>0.1</v>
      </c>
      <c r="O36" s="44">
        <f t="shared" ref="O36:O43" si="49">L36+N36</f>
        <v>0.1</v>
      </c>
      <c r="P36" s="114">
        <f t="shared" ref="P36:P43" si="50">Q36*$G36</f>
        <v>0</v>
      </c>
      <c r="Q36" s="53">
        <v>0.5</v>
      </c>
      <c r="R36" s="44">
        <f t="shared" ref="R36:R43" si="51">O36+Q36</f>
        <v>0.6</v>
      </c>
      <c r="S36" s="114">
        <f t="shared" ref="S36:S43" si="52">T36*$G36</f>
        <v>0</v>
      </c>
      <c r="T36" s="53">
        <v>0.4</v>
      </c>
      <c r="U36" s="44">
        <f t="shared" ref="U36:U43" si="53">R36+T36</f>
        <v>1</v>
      </c>
      <c r="V36" s="114">
        <f t="shared" ref="V36:V43" si="54">W36*$G36</f>
        <v>0</v>
      </c>
      <c r="W36" s="53"/>
      <c r="X36" s="44">
        <f t="shared" ref="X36:X43" si="55">U36+W36</f>
        <v>1</v>
      </c>
      <c r="Y36" s="114">
        <f t="shared" ref="Y36:Y43" si="56">Z36*$G36</f>
        <v>0</v>
      </c>
      <c r="Z36" s="53"/>
      <c r="AA36" s="44">
        <f t="shared" ref="AA36:AA43" si="57">X36+Z36</f>
        <v>1</v>
      </c>
      <c r="AB36" s="114">
        <f t="shared" si="12"/>
        <v>0</v>
      </c>
      <c r="AC36" s="53"/>
      <c r="AD36" s="44">
        <f t="shared" si="13"/>
        <v>1</v>
      </c>
      <c r="AE36" s="114">
        <f t="shared" si="14"/>
        <v>0</v>
      </c>
      <c r="AF36" s="53"/>
      <c r="AG36" s="44">
        <f t="shared" si="15"/>
        <v>1</v>
      </c>
      <c r="AH36" s="114">
        <f t="shared" si="16"/>
        <v>0</v>
      </c>
      <c r="AI36" s="53"/>
      <c r="AJ36" s="44">
        <f t="shared" si="17"/>
        <v>1</v>
      </c>
      <c r="AK36" s="114">
        <f t="shared" si="18"/>
        <v>0</v>
      </c>
      <c r="AL36" s="53"/>
      <c r="AM36" s="44">
        <f t="shared" si="19"/>
        <v>1</v>
      </c>
      <c r="AN36" s="114">
        <f t="shared" si="20"/>
        <v>0</v>
      </c>
      <c r="AO36" s="53"/>
      <c r="AP36" s="44">
        <f t="shared" si="21"/>
        <v>1</v>
      </c>
      <c r="AQ36" s="260"/>
      <c r="AR36" s="261"/>
      <c r="AS36" s="262"/>
    </row>
    <row r="37" spans="1:45" s="45" customFormat="1" ht="20.85" customHeight="1">
      <c r="A37" s="33" t="str">
        <f>Resumo!A36</f>
        <v>24.0</v>
      </c>
      <c r="B37" s="615" t="str">
        <f>Resumo!B36</f>
        <v>REVESTIMENTOS</v>
      </c>
      <c r="C37" s="615"/>
      <c r="D37" s="615"/>
      <c r="E37" s="615"/>
      <c r="F37" s="615"/>
      <c r="G37" s="616">
        <f>Resumo!G36</f>
        <v>0</v>
      </c>
      <c r="H37" s="616"/>
      <c r="I37" s="215" t="e">
        <f t="shared" si="45"/>
        <v>#DIV/0!</v>
      </c>
      <c r="J37" s="114">
        <f t="shared" si="46"/>
        <v>0</v>
      </c>
      <c r="K37" s="53"/>
      <c r="L37" s="44">
        <f t="shared" si="47"/>
        <v>0</v>
      </c>
      <c r="M37" s="114">
        <f t="shared" si="48"/>
        <v>0</v>
      </c>
      <c r="N37" s="53"/>
      <c r="O37" s="44">
        <f t="shared" si="49"/>
        <v>0</v>
      </c>
      <c r="P37" s="114">
        <f t="shared" si="50"/>
        <v>0</v>
      </c>
      <c r="Q37" s="53"/>
      <c r="R37" s="44">
        <f t="shared" si="51"/>
        <v>0</v>
      </c>
      <c r="S37" s="114">
        <f t="shared" si="52"/>
        <v>0</v>
      </c>
      <c r="T37" s="53">
        <v>0.3</v>
      </c>
      <c r="U37" s="44">
        <f t="shared" si="53"/>
        <v>0.3</v>
      </c>
      <c r="V37" s="114">
        <f t="shared" si="54"/>
        <v>0</v>
      </c>
      <c r="W37" s="53">
        <v>0.5</v>
      </c>
      <c r="X37" s="44">
        <f t="shared" si="55"/>
        <v>0.8</v>
      </c>
      <c r="Y37" s="114">
        <f t="shared" si="56"/>
        <v>0</v>
      </c>
      <c r="Z37" s="53">
        <v>0.2</v>
      </c>
      <c r="AA37" s="44">
        <f t="shared" si="57"/>
        <v>1</v>
      </c>
      <c r="AB37" s="114">
        <f t="shared" si="12"/>
        <v>0</v>
      </c>
      <c r="AC37" s="53"/>
      <c r="AD37" s="44">
        <f t="shared" si="13"/>
        <v>1</v>
      </c>
      <c r="AE37" s="114">
        <f t="shared" si="14"/>
        <v>0</v>
      </c>
      <c r="AF37" s="53"/>
      <c r="AG37" s="44">
        <f t="shared" si="15"/>
        <v>1</v>
      </c>
      <c r="AH37" s="114">
        <f t="shared" si="16"/>
        <v>0</v>
      </c>
      <c r="AI37" s="53"/>
      <c r="AJ37" s="44">
        <f t="shared" si="17"/>
        <v>1</v>
      </c>
      <c r="AK37" s="114">
        <f t="shared" si="18"/>
        <v>0</v>
      </c>
      <c r="AL37" s="53"/>
      <c r="AM37" s="44">
        <f t="shared" si="19"/>
        <v>1</v>
      </c>
      <c r="AN37" s="114">
        <f t="shared" si="20"/>
        <v>0</v>
      </c>
      <c r="AO37" s="53"/>
      <c r="AP37" s="44">
        <f t="shared" si="21"/>
        <v>1</v>
      </c>
      <c r="AQ37" s="260"/>
      <c r="AR37" s="261"/>
      <c r="AS37" s="262"/>
    </row>
    <row r="38" spans="1:45" s="45" customFormat="1" ht="20.85" customHeight="1">
      <c r="A38" s="33" t="str">
        <f>Resumo!A37</f>
        <v>25.0</v>
      </c>
      <c r="B38" s="615" t="str">
        <f>Resumo!B37</f>
        <v>COBERTURA</v>
      </c>
      <c r="C38" s="615"/>
      <c r="D38" s="615"/>
      <c r="E38" s="615"/>
      <c r="F38" s="615"/>
      <c r="G38" s="616">
        <f>Resumo!G37</f>
        <v>0</v>
      </c>
      <c r="H38" s="616"/>
      <c r="I38" s="215" t="e">
        <f t="shared" si="45"/>
        <v>#DIV/0!</v>
      </c>
      <c r="J38" s="114">
        <f t="shared" si="46"/>
        <v>0</v>
      </c>
      <c r="K38" s="53"/>
      <c r="L38" s="44">
        <f t="shared" si="47"/>
        <v>0</v>
      </c>
      <c r="M38" s="114">
        <f t="shared" si="48"/>
        <v>0</v>
      </c>
      <c r="N38" s="53"/>
      <c r="O38" s="44">
        <f t="shared" si="49"/>
        <v>0</v>
      </c>
      <c r="P38" s="114">
        <f t="shared" si="50"/>
        <v>0</v>
      </c>
      <c r="Q38" s="53"/>
      <c r="R38" s="44">
        <f t="shared" si="51"/>
        <v>0</v>
      </c>
      <c r="S38" s="114">
        <f t="shared" si="52"/>
        <v>0</v>
      </c>
      <c r="T38" s="53">
        <v>0.5</v>
      </c>
      <c r="U38" s="44">
        <f t="shared" si="53"/>
        <v>0.5</v>
      </c>
      <c r="V38" s="114">
        <f t="shared" si="54"/>
        <v>0</v>
      </c>
      <c r="W38" s="53">
        <v>0.5</v>
      </c>
      <c r="X38" s="44">
        <f t="shared" si="55"/>
        <v>1</v>
      </c>
      <c r="Y38" s="114">
        <f t="shared" si="56"/>
        <v>0</v>
      </c>
      <c r="Z38" s="53"/>
      <c r="AA38" s="44">
        <f t="shared" si="57"/>
        <v>1</v>
      </c>
      <c r="AB38" s="114">
        <f t="shared" si="12"/>
        <v>0</v>
      </c>
      <c r="AC38" s="53"/>
      <c r="AD38" s="44">
        <f t="shared" si="13"/>
        <v>1</v>
      </c>
      <c r="AE38" s="114">
        <f t="shared" si="14"/>
        <v>0</v>
      </c>
      <c r="AF38" s="53"/>
      <c r="AG38" s="44">
        <f t="shared" si="15"/>
        <v>1</v>
      </c>
      <c r="AH38" s="114">
        <f t="shared" si="16"/>
        <v>0</v>
      </c>
      <c r="AI38" s="53"/>
      <c r="AJ38" s="44">
        <f t="shared" si="17"/>
        <v>1</v>
      </c>
      <c r="AK38" s="114">
        <f t="shared" si="18"/>
        <v>0</v>
      </c>
      <c r="AL38" s="53"/>
      <c r="AM38" s="44">
        <f t="shared" si="19"/>
        <v>1</v>
      </c>
      <c r="AN38" s="114">
        <f t="shared" si="20"/>
        <v>0</v>
      </c>
      <c r="AO38" s="53"/>
      <c r="AP38" s="44">
        <f t="shared" si="21"/>
        <v>1</v>
      </c>
      <c r="AQ38" s="260"/>
      <c r="AR38" s="261"/>
      <c r="AS38" s="262"/>
    </row>
    <row r="39" spans="1:45" s="45" customFormat="1" ht="20.85" customHeight="1">
      <c r="A39" s="33" t="str">
        <f>Resumo!A38</f>
        <v>26.0</v>
      </c>
      <c r="B39" s="615" t="str">
        <f>Resumo!B38</f>
        <v>ESQUADRIAS</v>
      </c>
      <c r="C39" s="615"/>
      <c r="D39" s="615"/>
      <c r="E39" s="615"/>
      <c r="F39" s="615"/>
      <c r="G39" s="616">
        <f>Resumo!G38</f>
        <v>0</v>
      </c>
      <c r="H39" s="616"/>
      <c r="I39" s="215" t="e">
        <f t="shared" si="45"/>
        <v>#DIV/0!</v>
      </c>
      <c r="J39" s="114">
        <f t="shared" si="46"/>
        <v>0</v>
      </c>
      <c r="K39" s="53"/>
      <c r="L39" s="44">
        <f t="shared" si="47"/>
        <v>0</v>
      </c>
      <c r="M39" s="114">
        <f t="shared" si="48"/>
        <v>0</v>
      </c>
      <c r="N39" s="53"/>
      <c r="O39" s="44">
        <f t="shared" si="49"/>
        <v>0</v>
      </c>
      <c r="P39" s="114">
        <f t="shared" si="50"/>
        <v>0</v>
      </c>
      <c r="Q39" s="53"/>
      <c r="R39" s="44">
        <f t="shared" si="51"/>
        <v>0</v>
      </c>
      <c r="S39" s="114">
        <f t="shared" si="52"/>
        <v>0</v>
      </c>
      <c r="T39" s="53"/>
      <c r="U39" s="44">
        <f t="shared" si="53"/>
        <v>0</v>
      </c>
      <c r="V39" s="114">
        <f t="shared" si="54"/>
        <v>0</v>
      </c>
      <c r="W39" s="53"/>
      <c r="X39" s="44">
        <f t="shared" si="55"/>
        <v>0</v>
      </c>
      <c r="Y39" s="114">
        <f t="shared" si="56"/>
        <v>0</v>
      </c>
      <c r="Z39" s="53"/>
      <c r="AA39" s="44">
        <f t="shared" si="57"/>
        <v>0</v>
      </c>
      <c r="AB39" s="114">
        <f t="shared" si="12"/>
        <v>0</v>
      </c>
      <c r="AC39" s="53">
        <v>0.4</v>
      </c>
      <c r="AD39" s="44">
        <f t="shared" si="13"/>
        <v>0.4</v>
      </c>
      <c r="AE39" s="114">
        <f t="shared" si="14"/>
        <v>0</v>
      </c>
      <c r="AF39" s="53">
        <v>0.5</v>
      </c>
      <c r="AG39" s="44">
        <f t="shared" si="15"/>
        <v>0.9</v>
      </c>
      <c r="AH39" s="114">
        <f t="shared" si="16"/>
        <v>0</v>
      </c>
      <c r="AI39" s="53">
        <v>0.1</v>
      </c>
      <c r="AJ39" s="44">
        <f t="shared" si="17"/>
        <v>1</v>
      </c>
      <c r="AK39" s="114">
        <f t="shared" si="18"/>
        <v>0</v>
      </c>
      <c r="AL39" s="53"/>
      <c r="AM39" s="44">
        <f t="shared" si="19"/>
        <v>1</v>
      </c>
      <c r="AN39" s="114">
        <f t="shared" si="20"/>
        <v>0</v>
      </c>
      <c r="AO39" s="53"/>
      <c r="AP39" s="44">
        <f t="shared" si="21"/>
        <v>1</v>
      </c>
      <c r="AQ39" s="260"/>
      <c r="AR39" s="261"/>
      <c r="AS39" s="262"/>
    </row>
    <row r="40" spans="1:45" s="45" customFormat="1" ht="20.85" customHeight="1">
      <c r="A40" s="33" t="str">
        <f>Resumo!A39</f>
        <v>27.0</v>
      </c>
      <c r="B40" s="615" t="str">
        <f>Resumo!B39</f>
        <v>PISOS, RODAPÉS E SOLEIRAS</v>
      </c>
      <c r="C40" s="615"/>
      <c r="D40" s="615"/>
      <c r="E40" s="615"/>
      <c r="F40" s="615"/>
      <c r="G40" s="616">
        <f>Resumo!G39</f>
        <v>0</v>
      </c>
      <c r="H40" s="616"/>
      <c r="I40" s="215" t="e">
        <f t="shared" si="45"/>
        <v>#DIV/0!</v>
      </c>
      <c r="J40" s="114">
        <f t="shared" si="46"/>
        <v>0</v>
      </c>
      <c r="K40" s="53"/>
      <c r="L40" s="44">
        <f t="shared" si="47"/>
        <v>0</v>
      </c>
      <c r="M40" s="114">
        <f t="shared" si="48"/>
        <v>0</v>
      </c>
      <c r="N40" s="53"/>
      <c r="O40" s="44">
        <f t="shared" si="49"/>
        <v>0</v>
      </c>
      <c r="P40" s="114">
        <f t="shared" si="50"/>
        <v>0</v>
      </c>
      <c r="Q40" s="53"/>
      <c r="R40" s="44">
        <f t="shared" si="51"/>
        <v>0</v>
      </c>
      <c r="S40" s="114">
        <f t="shared" si="52"/>
        <v>0</v>
      </c>
      <c r="T40" s="53"/>
      <c r="U40" s="44">
        <f t="shared" si="53"/>
        <v>0</v>
      </c>
      <c r="V40" s="114">
        <f t="shared" si="54"/>
        <v>0</v>
      </c>
      <c r="W40" s="53"/>
      <c r="X40" s="44">
        <f t="shared" si="55"/>
        <v>0</v>
      </c>
      <c r="Y40" s="114">
        <f t="shared" si="56"/>
        <v>0</v>
      </c>
      <c r="Z40" s="53"/>
      <c r="AA40" s="44">
        <f t="shared" si="57"/>
        <v>0</v>
      </c>
      <c r="AB40" s="114">
        <f t="shared" si="12"/>
        <v>0</v>
      </c>
      <c r="AC40" s="53">
        <v>0.5</v>
      </c>
      <c r="AD40" s="44">
        <f t="shared" si="13"/>
        <v>0.5</v>
      </c>
      <c r="AE40" s="114">
        <f t="shared" si="14"/>
        <v>0</v>
      </c>
      <c r="AF40" s="53">
        <v>0.5</v>
      </c>
      <c r="AG40" s="44">
        <f t="shared" si="15"/>
        <v>1</v>
      </c>
      <c r="AH40" s="114">
        <f t="shared" si="16"/>
        <v>0</v>
      </c>
      <c r="AI40" s="53"/>
      <c r="AJ40" s="44">
        <f t="shared" si="17"/>
        <v>1</v>
      </c>
      <c r="AK40" s="114">
        <f t="shared" si="18"/>
        <v>0</v>
      </c>
      <c r="AL40" s="53"/>
      <c r="AM40" s="44">
        <f t="shared" si="19"/>
        <v>1</v>
      </c>
      <c r="AN40" s="114">
        <f t="shared" si="20"/>
        <v>0</v>
      </c>
      <c r="AO40" s="53"/>
      <c r="AP40" s="44">
        <f t="shared" si="21"/>
        <v>1</v>
      </c>
      <c r="AQ40" s="260"/>
      <c r="AR40" s="261"/>
      <c r="AS40" s="262"/>
    </row>
    <row r="41" spans="1:45" s="45" customFormat="1" ht="20.85" customHeight="1">
      <c r="A41" s="33" t="str">
        <f>Resumo!A40</f>
        <v>28.0</v>
      </c>
      <c r="B41" s="615" t="str">
        <f>Resumo!B40</f>
        <v>PINTURA</v>
      </c>
      <c r="C41" s="615"/>
      <c r="D41" s="615"/>
      <c r="E41" s="615"/>
      <c r="F41" s="615"/>
      <c r="G41" s="616">
        <f>Resumo!G40</f>
        <v>0</v>
      </c>
      <c r="H41" s="616"/>
      <c r="I41" s="215" t="e">
        <f t="shared" si="45"/>
        <v>#DIV/0!</v>
      </c>
      <c r="J41" s="114">
        <f t="shared" si="46"/>
        <v>0</v>
      </c>
      <c r="K41" s="53"/>
      <c r="L41" s="44">
        <f t="shared" si="47"/>
        <v>0</v>
      </c>
      <c r="M41" s="114">
        <f t="shared" si="48"/>
        <v>0</v>
      </c>
      <c r="N41" s="53"/>
      <c r="O41" s="44">
        <f t="shared" si="49"/>
        <v>0</v>
      </c>
      <c r="P41" s="114">
        <f t="shared" si="50"/>
        <v>0</v>
      </c>
      <c r="Q41" s="53"/>
      <c r="R41" s="44">
        <f t="shared" si="51"/>
        <v>0</v>
      </c>
      <c r="S41" s="114">
        <f t="shared" si="52"/>
        <v>0</v>
      </c>
      <c r="T41" s="53"/>
      <c r="U41" s="44">
        <f t="shared" si="53"/>
        <v>0</v>
      </c>
      <c r="V41" s="114">
        <f t="shared" si="54"/>
        <v>0</v>
      </c>
      <c r="W41" s="53"/>
      <c r="X41" s="44">
        <f t="shared" si="55"/>
        <v>0</v>
      </c>
      <c r="Y41" s="114">
        <f t="shared" si="56"/>
        <v>0</v>
      </c>
      <c r="Z41" s="53"/>
      <c r="AA41" s="44">
        <f t="shared" si="57"/>
        <v>0</v>
      </c>
      <c r="AB41" s="114">
        <f t="shared" si="12"/>
        <v>0</v>
      </c>
      <c r="AC41" s="53"/>
      <c r="AD41" s="44">
        <f t="shared" si="13"/>
        <v>0</v>
      </c>
      <c r="AE41" s="114">
        <f t="shared" si="14"/>
        <v>0</v>
      </c>
      <c r="AF41" s="53">
        <v>0.1</v>
      </c>
      <c r="AG41" s="44">
        <f t="shared" si="15"/>
        <v>0.1</v>
      </c>
      <c r="AH41" s="114">
        <f t="shared" si="16"/>
        <v>0</v>
      </c>
      <c r="AI41" s="53">
        <v>0.1</v>
      </c>
      <c r="AJ41" s="44">
        <f t="shared" si="17"/>
        <v>0.2</v>
      </c>
      <c r="AK41" s="114">
        <f t="shared" si="18"/>
        <v>0</v>
      </c>
      <c r="AL41" s="53">
        <v>0.35</v>
      </c>
      <c r="AM41" s="44">
        <f t="shared" si="19"/>
        <v>0.55000000000000004</v>
      </c>
      <c r="AN41" s="114">
        <f t="shared" si="20"/>
        <v>0</v>
      </c>
      <c r="AO41" s="53">
        <v>0.45</v>
      </c>
      <c r="AP41" s="44">
        <f t="shared" si="21"/>
        <v>1</v>
      </c>
      <c r="AQ41" s="260"/>
      <c r="AR41" s="261"/>
      <c r="AS41" s="262"/>
    </row>
    <row r="42" spans="1:45" s="45" customFormat="1" ht="20.85" customHeight="1">
      <c r="A42" s="33" t="str">
        <f>Resumo!A41</f>
        <v>29.0</v>
      </c>
      <c r="B42" s="615" t="str">
        <f>Resumo!B41</f>
        <v>LOUÇAS, METAIS E ACESSÓRIOS</v>
      </c>
      <c r="C42" s="615"/>
      <c r="D42" s="615"/>
      <c r="E42" s="615"/>
      <c r="F42" s="615"/>
      <c r="G42" s="616">
        <f>Resumo!G41</f>
        <v>0</v>
      </c>
      <c r="H42" s="616"/>
      <c r="I42" s="215" t="e">
        <f t="shared" si="45"/>
        <v>#DIV/0!</v>
      </c>
      <c r="J42" s="114">
        <f t="shared" si="46"/>
        <v>0</v>
      </c>
      <c r="K42" s="53"/>
      <c r="L42" s="44">
        <f t="shared" si="47"/>
        <v>0</v>
      </c>
      <c r="M42" s="114">
        <f t="shared" si="48"/>
        <v>0</v>
      </c>
      <c r="N42" s="53"/>
      <c r="O42" s="44">
        <f t="shared" si="49"/>
        <v>0</v>
      </c>
      <c r="P42" s="114">
        <f t="shared" si="50"/>
        <v>0</v>
      </c>
      <c r="Q42" s="53"/>
      <c r="R42" s="44">
        <f t="shared" si="51"/>
        <v>0</v>
      </c>
      <c r="S42" s="114">
        <f t="shared" si="52"/>
        <v>0</v>
      </c>
      <c r="T42" s="53"/>
      <c r="U42" s="44">
        <f t="shared" si="53"/>
        <v>0</v>
      </c>
      <c r="V42" s="114">
        <f t="shared" si="54"/>
        <v>0</v>
      </c>
      <c r="W42" s="53"/>
      <c r="X42" s="44">
        <f t="shared" si="55"/>
        <v>0</v>
      </c>
      <c r="Y42" s="114">
        <f t="shared" si="56"/>
        <v>0</v>
      </c>
      <c r="Z42" s="53"/>
      <c r="AA42" s="44">
        <f t="shared" si="57"/>
        <v>0</v>
      </c>
      <c r="AB42" s="114">
        <f t="shared" si="12"/>
        <v>0</v>
      </c>
      <c r="AC42" s="53">
        <v>1</v>
      </c>
      <c r="AD42" s="44">
        <f t="shared" si="13"/>
        <v>1</v>
      </c>
      <c r="AE42" s="114">
        <f t="shared" si="14"/>
        <v>0</v>
      </c>
      <c r="AF42" s="53"/>
      <c r="AG42" s="44">
        <f t="shared" si="15"/>
        <v>1</v>
      </c>
      <c r="AH42" s="114">
        <f t="shared" si="16"/>
        <v>0</v>
      </c>
      <c r="AI42" s="53"/>
      <c r="AJ42" s="44">
        <f t="shared" si="17"/>
        <v>1</v>
      </c>
      <c r="AK42" s="114">
        <f t="shared" si="18"/>
        <v>0</v>
      </c>
      <c r="AL42" s="53"/>
      <c r="AM42" s="44">
        <f t="shared" si="19"/>
        <v>1</v>
      </c>
      <c r="AN42" s="114">
        <f t="shared" si="20"/>
        <v>0</v>
      </c>
      <c r="AO42" s="53"/>
      <c r="AP42" s="44">
        <f t="shared" si="21"/>
        <v>1</v>
      </c>
      <c r="AQ42" s="260"/>
      <c r="AR42" s="261"/>
      <c r="AS42" s="262"/>
    </row>
    <row r="43" spans="1:45" s="45" customFormat="1" ht="20.85" customHeight="1">
      <c r="A43" s="33" t="str">
        <f>Resumo!A42</f>
        <v>30.0</v>
      </c>
      <c r="B43" s="615" t="str">
        <f>Resumo!B42</f>
        <v>INSTALAÇÕES ELÉTRICAS</v>
      </c>
      <c r="C43" s="615"/>
      <c r="D43" s="615"/>
      <c r="E43" s="615"/>
      <c r="F43" s="615"/>
      <c r="G43" s="616">
        <f>Resumo!G42</f>
        <v>0</v>
      </c>
      <c r="H43" s="616"/>
      <c r="I43" s="215" t="e">
        <f t="shared" si="45"/>
        <v>#DIV/0!</v>
      </c>
      <c r="J43" s="114">
        <f t="shared" si="46"/>
        <v>0</v>
      </c>
      <c r="K43" s="53"/>
      <c r="L43" s="44">
        <f t="shared" si="47"/>
        <v>0</v>
      </c>
      <c r="M43" s="114">
        <f t="shared" si="48"/>
        <v>0</v>
      </c>
      <c r="N43" s="53">
        <v>0.1</v>
      </c>
      <c r="O43" s="44">
        <f t="shared" si="49"/>
        <v>0.1</v>
      </c>
      <c r="P43" s="114">
        <f t="shared" si="50"/>
        <v>0</v>
      </c>
      <c r="Q43" s="53">
        <v>0.1</v>
      </c>
      <c r="R43" s="44">
        <f t="shared" si="51"/>
        <v>0.2</v>
      </c>
      <c r="S43" s="114">
        <f t="shared" si="52"/>
        <v>0</v>
      </c>
      <c r="T43" s="53">
        <v>0.1</v>
      </c>
      <c r="U43" s="44">
        <f t="shared" si="53"/>
        <v>0.3</v>
      </c>
      <c r="V43" s="114">
        <f t="shared" si="54"/>
        <v>0</v>
      </c>
      <c r="W43" s="53">
        <v>0.15</v>
      </c>
      <c r="X43" s="44">
        <f t="shared" si="55"/>
        <v>0.45</v>
      </c>
      <c r="Y43" s="114">
        <f t="shared" si="56"/>
        <v>0</v>
      </c>
      <c r="Z43" s="53">
        <v>0.15</v>
      </c>
      <c r="AA43" s="44">
        <f t="shared" si="57"/>
        <v>0.6</v>
      </c>
      <c r="AB43" s="114">
        <f t="shared" si="12"/>
        <v>0</v>
      </c>
      <c r="AC43" s="53">
        <v>0.15</v>
      </c>
      <c r="AD43" s="44">
        <f t="shared" si="13"/>
        <v>0.75</v>
      </c>
      <c r="AE43" s="114">
        <f t="shared" si="14"/>
        <v>0</v>
      </c>
      <c r="AF43" s="53">
        <v>0.15</v>
      </c>
      <c r="AG43" s="44">
        <f t="shared" si="15"/>
        <v>0.9</v>
      </c>
      <c r="AH43" s="114">
        <f t="shared" si="16"/>
        <v>0</v>
      </c>
      <c r="AI43" s="53">
        <v>0.1</v>
      </c>
      <c r="AJ43" s="44">
        <f t="shared" si="17"/>
        <v>1</v>
      </c>
      <c r="AK43" s="114">
        <f t="shared" si="18"/>
        <v>0</v>
      </c>
      <c r="AL43" s="53"/>
      <c r="AM43" s="44">
        <f t="shared" si="19"/>
        <v>1</v>
      </c>
      <c r="AN43" s="114">
        <f t="shared" si="20"/>
        <v>0</v>
      </c>
      <c r="AO43" s="53"/>
      <c r="AP43" s="44">
        <f t="shared" si="21"/>
        <v>1</v>
      </c>
      <c r="AQ43" s="260"/>
      <c r="AR43" s="261"/>
      <c r="AS43" s="262"/>
    </row>
    <row r="44" spans="1:45" s="45" customFormat="1" ht="20.85" customHeight="1">
      <c r="A44" s="33" t="str">
        <f>Resumo!A43</f>
        <v>31.0</v>
      </c>
      <c r="B44" s="615" t="str">
        <f>Resumo!B43</f>
        <v>CLIMATIZAÇÃO</v>
      </c>
      <c r="C44" s="615"/>
      <c r="D44" s="615"/>
      <c r="E44" s="615"/>
      <c r="F44" s="615"/>
      <c r="G44" s="616">
        <f>Resumo!G43</f>
        <v>0</v>
      </c>
      <c r="H44" s="616"/>
      <c r="I44" s="215" t="e">
        <f t="shared" ref="I44:I45" si="58">G44/$G$80</f>
        <v>#DIV/0!</v>
      </c>
      <c r="J44" s="114">
        <f t="shared" ref="J44:J45" si="59">K44*$G44</f>
        <v>0</v>
      </c>
      <c r="K44" s="53"/>
      <c r="L44" s="44">
        <f t="shared" ref="L44:L45" si="60">K44</f>
        <v>0</v>
      </c>
      <c r="M44" s="114">
        <f t="shared" ref="M44:M45" si="61">N44*$G44</f>
        <v>0</v>
      </c>
      <c r="N44" s="53"/>
      <c r="O44" s="44">
        <f t="shared" ref="O44:O45" si="62">L44+N44</f>
        <v>0</v>
      </c>
      <c r="P44" s="114">
        <f t="shared" ref="P44:P45" si="63">Q44*$G44</f>
        <v>0</v>
      </c>
      <c r="Q44" s="53"/>
      <c r="R44" s="44">
        <f t="shared" ref="R44:R45" si="64">O44+Q44</f>
        <v>0</v>
      </c>
      <c r="S44" s="114">
        <f t="shared" ref="S44:S45" si="65">T44*$G44</f>
        <v>0</v>
      </c>
      <c r="T44" s="53"/>
      <c r="U44" s="44">
        <f t="shared" ref="U44:U45" si="66">R44+T44</f>
        <v>0</v>
      </c>
      <c r="V44" s="114">
        <f t="shared" ref="V44:V45" si="67">W44*$G44</f>
        <v>0</v>
      </c>
      <c r="W44" s="53"/>
      <c r="X44" s="44">
        <f t="shared" ref="X44:X45" si="68">U44+W44</f>
        <v>0</v>
      </c>
      <c r="Y44" s="114">
        <f t="shared" ref="Y44:Y45" si="69">Z44*$G44</f>
        <v>0</v>
      </c>
      <c r="Z44" s="53"/>
      <c r="AA44" s="44">
        <f t="shared" ref="AA44:AA45" si="70">X44+Z44</f>
        <v>0</v>
      </c>
      <c r="AB44" s="114">
        <f t="shared" ref="AB44:AB45" si="71">AC44*$G44</f>
        <v>0</v>
      </c>
      <c r="AC44" s="53"/>
      <c r="AD44" s="44">
        <f t="shared" ref="AD44:AD45" si="72">AA44+AC44</f>
        <v>0</v>
      </c>
      <c r="AE44" s="114">
        <f t="shared" ref="AE44:AE45" si="73">AF44*$G44</f>
        <v>0</v>
      </c>
      <c r="AF44" s="53"/>
      <c r="AG44" s="44">
        <f t="shared" ref="AG44:AG45" si="74">AD44+AF44</f>
        <v>0</v>
      </c>
      <c r="AH44" s="114">
        <f t="shared" ref="AH44:AH45" si="75">AI44*$G44</f>
        <v>0</v>
      </c>
      <c r="AI44" s="53"/>
      <c r="AJ44" s="44">
        <f t="shared" ref="AJ44:AJ45" si="76">AG44+AI44</f>
        <v>0</v>
      </c>
      <c r="AK44" s="114">
        <f t="shared" ref="AK44:AK45" si="77">AL44*$G44</f>
        <v>0</v>
      </c>
      <c r="AL44" s="53"/>
      <c r="AM44" s="44">
        <f t="shared" ref="AM44:AM45" si="78">AJ44+AL44</f>
        <v>0</v>
      </c>
      <c r="AN44" s="114">
        <f t="shared" ref="AN44:AN45" si="79">AO44*$G44</f>
        <v>0</v>
      </c>
      <c r="AO44" s="53">
        <v>1</v>
      </c>
      <c r="AP44" s="44">
        <f t="shared" ref="AP44:AP45" si="80">AM44+AO44</f>
        <v>1</v>
      </c>
      <c r="AQ44" s="260"/>
      <c r="AR44" s="261"/>
      <c r="AS44" s="262"/>
    </row>
    <row r="45" spans="1:45" s="45" customFormat="1" ht="21.75" customHeight="1">
      <c r="A45" s="33" t="str">
        <f>Resumo!A44</f>
        <v>32.0</v>
      </c>
      <c r="B45" s="615" t="str">
        <f>Resumo!B44</f>
        <v>ACESSIBILIDADE</v>
      </c>
      <c r="C45" s="615"/>
      <c r="D45" s="615"/>
      <c r="E45" s="615"/>
      <c r="F45" s="615"/>
      <c r="G45" s="616">
        <f>Resumo!G44</f>
        <v>0</v>
      </c>
      <c r="H45" s="616"/>
      <c r="I45" s="215" t="e">
        <f t="shared" si="58"/>
        <v>#DIV/0!</v>
      </c>
      <c r="J45" s="114">
        <f t="shared" si="59"/>
        <v>0</v>
      </c>
      <c r="K45" s="53"/>
      <c r="L45" s="44">
        <f t="shared" si="60"/>
        <v>0</v>
      </c>
      <c r="M45" s="114">
        <f t="shared" si="61"/>
        <v>0</v>
      </c>
      <c r="N45" s="53"/>
      <c r="O45" s="44">
        <f t="shared" si="62"/>
        <v>0</v>
      </c>
      <c r="P45" s="114">
        <f t="shared" si="63"/>
        <v>0</v>
      </c>
      <c r="Q45" s="53"/>
      <c r="R45" s="44">
        <f t="shared" si="64"/>
        <v>0</v>
      </c>
      <c r="S45" s="114">
        <f t="shared" si="65"/>
        <v>0</v>
      </c>
      <c r="T45" s="53"/>
      <c r="U45" s="44">
        <f t="shared" si="66"/>
        <v>0</v>
      </c>
      <c r="V45" s="114">
        <f t="shared" si="67"/>
        <v>0</v>
      </c>
      <c r="W45" s="53"/>
      <c r="X45" s="44">
        <f t="shared" si="68"/>
        <v>0</v>
      </c>
      <c r="Y45" s="114">
        <f t="shared" si="69"/>
        <v>0</v>
      </c>
      <c r="Z45" s="53"/>
      <c r="AA45" s="44">
        <f t="shared" si="70"/>
        <v>0</v>
      </c>
      <c r="AB45" s="114">
        <f t="shared" si="71"/>
        <v>0</v>
      </c>
      <c r="AC45" s="53"/>
      <c r="AD45" s="44">
        <f t="shared" si="72"/>
        <v>0</v>
      </c>
      <c r="AE45" s="114">
        <f t="shared" si="73"/>
        <v>0</v>
      </c>
      <c r="AF45" s="53"/>
      <c r="AG45" s="44">
        <f t="shared" si="74"/>
        <v>0</v>
      </c>
      <c r="AH45" s="114">
        <f t="shared" si="75"/>
        <v>0</v>
      </c>
      <c r="AI45" s="53"/>
      <c r="AJ45" s="44">
        <f t="shared" si="76"/>
        <v>0</v>
      </c>
      <c r="AK45" s="114">
        <f t="shared" si="77"/>
        <v>0</v>
      </c>
      <c r="AL45" s="53">
        <v>1</v>
      </c>
      <c r="AM45" s="44">
        <f t="shared" si="78"/>
        <v>1</v>
      </c>
      <c r="AN45" s="114">
        <f t="shared" si="79"/>
        <v>0</v>
      </c>
      <c r="AO45" s="53"/>
      <c r="AP45" s="44">
        <f t="shared" si="80"/>
        <v>1</v>
      </c>
      <c r="AQ45" s="260"/>
      <c r="AR45" s="261"/>
      <c r="AS45" s="262"/>
    </row>
    <row r="46" spans="1:45" s="45" customFormat="1" ht="23.25" customHeight="1">
      <c r="A46" s="33" t="str">
        <f>Resumo!A45</f>
        <v>33.0</v>
      </c>
      <c r="B46" s="617" t="str">
        <f>Resumo!B45</f>
        <v>SERVIÇOS COMPLEMENTARES</v>
      </c>
      <c r="C46" s="617"/>
      <c r="D46" s="617"/>
      <c r="E46" s="617"/>
      <c r="F46" s="617"/>
      <c r="G46" s="616">
        <f>Resumo!G45</f>
        <v>0</v>
      </c>
      <c r="H46" s="616"/>
      <c r="I46" s="215" t="e">
        <f>G46/$G$80</f>
        <v>#DIV/0!</v>
      </c>
      <c r="J46" s="114">
        <f t="shared" ref="J46" si="81">K46*$G46</f>
        <v>0</v>
      </c>
      <c r="K46" s="53"/>
      <c r="L46" s="44">
        <f t="shared" ref="L46" si="82">K46</f>
        <v>0</v>
      </c>
      <c r="M46" s="114">
        <f t="shared" ref="M46" si="83">N46*$G46</f>
        <v>0</v>
      </c>
      <c r="N46" s="53"/>
      <c r="O46" s="44">
        <f t="shared" ref="O46" si="84">L46+N46</f>
        <v>0</v>
      </c>
      <c r="P46" s="114">
        <f t="shared" ref="P46" si="85">Q46*$G46</f>
        <v>0</v>
      </c>
      <c r="Q46" s="53"/>
      <c r="R46" s="44">
        <f t="shared" ref="R46" si="86">O46+Q46</f>
        <v>0</v>
      </c>
      <c r="S46" s="114">
        <f t="shared" ref="S46" si="87">T46*$G46</f>
        <v>0</v>
      </c>
      <c r="T46" s="53"/>
      <c r="U46" s="44">
        <f t="shared" ref="U46" si="88">R46+T46</f>
        <v>0</v>
      </c>
      <c r="V46" s="114">
        <f t="shared" ref="V46" si="89">W46*$G46</f>
        <v>0</v>
      </c>
      <c r="W46" s="53"/>
      <c r="X46" s="44">
        <f t="shared" ref="X46" si="90">U46+W46</f>
        <v>0</v>
      </c>
      <c r="Y46" s="114">
        <f t="shared" ref="Y46" si="91">Z46*$G46</f>
        <v>0</v>
      </c>
      <c r="Z46" s="53"/>
      <c r="AA46" s="44">
        <f t="shared" ref="AA46" si="92">X46+Z46</f>
        <v>0</v>
      </c>
      <c r="AB46" s="114">
        <f t="shared" si="12"/>
        <v>0</v>
      </c>
      <c r="AC46" s="53"/>
      <c r="AD46" s="44">
        <f t="shared" si="13"/>
        <v>0</v>
      </c>
      <c r="AE46" s="114">
        <f t="shared" si="14"/>
        <v>0</v>
      </c>
      <c r="AF46" s="53"/>
      <c r="AG46" s="44">
        <f t="shared" si="15"/>
        <v>0</v>
      </c>
      <c r="AH46" s="114">
        <f t="shared" si="16"/>
        <v>0</v>
      </c>
      <c r="AI46" s="53"/>
      <c r="AJ46" s="44">
        <f t="shared" si="17"/>
        <v>0</v>
      </c>
      <c r="AK46" s="114">
        <f t="shared" si="18"/>
        <v>0</v>
      </c>
      <c r="AL46" s="53"/>
      <c r="AM46" s="44">
        <f t="shared" si="19"/>
        <v>0</v>
      </c>
      <c r="AN46" s="114">
        <f t="shared" si="20"/>
        <v>0</v>
      </c>
      <c r="AO46" s="53">
        <v>1</v>
      </c>
      <c r="AP46" s="44">
        <f t="shared" si="21"/>
        <v>1</v>
      </c>
      <c r="AQ46" s="260"/>
      <c r="AR46" s="261"/>
      <c r="AS46" s="262"/>
    </row>
    <row r="47" spans="1:45" s="45" customFormat="1" ht="20.85" customHeight="1">
      <c r="A47" s="33" t="str">
        <f>Resumo!A46</f>
        <v>34.0</v>
      </c>
      <c r="B47" s="615" t="str">
        <f>Resumo!B46</f>
        <v>LIMPEZAS</v>
      </c>
      <c r="C47" s="615"/>
      <c r="D47" s="615"/>
      <c r="E47" s="615"/>
      <c r="F47" s="615"/>
      <c r="G47" s="616">
        <f>Resumo!G46</f>
        <v>0</v>
      </c>
      <c r="H47" s="616"/>
      <c r="I47" s="215" t="e">
        <f>G47/$G$80</f>
        <v>#DIV/0!</v>
      </c>
      <c r="J47" s="114">
        <f t="shared" ref="J47" si="93">K47*$G47</f>
        <v>0</v>
      </c>
      <c r="K47" s="53"/>
      <c r="L47" s="44">
        <f t="shared" ref="L47" si="94">K47</f>
        <v>0</v>
      </c>
      <c r="M47" s="114">
        <f t="shared" ref="M47" si="95">N47*$G47</f>
        <v>0</v>
      </c>
      <c r="N47" s="53"/>
      <c r="O47" s="44">
        <f t="shared" ref="O47" si="96">L47+N47</f>
        <v>0</v>
      </c>
      <c r="P47" s="114">
        <f t="shared" ref="P47" si="97">Q47*$G47</f>
        <v>0</v>
      </c>
      <c r="Q47" s="53"/>
      <c r="R47" s="44">
        <f t="shared" ref="R47" si="98">O47+Q47</f>
        <v>0</v>
      </c>
      <c r="S47" s="114">
        <f t="shared" ref="S47" si="99">T47*$G47</f>
        <v>0</v>
      </c>
      <c r="T47" s="53"/>
      <c r="U47" s="44">
        <f t="shared" ref="U47" si="100">R47+T47</f>
        <v>0</v>
      </c>
      <c r="V47" s="114">
        <f t="shared" ref="V47" si="101">W47*$G47</f>
        <v>0</v>
      </c>
      <c r="W47" s="53"/>
      <c r="X47" s="44">
        <f t="shared" ref="X47" si="102">U47+W47</f>
        <v>0</v>
      </c>
      <c r="Y47" s="114">
        <f t="shared" ref="Y47" si="103">Z47*$G47</f>
        <v>0</v>
      </c>
      <c r="Z47" s="53"/>
      <c r="AA47" s="44">
        <f t="shared" ref="AA47" si="104">X47+Z47</f>
        <v>0</v>
      </c>
      <c r="AB47" s="114">
        <f t="shared" ref="AB47" si="105">AC47*$G47</f>
        <v>0</v>
      </c>
      <c r="AC47" s="53"/>
      <c r="AD47" s="44">
        <f t="shared" ref="AD47" si="106">AA47+AC47</f>
        <v>0</v>
      </c>
      <c r="AE47" s="114">
        <f t="shared" ref="AE47" si="107">AF47*$G47</f>
        <v>0</v>
      </c>
      <c r="AF47" s="53"/>
      <c r="AG47" s="44">
        <f t="shared" ref="AG47" si="108">AD47+AF47</f>
        <v>0</v>
      </c>
      <c r="AH47" s="114">
        <f t="shared" ref="AH47" si="109">AI47*$G47</f>
        <v>0</v>
      </c>
      <c r="AI47" s="53"/>
      <c r="AJ47" s="44">
        <f t="shared" ref="AJ47" si="110">AG47+AI47</f>
        <v>0</v>
      </c>
      <c r="AK47" s="114">
        <f t="shared" ref="AK47" si="111">AL47*$G47</f>
        <v>0</v>
      </c>
      <c r="AL47" s="53"/>
      <c r="AM47" s="44">
        <f t="shared" ref="AM47" si="112">AJ47+AL47</f>
        <v>0</v>
      </c>
      <c r="AN47" s="114">
        <f t="shared" ref="AN47" si="113">AO47*$G47</f>
        <v>0</v>
      </c>
      <c r="AO47" s="53">
        <v>1</v>
      </c>
      <c r="AP47" s="44">
        <f t="shared" ref="AP47" si="114">AM47+AO47</f>
        <v>1</v>
      </c>
      <c r="AQ47" s="260"/>
      <c r="AR47" s="261"/>
      <c r="AS47" s="262"/>
    </row>
    <row r="48" spans="1:45" s="45" customFormat="1" ht="20.85" customHeight="1">
      <c r="A48" s="613" t="str">
        <f>Resumo!A47</f>
        <v>BLOCO QUADRA E VESTIÁRIOS</v>
      </c>
      <c r="B48" s="569"/>
      <c r="C48" s="569"/>
      <c r="D48" s="569"/>
      <c r="E48" s="569"/>
      <c r="F48" s="569"/>
      <c r="G48" s="614"/>
      <c r="H48" s="569"/>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26"/>
      <c r="AJ48" s="526"/>
      <c r="AK48" s="526"/>
      <c r="AL48" s="526"/>
      <c r="AM48" s="526"/>
      <c r="AN48" s="526"/>
      <c r="AO48" s="526"/>
      <c r="AP48" s="527"/>
      <c r="AQ48" s="260"/>
      <c r="AR48" s="261"/>
      <c r="AS48" s="262"/>
    </row>
    <row r="49" spans="1:45" s="45" customFormat="1" ht="20.85" customHeight="1">
      <c r="A49" s="33" t="str">
        <f>Resumo!A48</f>
        <v>35.0</v>
      </c>
      <c r="B49" s="615" t="str">
        <f>Resumo!B48</f>
        <v>MOVIMENTO DE TERRA</v>
      </c>
      <c r="C49" s="615"/>
      <c r="D49" s="615"/>
      <c r="E49" s="615"/>
      <c r="F49" s="615"/>
      <c r="G49" s="616">
        <f>Resumo!G48</f>
        <v>0</v>
      </c>
      <c r="H49" s="616"/>
      <c r="I49" s="215" t="e">
        <f t="shared" ref="I49:I60" si="115">G49/$G$80</f>
        <v>#DIV/0!</v>
      </c>
      <c r="J49" s="114">
        <f t="shared" ref="J49:J63" si="116">K49*$G49</f>
        <v>0</v>
      </c>
      <c r="K49" s="53">
        <v>0.98</v>
      </c>
      <c r="L49" s="44">
        <f t="shared" ref="L49:L63" si="117">K49</f>
        <v>0.98</v>
      </c>
      <c r="M49" s="114">
        <f t="shared" ref="M49:M63" si="118">N49*$G49</f>
        <v>0</v>
      </c>
      <c r="N49" s="53">
        <v>0.02</v>
      </c>
      <c r="O49" s="44">
        <f t="shared" ref="O49:O63" si="119">L49+N49</f>
        <v>1</v>
      </c>
      <c r="P49" s="114">
        <f t="shared" ref="P49:P63" si="120">Q49*$G49</f>
        <v>0</v>
      </c>
      <c r="Q49" s="53"/>
      <c r="R49" s="44">
        <f t="shared" ref="R49:R63" si="121">O49+Q49</f>
        <v>1</v>
      </c>
      <c r="S49" s="114">
        <f t="shared" ref="S49:S63" si="122">T49*$G49</f>
        <v>0</v>
      </c>
      <c r="T49" s="53"/>
      <c r="U49" s="44">
        <f t="shared" ref="U49:U63" si="123">R49+T49</f>
        <v>1</v>
      </c>
      <c r="V49" s="114">
        <f t="shared" ref="V49:V63" si="124">W49*$G49</f>
        <v>0</v>
      </c>
      <c r="W49" s="53"/>
      <c r="X49" s="44">
        <f t="shared" ref="X49:X63" si="125">U49+W49</f>
        <v>1</v>
      </c>
      <c r="Y49" s="114">
        <f t="shared" ref="Y49:Y63" si="126">Z49*$G49</f>
        <v>0</v>
      </c>
      <c r="Z49" s="53"/>
      <c r="AA49" s="44">
        <f t="shared" ref="AA49:AA63" si="127">X49+Z49</f>
        <v>1</v>
      </c>
      <c r="AB49" s="114">
        <f t="shared" ref="AB49:AB63" si="128">AC49*$G49</f>
        <v>0</v>
      </c>
      <c r="AC49" s="53"/>
      <c r="AD49" s="44">
        <f t="shared" ref="AD49:AD63" si="129">AA49+AC49</f>
        <v>1</v>
      </c>
      <c r="AE49" s="114">
        <f t="shared" ref="AE49:AE63" si="130">AF49*$G49</f>
        <v>0</v>
      </c>
      <c r="AF49" s="53"/>
      <c r="AG49" s="44">
        <f t="shared" ref="AG49:AG63" si="131">AD49+AF49</f>
        <v>1</v>
      </c>
      <c r="AH49" s="114">
        <f t="shared" ref="AH49:AH63" si="132">AI49*$G49</f>
        <v>0</v>
      </c>
      <c r="AI49" s="53"/>
      <c r="AJ49" s="44">
        <f t="shared" ref="AJ49:AJ63" si="133">AG49+AI49</f>
        <v>1</v>
      </c>
      <c r="AK49" s="114">
        <f t="shared" ref="AK49:AK63" si="134">AL49*$G49</f>
        <v>0</v>
      </c>
      <c r="AL49" s="53"/>
      <c r="AM49" s="44">
        <f t="shared" ref="AM49:AM63" si="135">AJ49+AL49</f>
        <v>1</v>
      </c>
      <c r="AN49" s="114">
        <f t="shared" ref="AN49:AN63" si="136">AO49*$G49</f>
        <v>0</v>
      </c>
      <c r="AO49" s="53"/>
      <c r="AP49" s="44">
        <f t="shared" ref="AP49:AP63" si="137">AM49+AO49</f>
        <v>1</v>
      </c>
      <c r="AQ49" s="260"/>
      <c r="AR49" s="261"/>
      <c r="AS49" s="262"/>
    </row>
    <row r="50" spans="1:45" s="45" customFormat="1" ht="20.85" customHeight="1">
      <c r="A50" s="33" t="str">
        <f>Resumo!A49</f>
        <v>36.0</v>
      </c>
      <c r="B50" s="615" t="str">
        <f>Resumo!B49</f>
        <v>INFRA ESTRUTURA</v>
      </c>
      <c r="C50" s="615"/>
      <c r="D50" s="615"/>
      <c r="E50" s="615"/>
      <c r="F50" s="615"/>
      <c r="G50" s="616">
        <f>Resumo!G49</f>
        <v>0</v>
      </c>
      <c r="H50" s="616"/>
      <c r="I50" s="215" t="e">
        <f t="shared" si="115"/>
        <v>#DIV/0!</v>
      </c>
      <c r="J50" s="114">
        <f t="shared" si="116"/>
        <v>0</v>
      </c>
      <c r="K50" s="53">
        <v>0.3</v>
      </c>
      <c r="L50" s="44">
        <f t="shared" si="117"/>
        <v>0.3</v>
      </c>
      <c r="M50" s="114">
        <f t="shared" si="118"/>
        <v>0</v>
      </c>
      <c r="N50" s="53">
        <v>0.7</v>
      </c>
      <c r="O50" s="44">
        <f t="shared" si="119"/>
        <v>1</v>
      </c>
      <c r="P50" s="114">
        <f t="shared" si="120"/>
        <v>0</v>
      </c>
      <c r="Q50" s="53"/>
      <c r="R50" s="44">
        <f t="shared" si="121"/>
        <v>1</v>
      </c>
      <c r="S50" s="114">
        <f t="shared" si="122"/>
        <v>0</v>
      </c>
      <c r="T50" s="53"/>
      <c r="U50" s="44">
        <f t="shared" si="123"/>
        <v>1</v>
      </c>
      <c r="V50" s="114">
        <f t="shared" si="124"/>
        <v>0</v>
      </c>
      <c r="W50" s="53"/>
      <c r="X50" s="44">
        <f t="shared" si="125"/>
        <v>1</v>
      </c>
      <c r="Y50" s="114">
        <f t="shared" si="126"/>
        <v>0</v>
      </c>
      <c r="Z50" s="53"/>
      <c r="AA50" s="44">
        <f t="shared" si="127"/>
        <v>1</v>
      </c>
      <c r="AB50" s="114">
        <f t="shared" si="128"/>
        <v>0</v>
      </c>
      <c r="AC50" s="53"/>
      <c r="AD50" s="44">
        <f t="shared" si="129"/>
        <v>1</v>
      </c>
      <c r="AE50" s="114">
        <f t="shared" si="130"/>
        <v>0</v>
      </c>
      <c r="AF50" s="53"/>
      <c r="AG50" s="44">
        <f t="shared" si="131"/>
        <v>1</v>
      </c>
      <c r="AH50" s="114">
        <f t="shared" si="132"/>
        <v>0</v>
      </c>
      <c r="AI50" s="53"/>
      <c r="AJ50" s="44">
        <f t="shared" si="133"/>
        <v>1</v>
      </c>
      <c r="AK50" s="114">
        <f t="shared" si="134"/>
        <v>0</v>
      </c>
      <c r="AL50" s="53"/>
      <c r="AM50" s="44">
        <f t="shared" si="135"/>
        <v>1</v>
      </c>
      <c r="AN50" s="114">
        <f t="shared" si="136"/>
        <v>0</v>
      </c>
      <c r="AO50" s="53"/>
      <c r="AP50" s="44">
        <f t="shared" si="137"/>
        <v>1</v>
      </c>
      <c r="AQ50" s="260"/>
      <c r="AR50" s="261"/>
      <c r="AS50" s="262"/>
    </row>
    <row r="51" spans="1:45" s="45" customFormat="1" ht="20.85" customHeight="1">
      <c r="A51" s="33" t="str">
        <f>Resumo!A50</f>
        <v>37.0</v>
      </c>
      <c r="B51" s="615" t="str">
        <f>Resumo!B50</f>
        <v>SUPRA ESTRUTURA</v>
      </c>
      <c r="C51" s="615"/>
      <c r="D51" s="615"/>
      <c r="E51" s="615"/>
      <c r="F51" s="615"/>
      <c r="G51" s="616">
        <f>Resumo!G50</f>
        <v>0</v>
      </c>
      <c r="H51" s="616"/>
      <c r="I51" s="215" t="e">
        <f t="shared" si="115"/>
        <v>#DIV/0!</v>
      </c>
      <c r="J51" s="114">
        <f t="shared" si="116"/>
        <v>0</v>
      </c>
      <c r="K51" s="53"/>
      <c r="L51" s="44">
        <f t="shared" si="117"/>
        <v>0</v>
      </c>
      <c r="M51" s="114">
        <f t="shared" si="118"/>
        <v>0</v>
      </c>
      <c r="N51" s="53">
        <v>0.1</v>
      </c>
      <c r="O51" s="44">
        <f t="shared" si="119"/>
        <v>0.1</v>
      </c>
      <c r="P51" s="114">
        <f t="shared" si="120"/>
        <v>0</v>
      </c>
      <c r="Q51" s="53">
        <v>0.5</v>
      </c>
      <c r="R51" s="44">
        <f t="shared" si="121"/>
        <v>0.6</v>
      </c>
      <c r="S51" s="114">
        <f t="shared" si="122"/>
        <v>0</v>
      </c>
      <c r="T51" s="53">
        <v>0.4</v>
      </c>
      <c r="U51" s="44">
        <f t="shared" si="123"/>
        <v>1</v>
      </c>
      <c r="V51" s="114">
        <f t="shared" si="124"/>
        <v>0</v>
      </c>
      <c r="W51" s="53"/>
      <c r="X51" s="44">
        <f t="shared" si="125"/>
        <v>1</v>
      </c>
      <c r="Y51" s="114">
        <f t="shared" si="126"/>
        <v>0</v>
      </c>
      <c r="Z51" s="53"/>
      <c r="AA51" s="44">
        <f t="shared" si="127"/>
        <v>1</v>
      </c>
      <c r="AB51" s="114">
        <f t="shared" si="128"/>
        <v>0</v>
      </c>
      <c r="AC51" s="53"/>
      <c r="AD51" s="44">
        <f t="shared" si="129"/>
        <v>1</v>
      </c>
      <c r="AE51" s="114">
        <f t="shared" si="130"/>
        <v>0</v>
      </c>
      <c r="AF51" s="53"/>
      <c r="AG51" s="44">
        <f t="shared" si="131"/>
        <v>1</v>
      </c>
      <c r="AH51" s="114">
        <f t="shared" si="132"/>
        <v>0</v>
      </c>
      <c r="AI51" s="53"/>
      <c r="AJ51" s="44">
        <f t="shared" si="133"/>
        <v>1</v>
      </c>
      <c r="AK51" s="114">
        <f t="shared" si="134"/>
        <v>0</v>
      </c>
      <c r="AL51" s="53"/>
      <c r="AM51" s="44">
        <f t="shared" si="135"/>
        <v>1</v>
      </c>
      <c r="AN51" s="114">
        <f t="shared" si="136"/>
        <v>0</v>
      </c>
      <c r="AO51" s="53"/>
      <c r="AP51" s="44">
        <f t="shared" si="137"/>
        <v>1</v>
      </c>
      <c r="AQ51" s="260"/>
      <c r="AR51" s="261"/>
      <c r="AS51" s="262"/>
    </row>
    <row r="52" spans="1:45" s="45" customFormat="1" ht="20.85" customHeight="1">
      <c r="A52" s="33" t="str">
        <f>Resumo!A51</f>
        <v>38.0</v>
      </c>
      <c r="B52" s="615" t="str">
        <f>Resumo!B51</f>
        <v>IMPERMEABILIZAÇÃO E TRATAMENTOS</v>
      </c>
      <c r="C52" s="615"/>
      <c r="D52" s="615"/>
      <c r="E52" s="615"/>
      <c r="F52" s="615"/>
      <c r="G52" s="616">
        <f>Resumo!G51</f>
        <v>0</v>
      </c>
      <c r="H52" s="616"/>
      <c r="I52" s="215" t="e">
        <f t="shared" si="115"/>
        <v>#DIV/0!</v>
      </c>
      <c r="J52" s="114">
        <f t="shared" si="116"/>
        <v>0</v>
      </c>
      <c r="K52" s="53"/>
      <c r="L52" s="44">
        <f t="shared" si="117"/>
        <v>0</v>
      </c>
      <c r="M52" s="114">
        <f t="shared" si="118"/>
        <v>0</v>
      </c>
      <c r="N52" s="53">
        <v>1</v>
      </c>
      <c r="O52" s="44">
        <f t="shared" si="119"/>
        <v>1</v>
      </c>
      <c r="P52" s="114">
        <f t="shared" si="120"/>
        <v>0</v>
      </c>
      <c r="Q52" s="53"/>
      <c r="R52" s="44">
        <f t="shared" si="121"/>
        <v>1</v>
      </c>
      <c r="S52" s="114">
        <f t="shared" si="122"/>
        <v>0</v>
      </c>
      <c r="T52" s="53"/>
      <c r="U52" s="44">
        <f t="shared" si="123"/>
        <v>1</v>
      </c>
      <c r="V52" s="114">
        <f t="shared" si="124"/>
        <v>0</v>
      </c>
      <c r="W52" s="53"/>
      <c r="X52" s="44">
        <f t="shared" si="125"/>
        <v>1</v>
      </c>
      <c r="Y52" s="114">
        <f t="shared" si="126"/>
        <v>0</v>
      </c>
      <c r="Z52" s="53"/>
      <c r="AA52" s="44">
        <f t="shared" si="127"/>
        <v>1</v>
      </c>
      <c r="AB52" s="114">
        <f t="shared" si="128"/>
        <v>0</v>
      </c>
      <c r="AC52" s="53"/>
      <c r="AD52" s="44">
        <f t="shared" si="129"/>
        <v>1</v>
      </c>
      <c r="AE52" s="114">
        <f t="shared" si="130"/>
        <v>0</v>
      </c>
      <c r="AF52" s="53"/>
      <c r="AG52" s="44">
        <f t="shared" si="131"/>
        <v>1</v>
      </c>
      <c r="AH52" s="114">
        <f t="shared" si="132"/>
        <v>0</v>
      </c>
      <c r="AI52" s="53"/>
      <c r="AJ52" s="44">
        <f t="shared" si="133"/>
        <v>1</v>
      </c>
      <c r="AK52" s="114">
        <f t="shared" si="134"/>
        <v>0</v>
      </c>
      <c r="AL52" s="53"/>
      <c r="AM52" s="44">
        <f t="shared" si="135"/>
        <v>1</v>
      </c>
      <c r="AN52" s="114">
        <f t="shared" si="136"/>
        <v>0</v>
      </c>
      <c r="AO52" s="53"/>
      <c r="AP52" s="44">
        <f t="shared" si="137"/>
        <v>1</v>
      </c>
      <c r="AQ52" s="260"/>
      <c r="AR52" s="261"/>
      <c r="AS52" s="262"/>
    </row>
    <row r="53" spans="1:45" s="45" customFormat="1" ht="20.85" customHeight="1">
      <c r="A53" s="33" t="str">
        <f>Resumo!A52</f>
        <v>39.0</v>
      </c>
      <c r="B53" s="615" t="str">
        <f>Resumo!B52</f>
        <v>ALVENARIAS E VEDAÇÕES</v>
      </c>
      <c r="C53" s="615"/>
      <c r="D53" s="615"/>
      <c r="E53" s="615"/>
      <c r="F53" s="615"/>
      <c r="G53" s="616">
        <f>Resumo!G52</f>
        <v>0</v>
      </c>
      <c r="H53" s="616"/>
      <c r="I53" s="215" t="e">
        <f t="shared" si="115"/>
        <v>#DIV/0!</v>
      </c>
      <c r="J53" s="114">
        <f t="shared" si="116"/>
        <v>0</v>
      </c>
      <c r="K53" s="53"/>
      <c r="L53" s="44">
        <f t="shared" si="117"/>
        <v>0</v>
      </c>
      <c r="M53" s="114">
        <f t="shared" si="118"/>
        <v>0</v>
      </c>
      <c r="N53" s="53">
        <v>0.1</v>
      </c>
      <c r="O53" s="44">
        <f t="shared" si="119"/>
        <v>0.1</v>
      </c>
      <c r="P53" s="114">
        <f t="shared" si="120"/>
        <v>0</v>
      </c>
      <c r="Q53" s="53">
        <v>0.5</v>
      </c>
      <c r="R53" s="44">
        <f t="shared" si="121"/>
        <v>0.6</v>
      </c>
      <c r="S53" s="114">
        <f t="shared" si="122"/>
        <v>0</v>
      </c>
      <c r="T53" s="53">
        <v>0.4</v>
      </c>
      <c r="U53" s="44">
        <f t="shared" si="123"/>
        <v>1</v>
      </c>
      <c r="V53" s="114">
        <f t="shared" si="124"/>
        <v>0</v>
      </c>
      <c r="W53" s="53"/>
      <c r="X53" s="44">
        <f t="shared" si="125"/>
        <v>1</v>
      </c>
      <c r="Y53" s="114">
        <f t="shared" si="126"/>
        <v>0</v>
      </c>
      <c r="Z53" s="53"/>
      <c r="AA53" s="44">
        <f t="shared" si="127"/>
        <v>1</v>
      </c>
      <c r="AB53" s="114">
        <f t="shared" si="128"/>
        <v>0</v>
      </c>
      <c r="AC53" s="53"/>
      <c r="AD53" s="44">
        <f t="shared" si="129"/>
        <v>1</v>
      </c>
      <c r="AE53" s="114">
        <f t="shared" si="130"/>
        <v>0</v>
      </c>
      <c r="AF53" s="53"/>
      <c r="AG53" s="44">
        <f t="shared" si="131"/>
        <v>1</v>
      </c>
      <c r="AH53" s="114">
        <f t="shared" si="132"/>
        <v>0</v>
      </c>
      <c r="AI53" s="53"/>
      <c r="AJ53" s="44">
        <f t="shared" si="133"/>
        <v>1</v>
      </c>
      <c r="AK53" s="114">
        <f t="shared" si="134"/>
        <v>0</v>
      </c>
      <c r="AL53" s="53"/>
      <c r="AM53" s="44">
        <f t="shared" si="135"/>
        <v>1</v>
      </c>
      <c r="AN53" s="114">
        <f t="shared" si="136"/>
        <v>0</v>
      </c>
      <c r="AO53" s="53"/>
      <c r="AP53" s="44">
        <f t="shared" si="137"/>
        <v>1</v>
      </c>
      <c r="AQ53" s="260"/>
      <c r="AR53" s="261"/>
      <c r="AS53" s="262"/>
    </row>
    <row r="54" spans="1:45" s="45" customFormat="1" ht="20.85" customHeight="1">
      <c r="A54" s="33" t="str">
        <f>Resumo!A53</f>
        <v>40.0</v>
      </c>
      <c r="B54" s="615" t="str">
        <f>Resumo!B53</f>
        <v>REVESTIMENTOS</v>
      </c>
      <c r="C54" s="615"/>
      <c r="D54" s="615"/>
      <c r="E54" s="615"/>
      <c r="F54" s="615"/>
      <c r="G54" s="616">
        <f>Resumo!G53</f>
        <v>0</v>
      </c>
      <c r="H54" s="616"/>
      <c r="I54" s="215" t="e">
        <f t="shared" si="115"/>
        <v>#DIV/0!</v>
      </c>
      <c r="J54" s="114">
        <f t="shared" si="116"/>
        <v>0</v>
      </c>
      <c r="K54" s="53"/>
      <c r="L54" s="44">
        <f t="shared" si="117"/>
        <v>0</v>
      </c>
      <c r="M54" s="114">
        <f t="shared" si="118"/>
        <v>0</v>
      </c>
      <c r="N54" s="53"/>
      <c r="O54" s="44">
        <f t="shared" si="119"/>
        <v>0</v>
      </c>
      <c r="P54" s="114">
        <f t="shared" si="120"/>
        <v>0</v>
      </c>
      <c r="Q54" s="53"/>
      <c r="R54" s="44">
        <f t="shared" si="121"/>
        <v>0</v>
      </c>
      <c r="S54" s="114">
        <f t="shared" si="122"/>
        <v>0</v>
      </c>
      <c r="T54" s="53">
        <v>0.3</v>
      </c>
      <c r="U54" s="44">
        <f t="shared" si="123"/>
        <v>0.3</v>
      </c>
      <c r="V54" s="114">
        <f t="shared" si="124"/>
        <v>0</v>
      </c>
      <c r="W54" s="53">
        <v>0.5</v>
      </c>
      <c r="X54" s="44">
        <f t="shared" si="125"/>
        <v>0.8</v>
      </c>
      <c r="Y54" s="114">
        <f t="shared" si="126"/>
        <v>0</v>
      </c>
      <c r="Z54" s="53">
        <v>0.2</v>
      </c>
      <c r="AA54" s="44">
        <f t="shared" si="127"/>
        <v>1</v>
      </c>
      <c r="AB54" s="114">
        <f t="shared" si="128"/>
        <v>0</v>
      </c>
      <c r="AC54" s="53"/>
      <c r="AD54" s="44">
        <f t="shared" si="129"/>
        <v>1</v>
      </c>
      <c r="AE54" s="114">
        <f t="shared" si="130"/>
        <v>0</v>
      </c>
      <c r="AF54" s="53"/>
      <c r="AG54" s="44">
        <f t="shared" si="131"/>
        <v>1</v>
      </c>
      <c r="AH54" s="114">
        <f t="shared" si="132"/>
        <v>0</v>
      </c>
      <c r="AI54" s="53"/>
      <c r="AJ54" s="44">
        <f t="shared" si="133"/>
        <v>1</v>
      </c>
      <c r="AK54" s="114">
        <f t="shared" si="134"/>
        <v>0</v>
      </c>
      <c r="AL54" s="53"/>
      <c r="AM54" s="44">
        <f t="shared" si="135"/>
        <v>1</v>
      </c>
      <c r="AN54" s="114">
        <f t="shared" si="136"/>
        <v>0</v>
      </c>
      <c r="AO54" s="53"/>
      <c r="AP54" s="44">
        <f t="shared" si="137"/>
        <v>1</v>
      </c>
      <c r="AQ54" s="260"/>
      <c r="AR54" s="261"/>
      <c r="AS54" s="262"/>
    </row>
    <row r="55" spans="1:45" s="45" customFormat="1" ht="20.85" customHeight="1">
      <c r="A55" s="33" t="str">
        <f>Resumo!A54</f>
        <v>41.0</v>
      </c>
      <c r="B55" s="615" t="str">
        <f>Resumo!B54</f>
        <v>COBERTURA</v>
      </c>
      <c r="C55" s="615"/>
      <c r="D55" s="615"/>
      <c r="E55" s="615"/>
      <c r="F55" s="615"/>
      <c r="G55" s="616">
        <f>Resumo!G54</f>
        <v>0</v>
      </c>
      <c r="H55" s="616"/>
      <c r="I55" s="215" t="e">
        <f t="shared" si="115"/>
        <v>#DIV/0!</v>
      </c>
      <c r="J55" s="114">
        <f t="shared" si="116"/>
        <v>0</v>
      </c>
      <c r="K55" s="53"/>
      <c r="L55" s="44">
        <f t="shared" si="117"/>
        <v>0</v>
      </c>
      <c r="M55" s="114">
        <f t="shared" si="118"/>
        <v>0</v>
      </c>
      <c r="N55" s="53"/>
      <c r="O55" s="44">
        <f t="shared" si="119"/>
        <v>0</v>
      </c>
      <c r="P55" s="114">
        <f t="shared" si="120"/>
        <v>0</v>
      </c>
      <c r="Q55" s="53"/>
      <c r="R55" s="44">
        <f t="shared" si="121"/>
        <v>0</v>
      </c>
      <c r="S55" s="114">
        <f t="shared" si="122"/>
        <v>0</v>
      </c>
      <c r="T55" s="53">
        <v>0.5</v>
      </c>
      <c r="U55" s="44">
        <f t="shared" si="123"/>
        <v>0.5</v>
      </c>
      <c r="V55" s="114">
        <f t="shared" si="124"/>
        <v>0</v>
      </c>
      <c r="W55" s="53">
        <v>0.5</v>
      </c>
      <c r="X55" s="44">
        <f t="shared" si="125"/>
        <v>1</v>
      </c>
      <c r="Y55" s="114">
        <f t="shared" si="126"/>
        <v>0</v>
      </c>
      <c r="Z55" s="53"/>
      <c r="AA55" s="44">
        <f t="shared" si="127"/>
        <v>1</v>
      </c>
      <c r="AB55" s="114">
        <f t="shared" si="128"/>
        <v>0</v>
      </c>
      <c r="AC55" s="53"/>
      <c r="AD55" s="44">
        <f t="shared" si="129"/>
        <v>1</v>
      </c>
      <c r="AE55" s="114">
        <f t="shared" si="130"/>
        <v>0</v>
      </c>
      <c r="AF55" s="53"/>
      <c r="AG55" s="44">
        <f t="shared" si="131"/>
        <v>1</v>
      </c>
      <c r="AH55" s="114">
        <f t="shared" si="132"/>
        <v>0</v>
      </c>
      <c r="AI55" s="53"/>
      <c r="AJ55" s="44">
        <f t="shared" si="133"/>
        <v>1</v>
      </c>
      <c r="AK55" s="114">
        <f t="shared" si="134"/>
        <v>0</v>
      </c>
      <c r="AL55" s="53"/>
      <c r="AM55" s="44">
        <f t="shared" si="135"/>
        <v>1</v>
      </c>
      <c r="AN55" s="114">
        <f t="shared" si="136"/>
        <v>0</v>
      </c>
      <c r="AO55" s="53"/>
      <c r="AP55" s="44">
        <f t="shared" si="137"/>
        <v>1</v>
      </c>
      <c r="AQ55" s="260"/>
      <c r="AR55" s="261"/>
      <c r="AS55" s="262"/>
    </row>
    <row r="56" spans="1:45" s="45" customFormat="1" ht="20.85" customHeight="1">
      <c r="A56" s="33" t="str">
        <f>Resumo!A55</f>
        <v>42.0</v>
      </c>
      <c r="B56" s="615" t="str">
        <f>Resumo!B55</f>
        <v>ESQUADRIAS</v>
      </c>
      <c r="C56" s="615"/>
      <c r="D56" s="615"/>
      <c r="E56" s="615"/>
      <c r="F56" s="615"/>
      <c r="G56" s="616">
        <f>Resumo!G55</f>
        <v>0</v>
      </c>
      <c r="H56" s="616"/>
      <c r="I56" s="215" t="e">
        <f t="shared" si="115"/>
        <v>#DIV/0!</v>
      </c>
      <c r="J56" s="114">
        <f t="shared" si="116"/>
        <v>0</v>
      </c>
      <c r="K56" s="53"/>
      <c r="L56" s="44">
        <f t="shared" si="117"/>
        <v>0</v>
      </c>
      <c r="M56" s="114">
        <f t="shared" si="118"/>
        <v>0</v>
      </c>
      <c r="N56" s="53"/>
      <c r="O56" s="44">
        <f t="shared" si="119"/>
        <v>0</v>
      </c>
      <c r="P56" s="114">
        <f t="shared" si="120"/>
        <v>0</v>
      </c>
      <c r="Q56" s="53"/>
      <c r="R56" s="44">
        <f t="shared" si="121"/>
        <v>0</v>
      </c>
      <c r="S56" s="114">
        <f t="shared" si="122"/>
        <v>0</v>
      </c>
      <c r="T56" s="53"/>
      <c r="U56" s="44">
        <f t="shared" si="123"/>
        <v>0</v>
      </c>
      <c r="V56" s="114">
        <f t="shared" si="124"/>
        <v>0</v>
      </c>
      <c r="W56" s="53"/>
      <c r="X56" s="44">
        <f t="shared" si="125"/>
        <v>0</v>
      </c>
      <c r="Y56" s="114">
        <f t="shared" si="126"/>
        <v>0</v>
      </c>
      <c r="Z56" s="53"/>
      <c r="AA56" s="44">
        <f t="shared" si="127"/>
        <v>0</v>
      </c>
      <c r="AB56" s="114">
        <f t="shared" si="128"/>
        <v>0</v>
      </c>
      <c r="AC56" s="53">
        <v>0.4</v>
      </c>
      <c r="AD56" s="44">
        <f t="shared" si="129"/>
        <v>0.4</v>
      </c>
      <c r="AE56" s="114">
        <f t="shared" si="130"/>
        <v>0</v>
      </c>
      <c r="AF56" s="53">
        <v>0.5</v>
      </c>
      <c r="AG56" s="44">
        <f t="shared" si="131"/>
        <v>0.9</v>
      </c>
      <c r="AH56" s="114">
        <f t="shared" si="132"/>
        <v>0</v>
      </c>
      <c r="AI56" s="53">
        <v>0.1</v>
      </c>
      <c r="AJ56" s="44">
        <f t="shared" si="133"/>
        <v>1</v>
      </c>
      <c r="AK56" s="114">
        <f t="shared" si="134"/>
        <v>0</v>
      </c>
      <c r="AL56" s="53"/>
      <c r="AM56" s="44">
        <f t="shared" si="135"/>
        <v>1</v>
      </c>
      <c r="AN56" s="114">
        <f t="shared" si="136"/>
        <v>0</v>
      </c>
      <c r="AO56" s="53"/>
      <c r="AP56" s="44">
        <f t="shared" si="137"/>
        <v>1</v>
      </c>
      <c r="AQ56" s="260"/>
      <c r="AR56" s="261"/>
      <c r="AS56" s="262"/>
    </row>
    <row r="57" spans="1:45" s="45" customFormat="1" ht="20.85" customHeight="1">
      <c r="A57" s="33" t="str">
        <f>Resumo!A56</f>
        <v>43.0</v>
      </c>
      <c r="B57" s="615" t="str">
        <f>Resumo!B56</f>
        <v>PISOS, RODAPÉS E SOLEIRAS</v>
      </c>
      <c r="C57" s="615"/>
      <c r="D57" s="615"/>
      <c r="E57" s="615"/>
      <c r="F57" s="615"/>
      <c r="G57" s="616">
        <f>Resumo!G56</f>
        <v>0</v>
      </c>
      <c r="H57" s="616"/>
      <c r="I57" s="215" t="e">
        <f t="shared" si="115"/>
        <v>#DIV/0!</v>
      </c>
      <c r="J57" s="114">
        <f t="shared" si="116"/>
        <v>0</v>
      </c>
      <c r="K57" s="53"/>
      <c r="L57" s="44">
        <f t="shared" si="117"/>
        <v>0</v>
      </c>
      <c r="M57" s="114">
        <f t="shared" si="118"/>
        <v>0</v>
      </c>
      <c r="N57" s="53"/>
      <c r="O57" s="44">
        <f t="shared" si="119"/>
        <v>0</v>
      </c>
      <c r="P57" s="114">
        <f t="shared" si="120"/>
        <v>0</v>
      </c>
      <c r="Q57" s="53"/>
      <c r="R57" s="44">
        <f t="shared" si="121"/>
        <v>0</v>
      </c>
      <c r="S57" s="114">
        <f t="shared" si="122"/>
        <v>0</v>
      </c>
      <c r="T57" s="53"/>
      <c r="U57" s="44">
        <f t="shared" si="123"/>
        <v>0</v>
      </c>
      <c r="V57" s="114">
        <f t="shared" si="124"/>
        <v>0</v>
      </c>
      <c r="W57" s="53"/>
      <c r="X57" s="44">
        <f t="shared" si="125"/>
        <v>0</v>
      </c>
      <c r="Y57" s="114">
        <f t="shared" si="126"/>
        <v>0</v>
      </c>
      <c r="Z57" s="53"/>
      <c r="AA57" s="44">
        <f t="shared" si="127"/>
        <v>0</v>
      </c>
      <c r="AB57" s="114">
        <f t="shared" si="128"/>
        <v>0</v>
      </c>
      <c r="AC57" s="53">
        <v>0.5</v>
      </c>
      <c r="AD57" s="44">
        <f t="shared" si="129"/>
        <v>0.5</v>
      </c>
      <c r="AE57" s="114">
        <f t="shared" si="130"/>
        <v>0</v>
      </c>
      <c r="AF57" s="53">
        <v>0.5</v>
      </c>
      <c r="AG57" s="44">
        <f t="shared" si="131"/>
        <v>1</v>
      </c>
      <c r="AH57" s="114">
        <f t="shared" si="132"/>
        <v>0</v>
      </c>
      <c r="AI57" s="53"/>
      <c r="AJ57" s="44">
        <f t="shared" si="133"/>
        <v>1</v>
      </c>
      <c r="AK57" s="114">
        <f t="shared" si="134"/>
        <v>0</v>
      </c>
      <c r="AL57" s="53"/>
      <c r="AM57" s="44">
        <f t="shared" si="135"/>
        <v>1</v>
      </c>
      <c r="AN57" s="114">
        <f t="shared" si="136"/>
        <v>0</v>
      </c>
      <c r="AO57" s="53"/>
      <c r="AP57" s="44">
        <f t="shared" si="137"/>
        <v>1</v>
      </c>
      <c r="AQ57" s="260"/>
      <c r="AR57" s="261"/>
      <c r="AS57" s="262"/>
    </row>
    <row r="58" spans="1:45" s="45" customFormat="1" ht="20.85" customHeight="1">
      <c r="A58" s="33" t="str">
        <f>Resumo!A57</f>
        <v>44.0</v>
      </c>
      <c r="B58" s="615" t="str">
        <f>Resumo!B57</f>
        <v>PINTURA</v>
      </c>
      <c r="C58" s="615"/>
      <c r="D58" s="615"/>
      <c r="E58" s="615"/>
      <c r="F58" s="615"/>
      <c r="G58" s="616">
        <f>Resumo!G57</f>
        <v>0</v>
      </c>
      <c r="H58" s="616"/>
      <c r="I58" s="215" t="e">
        <f t="shared" si="115"/>
        <v>#DIV/0!</v>
      </c>
      <c r="J58" s="114">
        <f t="shared" si="116"/>
        <v>0</v>
      </c>
      <c r="K58" s="53"/>
      <c r="L58" s="44">
        <f t="shared" si="117"/>
        <v>0</v>
      </c>
      <c r="M58" s="114">
        <f t="shared" si="118"/>
        <v>0</v>
      </c>
      <c r="N58" s="53"/>
      <c r="O58" s="44">
        <f t="shared" si="119"/>
        <v>0</v>
      </c>
      <c r="P58" s="114">
        <f t="shared" si="120"/>
        <v>0</v>
      </c>
      <c r="Q58" s="53"/>
      <c r="R58" s="44">
        <f t="shared" si="121"/>
        <v>0</v>
      </c>
      <c r="S58" s="114">
        <f t="shared" si="122"/>
        <v>0</v>
      </c>
      <c r="T58" s="53"/>
      <c r="U58" s="44">
        <f t="shared" si="123"/>
        <v>0</v>
      </c>
      <c r="V58" s="114">
        <f t="shared" si="124"/>
        <v>0</v>
      </c>
      <c r="W58" s="53"/>
      <c r="X58" s="44">
        <f t="shared" si="125"/>
        <v>0</v>
      </c>
      <c r="Y58" s="114">
        <f t="shared" si="126"/>
        <v>0</v>
      </c>
      <c r="Z58" s="53"/>
      <c r="AA58" s="44">
        <f t="shared" si="127"/>
        <v>0</v>
      </c>
      <c r="AB58" s="114">
        <f t="shared" si="128"/>
        <v>0</v>
      </c>
      <c r="AC58" s="53"/>
      <c r="AD58" s="44">
        <f t="shared" si="129"/>
        <v>0</v>
      </c>
      <c r="AE58" s="114">
        <f t="shared" si="130"/>
        <v>0</v>
      </c>
      <c r="AF58" s="53">
        <v>0.1</v>
      </c>
      <c r="AG58" s="44">
        <f t="shared" si="131"/>
        <v>0.1</v>
      </c>
      <c r="AH58" s="114">
        <f t="shared" si="132"/>
        <v>0</v>
      </c>
      <c r="AI58" s="53">
        <v>0.1</v>
      </c>
      <c r="AJ58" s="44">
        <f t="shared" si="133"/>
        <v>0.2</v>
      </c>
      <c r="AK58" s="114">
        <f t="shared" si="134"/>
        <v>0</v>
      </c>
      <c r="AL58" s="53">
        <v>0.35</v>
      </c>
      <c r="AM58" s="44">
        <f t="shared" si="135"/>
        <v>0.55000000000000004</v>
      </c>
      <c r="AN58" s="114">
        <f t="shared" si="136"/>
        <v>0</v>
      </c>
      <c r="AO58" s="53">
        <v>0.45</v>
      </c>
      <c r="AP58" s="44">
        <f t="shared" si="137"/>
        <v>1</v>
      </c>
      <c r="AQ58" s="260"/>
      <c r="AR58" s="261"/>
      <c r="AS58" s="262"/>
    </row>
    <row r="59" spans="1:45" s="45" customFormat="1" ht="20.85" customHeight="1">
      <c r="A59" s="33" t="str">
        <f>Resumo!A58</f>
        <v>45.0</v>
      </c>
      <c r="B59" s="615" t="str">
        <f>Resumo!B58</f>
        <v>LOUÇAS, METAIS E ACESSÓRIOS</v>
      </c>
      <c r="C59" s="615"/>
      <c r="D59" s="615"/>
      <c r="E59" s="615"/>
      <c r="F59" s="615"/>
      <c r="G59" s="616">
        <f>Resumo!G58</f>
        <v>0</v>
      </c>
      <c r="H59" s="616"/>
      <c r="I59" s="215" t="e">
        <f t="shared" si="115"/>
        <v>#DIV/0!</v>
      </c>
      <c r="J59" s="114">
        <f t="shared" si="116"/>
        <v>0</v>
      </c>
      <c r="K59" s="53"/>
      <c r="L59" s="44">
        <f t="shared" si="117"/>
        <v>0</v>
      </c>
      <c r="M59" s="114">
        <f t="shared" si="118"/>
        <v>0</v>
      </c>
      <c r="N59" s="53"/>
      <c r="O59" s="44">
        <f t="shared" si="119"/>
        <v>0</v>
      </c>
      <c r="P59" s="114">
        <f t="shared" si="120"/>
        <v>0</v>
      </c>
      <c r="Q59" s="53"/>
      <c r="R59" s="44">
        <f t="shared" si="121"/>
        <v>0</v>
      </c>
      <c r="S59" s="114">
        <f t="shared" si="122"/>
        <v>0</v>
      </c>
      <c r="T59" s="53"/>
      <c r="U59" s="44">
        <f t="shared" si="123"/>
        <v>0</v>
      </c>
      <c r="V59" s="114">
        <f t="shared" si="124"/>
        <v>0</v>
      </c>
      <c r="W59" s="53"/>
      <c r="X59" s="44">
        <f t="shared" si="125"/>
        <v>0</v>
      </c>
      <c r="Y59" s="114">
        <f t="shared" si="126"/>
        <v>0</v>
      </c>
      <c r="Z59" s="53"/>
      <c r="AA59" s="44">
        <f t="shared" si="127"/>
        <v>0</v>
      </c>
      <c r="AB59" s="114">
        <f t="shared" si="128"/>
        <v>0</v>
      </c>
      <c r="AC59" s="53">
        <v>1</v>
      </c>
      <c r="AD59" s="44">
        <f t="shared" si="129"/>
        <v>1</v>
      </c>
      <c r="AE59" s="114">
        <f t="shared" si="130"/>
        <v>0</v>
      </c>
      <c r="AF59" s="53"/>
      <c r="AG59" s="44">
        <f t="shared" si="131"/>
        <v>1</v>
      </c>
      <c r="AH59" s="114">
        <f t="shared" si="132"/>
        <v>0</v>
      </c>
      <c r="AI59" s="53"/>
      <c r="AJ59" s="44">
        <f t="shared" si="133"/>
        <v>1</v>
      </c>
      <c r="AK59" s="114">
        <f t="shared" si="134"/>
        <v>0</v>
      </c>
      <c r="AL59" s="53"/>
      <c r="AM59" s="44">
        <f t="shared" si="135"/>
        <v>1</v>
      </c>
      <c r="AN59" s="114">
        <f t="shared" si="136"/>
        <v>0</v>
      </c>
      <c r="AO59" s="53"/>
      <c r="AP59" s="44">
        <f t="shared" si="137"/>
        <v>1</v>
      </c>
      <c r="AQ59" s="260"/>
      <c r="AR59" s="261"/>
      <c r="AS59" s="262"/>
    </row>
    <row r="60" spans="1:45" s="45" customFormat="1" ht="20.85" customHeight="1">
      <c r="A60" s="33" t="str">
        <f>Resumo!A59</f>
        <v>46.0</v>
      </c>
      <c r="B60" s="615" t="str">
        <f>Resumo!B59</f>
        <v>INSTALAÇÕES ELÉTRICAS</v>
      </c>
      <c r="C60" s="615"/>
      <c r="D60" s="615"/>
      <c r="E60" s="615"/>
      <c r="F60" s="615"/>
      <c r="G60" s="616">
        <f>Resumo!G59</f>
        <v>0</v>
      </c>
      <c r="H60" s="616"/>
      <c r="I60" s="215" t="e">
        <f t="shared" si="115"/>
        <v>#DIV/0!</v>
      </c>
      <c r="J60" s="114">
        <f t="shared" si="116"/>
        <v>0</v>
      </c>
      <c r="K60" s="53"/>
      <c r="L60" s="44">
        <f t="shared" si="117"/>
        <v>0</v>
      </c>
      <c r="M60" s="114">
        <f t="shared" si="118"/>
        <v>0</v>
      </c>
      <c r="N60" s="53">
        <v>0.1</v>
      </c>
      <c r="O60" s="44">
        <f t="shared" si="119"/>
        <v>0.1</v>
      </c>
      <c r="P60" s="114">
        <f t="shared" si="120"/>
        <v>0</v>
      </c>
      <c r="Q60" s="53">
        <v>0.1</v>
      </c>
      <c r="R60" s="44">
        <f t="shared" si="121"/>
        <v>0.2</v>
      </c>
      <c r="S60" s="114">
        <f t="shared" si="122"/>
        <v>0</v>
      </c>
      <c r="T60" s="53">
        <v>0.1</v>
      </c>
      <c r="U60" s="44">
        <f t="shared" si="123"/>
        <v>0.3</v>
      </c>
      <c r="V60" s="114">
        <f t="shared" si="124"/>
        <v>0</v>
      </c>
      <c r="W60" s="53">
        <v>0.15</v>
      </c>
      <c r="X60" s="44">
        <f t="shared" si="125"/>
        <v>0.45</v>
      </c>
      <c r="Y60" s="114">
        <f t="shared" si="126"/>
        <v>0</v>
      </c>
      <c r="Z60" s="53">
        <v>0.15</v>
      </c>
      <c r="AA60" s="44">
        <f t="shared" si="127"/>
        <v>0.6</v>
      </c>
      <c r="AB60" s="114">
        <f t="shared" si="128"/>
        <v>0</v>
      </c>
      <c r="AC60" s="53">
        <v>0.15</v>
      </c>
      <c r="AD60" s="44">
        <f t="shared" si="129"/>
        <v>0.75</v>
      </c>
      <c r="AE60" s="114">
        <f t="shared" si="130"/>
        <v>0</v>
      </c>
      <c r="AF60" s="53">
        <v>0.15</v>
      </c>
      <c r="AG60" s="44">
        <f t="shared" si="131"/>
        <v>0.9</v>
      </c>
      <c r="AH60" s="114">
        <f t="shared" si="132"/>
        <v>0</v>
      </c>
      <c r="AI60" s="53">
        <v>0.1</v>
      </c>
      <c r="AJ60" s="44">
        <f t="shared" si="133"/>
        <v>1</v>
      </c>
      <c r="AK60" s="114">
        <f t="shared" si="134"/>
        <v>0</v>
      </c>
      <c r="AL60" s="53"/>
      <c r="AM60" s="44">
        <f t="shared" si="135"/>
        <v>1</v>
      </c>
      <c r="AN60" s="114">
        <f t="shared" si="136"/>
        <v>0</v>
      </c>
      <c r="AO60" s="53"/>
      <c r="AP60" s="44">
        <f t="shared" si="137"/>
        <v>1</v>
      </c>
      <c r="AQ60" s="260"/>
      <c r="AR60" s="261"/>
      <c r="AS60" s="262"/>
    </row>
    <row r="61" spans="1:45" s="45" customFormat="1" ht="20.85" customHeight="1">
      <c r="A61" s="33" t="str">
        <f>Resumo!A60</f>
        <v>47.0</v>
      </c>
      <c r="B61" s="615" t="str">
        <f>Resumo!B60</f>
        <v>ACESSIBILIDADE</v>
      </c>
      <c r="C61" s="615"/>
      <c r="D61" s="615"/>
      <c r="E61" s="615"/>
      <c r="F61" s="615"/>
      <c r="G61" s="616">
        <f>Resumo!G60</f>
        <v>0</v>
      </c>
      <c r="H61" s="616"/>
      <c r="I61" s="215" t="e">
        <f t="shared" ref="I61:I62" si="138">G61/$G$80</f>
        <v>#DIV/0!</v>
      </c>
      <c r="J61" s="114">
        <f t="shared" si="116"/>
        <v>0</v>
      </c>
      <c r="K61" s="53"/>
      <c r="L61" s="44">
        <f t="shared" si="117"/>
        <v>0</v>
      </c>
      <c r="M61" s="114">
        <f t="shared" si="118"/>
        <v>0</v>
      </c>
      <c r="N61" s="53"/>
      <c r="O61" s="44">
        <f t="shared" si="119"/>
        <v>0</v>
      </c>
      <c r="P61" s="114">
        <f t="shared" si="120"/>
        <v>0</v>
      </c>
      <c r="Q61" s="53"/>
      <c r="R61" s="44">
        <f t="shared" si="121"/>
        <v>0</v>
      </c>
      <c r="S61" s="114">
        <f t="shared" si="122"/>
        <v>0</v>
      </c>
      <c r="T61" s="53"/>
      <c r="U61" s="44">
        <f t="shared" si="123"/>
        <v>0</v>
      </c>
      <c r="V61" s="114">
        <f t="shared" si="124"/>
        <v>0</v>
      </c>
      <c r="W61" s="53"/>
      <c r="X61" s="44">
        <f t="shared" si="125"/>
        <v>0</v>
      </c>
      <c r="Y61" s="114">
        <f t="shared" si="126"/>
        <v>0</v>
      </c>
      <c r="Z61" s="53"/>
      <c r="AA61" s="44">
        <f t="shared" si="127"/>
        <v>0</v>
      </c>
      <c r="AB61" s="114">
        <f t="shared" si="128"/>
        <v>0</v>
      </c>
      <c r="AC61" s="53"/>
      <c r="AD61" s="44">
        <f t="shared" si="129"/>
        <v>0</v>
      </c>
      <c r="AE61" s="114">
        <f t="shared" si="130"/>
        <v>0</v>
      </c>
      <c r="AF61" s="53"/>
      <c r="AG61" s="44">
        <f t="shared" si="131"/>
        <v>0</v>
      </c>
      <c r="AH61" s="114">
        <f t="shared" si="132"/>
        <v>0</v>
      </c>
      <c r="AI61" s="53"/>
      <c r="AJ61" s="44">
        <f t="shared" si="133"/>
        <v>0</v>
      </c>
      <c r="AK61" s="114">
        <f t="shared" si="134"/>
        <v>0</v>
      </c>
      <c r="AL61" s="53">
        <v>1</v>
      </c>
      <c r="AM61" s="44">
        <f t="shared" si="135"/>
        <v>1</v>
      </c>
      <c r="AN61" s="114">
        <f t="shared" si="136"/>
        <v>0</v>
      </c>
      <c r="AO61" s="53"/>
      <c r="AP61" s="44">
        <f t="shared" si="137"/>
        <v>1</v>
      </c>
      <c r="AQ61" s="260"/>
      <c r="AR61" s="261"/>
      <c r="AS61" s="262"/>
    </row>
    <row r="62" spans="1:45" s="45" customFormat="1" ht="20.85" customHeight="1">
      <c r="A62" s="33" t="str">
        <f>Resumo!A61</f>
        <v>48.0</v>
      </c>
      <c r="B62" s="615" t="str">
        <f>Resumo!B61</f>
        <v>SERVIÇOS COMPLEMENTARES</v>
      </c>
      <c r="C62" s="615"/>
      <c r="D62" s="615"/>
      <c r="E62" s="615"/>
      <c r="F62" s="615"/>
      <c r="G62" s="616">
        <f>Resumo!G61</f>
        <v>0</v>
      </c>
      <c r="H62" s="616"/>
      <c r="I62" s="215" t="e">
        <f t="shared" si="138"/>
        <v>#DIV/0!</v>
      </c>
      <c r="J62" s="114">
        <f t="shared" si="116"/>
        <v>0</v>
      </c>
      <c r="K62" s="53"/>
      <c r="L62" s="44">
        <f t="shared" si="117"/>
        <v>0</v>
      </c>
      <c r="M62" s="114">
        <f t="shared" si="118"/>
        <v>0</v>
      </c>
      <c r="N62" s="53"/>
      <c r="O62" s="44">
        <f t="shared" si="119"/>
        <v>0</v>
      </c>
      <c r="P62" s="114">
        <f t="shared" si="120"/>
        <v>0</v>
      </c>
      <c r="Q62" s="53"/>
      <c r="R62" s="44">
        <f t="shared" si="121"/>
        <v>0</v>
      </c>
      <c r="S62" s="114">
        <f t="shared" si="122"/>
        <v>0</v>
      </c>
      <c r="T62" s="53"/>
      <c r="U62" s="44">
        <f t="shared" si="123"/>
        <v>0</v>
      </c>
      <c r="V62" s="114">
        <f t="shared" si="124"/>
        <v>0</v>
      </c>
      <c r="W62" s="53"/>
      <c r="X62" s="44">
        <f t="shared" si="125"/>
        <v>0</v>
      </c>
      <c r="Y62" s="114">
        <f t="shared" si="126"/>
        <v>0</v>
      </c>
      <c r="Z62" s="53"/>
      <c r="AA62" s="44">
        <f t="shared" si="127"/>
        <v>0</v>
      </c>
      <c r="AB62" s="114">
        <f t="shared" si="128"/>
        <v>0</v>
      </c>
      <c r="AC62" s="53"/>
      <c r="AD62" s="44">
        <f t="shared" si="129"/>
        <v>0</v>
      </c>
      <c r="AE62" s="114">
        <f t="shared" si="130"/>
        <v>0</v>
      </c>
      <c r="AF62" s="53"/>
      <c r="AG62" s="44">
        <f t="shared" si="131"/>
        <v>0</v>
      </c>
      <c r="AH62" s="114">
        <f t="shared" si="132"/>
        <v>0</v>
      </c>
      <c r="AI62" s="53"/>
      <c r="AJ62" s="44">
        <f t="shared" si="133"/>
        <v>0</v>
      </c>
      <c r="AK62" s="114">
        <f t="shared" si="134"/>
        <v>0</v>
      </c>
      <c r="AL62" s="53"/>
      <c r="AM62" s="44">
        <f t="shared" si="135"/>
        <v>0</v>
      </c>
      <c r="AN62" s="114">
        <f t="shared" si="136"/>
        <v>0</v>
      </c>
      <c r="AO62" s="53">
        <v>1</v>
      </c>
      <c r="AP62" s="44">
        <f t="shared" si="137"/>
        <v>1</v>
      </c>
      <c r="AQ62" s="260"/>
      <c r="AR62" s="261"/>
      <c r="AS62" s="262"/>
    </row>
    <row r="63" spans="1:45" s="45" customFormat="1" ht="20.85" customHeight="1">
      <c r="A63" s="33" t="str">
        <f>Resumo!A62</f>
        <v>49.0</v>
      </c>
      <c r="B63" s="617" t="str">
        <f>Resumo!B62</f>
        <v>LIMPEZAS</v>
      </c>
      <c r="C63" s="617"/>
      <c r="D63" s="617"/>
      <c r="E63" s="617"/>
      <c r="F63" s="617"/>
      <c r="G63" s="616">
        <f>Resumo!G62</f>
        <v>0</v>
      </c>
      <c r="H63" s="616"/>
      <c r="I63" s="215" t="e">
        <f>G63/$G$80</f>
        <v>#DIV/0!</v>
      </c>
      <c r="J63" s="114">
        <f t="shared" si="116"/>
        <v>0</v>
      </c>
      <c r="K63" s="53"/>
      <c r="L63" s="44">
        <f t="shared" si="117"/>
        <v>0</v>
      </c>
      <c r="M63" s="114">
        <f t="shared" si="118"/>
        <v>0</v>
      </c>
      <c r="N63" s="53"/>
      <c r="O63" s="44">
        <f t="shared" si="119"/>
        <v>0</v>
      </c>
      <c r="P63" s="114">
        <f t="shared" si="120"/>
        <v>0</v>
      </c>
      <c r="Q63" s="53"/>
      <c r="R63" s="44">
        <f t="shared" si="121"/>
        <v>0</v>
      </c>
      <c r="S63" s="114">
        <f t="shared" si="122"/>
        <v>0</v>
      </c>
      <c r="T63" s="53"/>
      <c r="U63" s="44">
        <f t="shared" si="123"/>
        <v>0</v>
      </c>
      <c r="V63" s="114">
        <f t="shared" si="124"/>
        <v>0</v>
      </c>
      <c r="W63" s="53"/>
      <c r="X63" s="44">
        <f t="shared" si="125"/>
        <v>0</v>
      </c>
      <c r="Y63" s="114">
        <f t="shared" si="126"/>
        <v>0</v>
      </c>
      <c r="Z63" s="53"/>
      <c r="AA63" s="44">
        <f t="shared" si="127"/>
        <v>0</v>
      </c>
      <c r="AB63" s="114">
        <f t="shared" si="128"/>
        <v>0</v>
      </c>
      <c r="AC63" s="53"/>
      <c r="AD63" s="44">
        <f t="shared" si="129"/>
        <v>0</v>
      </c>
      <c r="AE63" s="114">
        <f t="shared" si="130"/>
        <v>0</v>
      </c>
      <c r="AF63" s="53"/>
      <c r="AG63" s="44">
        <f t="shared" si="131"/>
        <v>0</v>
      </c>
      <c r="AH63" s="114">
        <f t="shared" si="132"/>
        <v>0</v>
      </c>
      <c r="AI63" s="53"/>
      <c r="AJ63" s="44">
        <f t="shared" si="133"/>
        <v>0</v>
      </c>
      <c r="AK63" s="114">
        <f t="shared" si="134"/>
        <v>0</v>
      </c>
      <c r="AL63" s="53"/>
      <c r="AM63" s="44">
        <f t="shared" si="135"/>
        <v>0</v>
      </c>
      <c r="AN63" s="114">
        <f t="shared" si="136"/>
        <v>0</v>
      </c>
      <c r="AO63" s="53">
        <v>1</v>
      </c>
      <c r="AP63" s="44">
        <f t="shared" si="137"/>
        <v>1</v>
      </c>
      <c r="AQ63" s="260"/>
      <c r="AR63" s="261"/>
      <c r="AS63" s="262"/>
    </row>
    <row r="64" spans="1:45" s="45" customFormat="1" ht="20.85" customHeight="1">
      <c r="A64" s="613" t="str">
        <f>Resumo!A63</f>
        <v>ÁREAS EXTERNAS</v>
      </c>
      <c r="B64" s="569"/>
      <c r="C64" s="569"/>
      <c r="D64" s="569"/>
      <c r="E64" s="569"/>
      <c r="F64" s="569"/>
      <c r="G64" s="614"/>
      <c r="H64" s="569"/>
      <c r="I64" s="526"/>
      <c r="J64" s="526"/>
      <c r="K64" s="526"/>
      <c r="L64" s="526"/>
      <c r="M64" s="526"/>
      <c r="N64" s="526"/>
      <c r="O64" s="526"/>
      <c r="P64" s="526"/>
      <c r="Q64" s="526"/>
      <c r="R64" s="526"/>
      <c r="S64" s="526"/>
      <c r="T64" s="526"/>
      <c r="U64" s="526"/>
      <c r="V64" s="526"/>
      <c r="W64" s="526"/>
      <c r="X64" s="526"/>
      <c r="Y64" s="526"/>
      <c r="Z64" s="526"/>
      <c r="AA64" s="526"/>
      <c r="AB64" s="526"/>
      <c r="AC64" s="526"/>
      <c r="AD64" s="526"/>
      <c r="AE64" s="526"/>
      <c r="AF64" s="526"/>
      <c r="AG64" s="526"/>
      <c r="AH64" s="526"/>
      <c r="AI64" s="526"/>
      <c r="AJ64" s="526"/>
      <c r="AK64" s="526"/>
      <c r="AL64" s="526"/>
      <c r="AM64" s="526"/>
      <c r="AN64" s="526"/>
      <c r="AO64" s="526"/>
      <c r="AP64" s="527"/>
      <c r="AQ64" s="260"/>
      <c r="AR64" s="261"/>
      <c r="AS64" s="262"/>
    </row>
    <row r="65" spans="1:45" s="45" customFormat="1" ht="20.85" customHeight="1">
      <c r="A65" s="33" t="str">
        <f>Resumo!A64</f>
        <v>50.0</v>
      </c>
      <c r="B65" s="615" t="str">
        <f>Resumo!B64</f>
        <v>PAISAGISMO</v>
      </c>
      <c r="C65" s="615"/>
      <c r="D65" s="615"/>
      <c r="E65" s="615"/>
      <c r="F65" s="615"/>
      <c r="G65" s="616">
        <f>Resumo!G64</f>
        <v>0</v>
      </c>
      <c r="H65" s="616"/>
      <c r="I65" s="215" t="e">
        <f t="shared" ref="I65" si="139">G65/$G$80</f>
        <v>#DIV/0!</v>
      </c>
      <c r="J65" s="114">
        <f t="shared" ref="J65:J67" si="140">K65*$G65</f>
        <v>0</v>
      </c>
      <c r="K65" s="53"/>
      <c r="L65" s="44">
        <f t="shared" ref="L65:L67" si="141">K65</f>
        <v>0</v>
      </c>
      <c r="M65" s="114">
        <f t="shared" ref="M65:M67" si="142">N65*$G65</f>
        <v>0</v>
      </c>
      <c r="N65" s="53"/>
      <c r="O65" s="44">
        <f t="shared" ref="O65:O67" si="143">L65+N65</f>
        <v>0</v>
      </c>
      <c r="P65" s="114">
        <f t="shared" ref="P65:P67" si="144">Q65*$G65</f>
        <v>0</v>
      </c>
      <c r="Q65" s="53"/>
      <c r="R65" s="44">
        <f t="shared" ref="R65:R67" si="145">O65+Q65</f>
        <v>0</v>
      </c>
      <c r="S65" s="114">
        <f t="shared" ref="S65:S67" si="146">T65*$G65</f>
        <v>0</v>
      </c>
      <c r="T65" s="53"/>
      <c r="U65" s="44">
        <f t="shared" ref="U65:U67" si="147">R65+T65</f>
        <v>0</v>
      </c>
      <c r="V65" s="114">
        <f t="shared" ref="V65:V67" si="148">W65*$G65</f>
        <v>0</v>
      </c>
      <c r="W65" s="53"/>
      <c r="X65" s="44">
        <f t="shared" ref="X65:X67" si="149">U65+W65</f>
        <v>0</v>
      </c>
      <c r="Y65" s="114">
        <f t="shared" ref="Y65:Y67" si="150">Z65*$G65</f>
        <v>0</v>
      </c>
      <c r="Z65" s="53"/>
      <c r="AA65" s="44">
        <f t="shared" ref="AA65:AA67" si="151">X65+Z65</f>
        <v>0</v>
      </c>
      <c r="AB65" s="114">
        <f t="shared" ref="AB65:AB67" si="152">AC65*$G65</f>
        <v>0</v>
      </c>
      <c r="AC65" s="53"/>
      <c r="AD65" s="44">
        <f t="shared" ref="AD65:AD67" si="153">AA65+AC65</f>
        <v>0</v>
      </c>
      <c r="AE65" s="114">
        <f t="shared" ref="AE65:AE67" si="154">AF65*$G65</f>
        <v>0</v>
      </c>
      <c r="AF65" s="53"/>
      <c r="AG65" s="44">
        <f t="shared" ref="AG65:AG67" si="155">AD65+AF65</f>
        <v>0</v>
      </c>
      <c r="AH65" s="114">
        <f t="shared" ref="AH65:AH67" si="156">AI65*$G65</f>
        <v>0</v>
      </c>
      <c r="AI65" s="53"/>
      <c r="AJ65" s="44">
        <f t="shared" ref="AJ65:AJ67" si="157">AG65+AI65</f>
        <v>0</v>
      </c>
      <c r="AK65" s="114">
        <f t="shared" ref="AK65:AK67" si="158">AL65*$G65</f>
        <v>0</v>
      </c>
      <c r="AL65" s="53">
        <v>0.5</v>
      </c>
      <c r="AM65" s="44">
        <f t="shared" ref="AM65:AM67" si="159">AJ65+AL65</f>
        <v>0.5</v>
      </c>
      <c r="AN65" s="114">
        <f t="shared" ref="AN65:AN67" si="160">AO65*$G65</f>
        <v>0</v>
      </c>
      <c r="AO65" s="53">
        <v>0.5</v>
      </c>
      <c r="AP65" s="44">
        <f t="shared" ref="AP65:AP67" si="161">AM65+AO65</f>
        <v>1</v>
      </c>
      <c r="AQ65" s="260"/>
      <c r="AR65" s="261"/>
      <c r="AS65" s="262"/>
    </row>
    <row r="66" spans="1:45" s="45" customFormat="1" ht="20.85" customHeight="1">
      <c r="A66" s="33" t="str">
        <f>Resumo!A65</f>
        <v>51.0</v>
      </c>
      <c r="B66" s="617" t="str">
        <f>Resumo!B65</f>
        <v>PERGOLADOS METÁLICOS</v>
      </c>
      <c r="C66" s="617"/>
      <c r="D66" s="617"/>
      <c r="E66" s="617"/>
      <c r="F66" s="617"/>
      <c r="G66" s="616">
        <f>Resumo!G65</f>
        <v>0</v>
      </c>
      <c r="H66" s="616"/>
      <c r="I66" s="215" t="e">
        <f>G66/$G$80</f>
        <v>#DIV/0!</v>
      </c>
      <c r="J66" s="114">
        <f t="shared" si="140"/>
        <v>0</v>
      </c>
      <c r="K66" s="53"/>
      <c r="L66" s="44">
        <f t="shared" si="141"/>
        <v>0</v>
      </c>
      <c r="M66" s="114">
        <f t="shared" si="142"/>
        <v>0</v>
      </c>
      <c r="N66" s="53"/>
      <c r="O66" s="44">
        <f t="shared" si="143"/>
        <v>0</v>
      </c>
      <c r="P66" s="114">
        <f t="shared" si="144"/>
        <v>0</v>
      </c>
      <c r="Q66" s="53"/>
      <c r="R66" s="44">
        <f t="shared" si="145"/>
        <v>0</v>
      </c>
      <c r="S66" s="114">
        <f t="shared" si="146"/>
        <v>0</v>
      </c>
      <c r="T66" s="53"/>
      <c r="U66" s="44">
        <f t="shared" si="147"/>
        <v>0</v>
      </c>
      <c r="V66" s="114">
        <f t="shared" si="148"/>
        <v>0</v>
      </c>
      <c r="W66" s="53"/>
      <c r="X66" s="44">
        <f t="shared" si="149"/>
        <v>0</v>
      </c>
      <c r="Y66" s="114">
        <f t="shared" si="150"/>
        <v>0</v>
      </c>
      <c r="Z66" s="53">
        <v>0.5</v>
      </c>
      <c r="AA66" s="44">
        <f t="shared" si="151"/>
        <v>0.5</v>
      </c>
      <c r="AB66" s="114">
        <f t="shared" si="152"/>
        <v>0</v>
      </c>
      <c r="AC66" s="53">
        <v>0.5</v>
      </c>
      <c r="AD66" s="44">
        <f t="shared" si="153"/>
        <v>1</v>
      </c>
      <c r="AE66" s="114">
        <f t="shared" si="154"/>
        <v>0</v>
      </c>
      <c r="AF66" s="53"/>
      <c r="AG66" s="44">
        <f t="shared" si="155"/>
        <v>1</v>
      </c>
      <c r="AH66" s="114">
        <f t="shared" si="156"/>
        <v>0</v>
      </c>
      <c r="AI66" s="53"/>
      <c r="AJ66" s="44">
        <f t="shared" si="157"/>
        <v>1</v>
      </c>
      <c r="AK66" s="114">
        <f t="shared" si="158"/>
        <v>0</v>
      </c>
      <c r="AL66" s="53"/>
      <c r="AM66" s="44">
        <f t="shared" si="159"/>
        <v>1</v>
      </c>
      <c r="AN66" s="114">
        <f t="shared" si="160"/>
        <v>0</v>
      </c>
      <c r="AO66" s="53"/>
      <c r="AP66" s="44">
        <f t="shared" si="161"/>
        <v>1</v>
      </c>
      <c r="AQ66" s="260"/>
      <c r="AR66" s="261"/>
      <c r="AS66" s="262"/>
    </row>
    <row r="67" spans="1:45" s="45" customFormat="1" ht="20.85" customHeight="1">
      <c r="A67" s="33" t="str">
        <f>Resumo!A66</f>
        <v>52.0</v>
      </c>
      <c r="B67" s="615" t="str">
        <f>Resumo!B66</f>
        <v>MUROS, CERCAS, FECHAMENTOS E PAVIMENTAÇÕES</v>
      </c>
      <c r="C67" s="615"/>
      <c r="D67" s="615"/>
      <c r="E67" s="615"/>
      <c r="F67" s="615"/>
      <c r="G67" s="616">
        <f>Resumo!G66</f>
        <v>0</v>
      </c>
      <c r="H67" s="616"/>
      <c r="I67" s="215" t="e">
        <f>G67/$G$80</f>
        <v>#DIV/0!</v>
      </c>
      <c r="J67" s="114">
        <f t="shared" si="140"/>
        <v>0</v>
      </c>
      <c r="K67" s="53"/>
      <c r="L67" s="44">
        <f t="shared" si="141"/>
        <v>0</v>
      </c>
      <c r="M67" s="114">
        <f t="shared" si="142"/>
        <v>0</v>
      </c>
      <c r="N67" s="53"/>
      <c r="O67" s="44">
        <f t="shared" si="143"/>
        <v>0</v>
      </c>
      <c r="P67" s="114">
        <f t="shared" si="144"/>
        <v>0</v>
      </c>
      <c r="Q67" s="53"/>
      <c r="R67" s="44">
        <f t="shared" si="145"/>
        <v>0</v>
      </c>
      <c r="S67" s="114">
        <f t="shared" si="146"/>
        <v>0</v>
      </c>
      <c r="T67" s="53"/>
      <c r="U67" s="44">
        <f t="shared" si="147"/>
        <v>0</v>
      </c>
      <c r="V67" s="114">
        <f t="shared" si="148"/>
        <v>0</v>
      </c>
      <c r="W67" s="53"/>
      <c r="X67" s="44">
        <f t="shared" si="149"/>
        <v>0</v>
      </c>
      <c r="Y67" s="114">
        <f t="shared" si="150"/>
        <v>0</v>
      </c>
      <c r="Z67" s="53"/>
      <c r="AA67" s="44">
        <f t="shared" si="151"/>
        <v>0</v>
      </c>
      <c r="AB67" s="114">
        <f t="shared" si="152"/>
        <v>0</v>
      </c>
      <c r="AC67" s="53"/>
      <c r="AD67" s="44">
        <f t="shared" si="153"/>
        <v>0</v>
      </c>
      <c r="AE67" s="114">
        <f t="shared" si="154"/>
        <v>0</v>
      </c>
      <c r="AF67" s="53">
        <v>0.25</v>
      </c>
      <c r="AG67" s="44">
        <f t="shared" si="155"/>
        <v>0.25</v>
      </c>
      <c r="AH67" s="114">
        <f t="shared" si="156"/>
        <v>0</v>
      </c>
      <c r="AI67" s="53">
        <v>0.3</v>
      </c>
      <c r="AJ67" s="44">
        <f t="shared" si="157"/>
        <v>0.55000000000000004</v>
      </c>
      <c r="AK67" s="114">
        <f t="shared" si="158"/>
        <v>0</v>
      </c>
      <c r="AL67" s="53">
        <v>0.3</v>
      </c>
      <c r="AM67" s="44">
        <f t="shared" si="159"/>
        <v>0.85</v>
      </c>
      <c r="AN67" s="114">
        <f t="shared" si="160"/>
        <v>0</v>
      </c>
      <c r="AO67" s="53">
        <v>0.15</v>
      </c>
      <c r="AP67" s="44">
        <f t="shared" si="161"/>
        <v>1</v>
      </c>
      <c r="AQ67" s="260"/>
      <c r="AR67" s="261"/>
      <c r="AS67" s="262"/>
    </row>
    <row r="68" spans="1:45" s="45" customFormat="1" ht="20.85" customHeight="1">
      <c r="A68" s="33" t="str">
        <f>Resumo!A67</f>
        <v>53.0</v>
      </c>
      <c r="B68" s="615" t="str">
        <f>Resumo!B67</f>
        <v>ITENS COMPLEMENTARES</v>
      </c>
      <c r="C68" s="615"/>
      <c r="D68" s="615"/>
      <c r="E68" s="615"/>
      <c r="F68" s="615"/>
      <c r="G68" s="616">
        <f>Resumo!G67</f>
        <v>0</v>
      </c>
      <c r="H68" s="616"/>
      <c r="I68" s="215" t="e">
        <f t="shared" ref="I68" si="162">G68/$G$80</f>
        <v>#DIV/0!</v>
      </c>
      <c r="J68" s="114">
        <f t="shared" ref="J68:J70" si="163">K68*$G68</f>
        <v>0</v>
      </c>
      <c r="K68" s="53"/>
      <c r="L68" s="44">
        <f t="shared" ref="L68:L70" si="164">K68</f>
        <v>0</v>
      </c>
      <c r="M68" s="114">
        <f t="shared" ref="M68:M70" si="165">N68*$G68</f>
        <v>0</v>
      </c>
      <c r="N68" s="53"/>
      <c r="O68" s="44">
        <f t="shared" ref="O68:O70" si="166">L68+N68</f>
        <v>0</v>
      </c>
      <c r="P68" s="114">
        <f t="shared" ref="P68:P70" si="167">Q68*$G68</f>
        <v>0</v>
      </c>
      <c r="Q68" s="53"/>
      <c r="R68" s="44">
        <f t="shared" ref="R68:R70" si="168">O68+Q68</f>
        <v>0</v>
      </c>
      <c r="S68" s="114">
        <f t="shared" ref="S68:S70" si="169">T68*$G68</f>
        <v>0</v>
      </c>
      <c r="T68" s="53"/>
      <c r="U68" s="44">
        <f t="shared" ref="U68:U70" si="170">R68+T68</f>
        <v>0</v>
      </c>
      <c r="V68" s="114">
        <f t="shared" ref="V68:V70" si="171">W68*$G68</f>
        <v>0</v>
      </c>
      <c r="W68" s="53"/>
      <c r="X68" s="44">
        <f t="shared" ref="X68:X70" si="172">U68+W68</f>
        <v>0</v>
      </c>
      <c r="Y68" s="114">
        <f t="shared" ref="Y68:Y70" si="173">Z68*$G68</f>
        <v>0</v>
      </c>
      <c r="Z68" s="53"/>
      <c r="AA68" s="44">
        <f t="shared" ref="AA68:AA70" si="174">X68+Z68</f>
        <v>0</v>
      </c>
      <c r="AB68" s="114">
        <f t="shared" ref="AB68:AB70" si="175">AC68*$G68</f>
        <v>0</v>
      </c>
      <c r="AC68" s="53"/>
      <c r="AD68" s="44">
        <f t="shared" ref="AD68:AD70" si="176">AA68+AC68</f>
        <v>0</v>
      </c>
      <c r="AE68" s="114">
        <f t="shared" ref="AE68:AE70" si="177">AF68*$G68</f>
        <v>0</v>
      </c>
      <c r="AF68" s="53"/>
      <c r="AG68" s="44">
        <f t="shared" ref="AG68:AG70" si="178">AD68+AF68</f>
        <v>0</v>
      </c>
      <c r="AH68" s="114">
        <f t="shared" ref="AH68:AH70" si="179">AI68*$G68</f>
        <v>0</v>
      </c>
      <c r="AI68" s="53"/>
      <c r="AJ68" s="44">
        <f t="shared" ref="AJ68:AJ70" si="180">AG68+AI68</f>
        <v>0</v>
      </c>
      <c r="AK68" s="114">
        <f t="shared" ref="AK68:AK70" si="181">AL68*$G68</f>
        <v>0</v>
      </c>
      <c r="AL68" s="53"/>
      <c r="AM68" s="44">
        <f t="shared" ref="AM68:AM70" si="182">AJ68+AL68</f>
        <v>0</v>
      </c>
      <c r="AN68" s="114">
        <f t="shared" ref="AN68:AN70" si="183">AO68*$G68</f>
        <v>0</v>
      </c>
      <c r="AO68" s="53">
        <v>1</v>
      </c>
      <c r="AP68" s="44">
        <f t="shared" ref="AP68:AP70" si="184">AM68+AO68</f>
        <v>1</v>
      </c>
      <c r="AQ68" s="260"/>
      <c r="AR68" s="261"/>
      <c r="AS68" s="262"/>
    </row>
    <row r="69" spans="1:45" s="45" customFormat="1" ht="20.85" customHeight="1">
      <c r="A69" s="33" t="str">
        <f>Resumo!A68</f>
        <v>54.0</v>
      </c>
      <c r="B69" s="617" t="str">
        <f>Resumo!B68</f>
        <v>ACESSIBILIDADE</v>
      </c>
      <c r="C69" s="617"/>
      <c r="D69" s="617"/>
      <c r="E69" s="617"/>
      <c r="F69" s="617"/>
      <c r="G69" s="616">
        <f>Resumo!G68</f>
        <v>0</v>
      </c>
      <c r="H69" s="616"/>
      <c r="I69" s="215" t="e">
        <f>G69/$G$80</f>
        <v>#DIV/0!</v>
      </c>
      <c r="J69" s="114">
        <f t="shared" si="163"/>
        <v>0</v>
      </c>
      <c r="K69" s="53"/>
      <c r="L69" s="44">
        <f t="shared" si="164"/>
        <v>0</v>
      </c>
      <c r="M69" s="114">
        <f t="shared" si="165"/>
        <v>0</v>
      </c>
      <c r="N69" s="53"/>
      <c r="O69" s="44">
        <f t="shared" si="166"/>
        <v>0</v>
      </c>
      <c r="P69" s="114">
        <f t="shared" si="167"/>
        <v>0</v>
      </c>
      <c r="Q69" s="53"/>
      <c r="R69" s="44">
        <f t="shared" si="168"/>
        <v>0</v>
      </c>
      <c r="S69" s="114">
        <f t="shared" si="169"/>
        <v>0</v>
      </c>
      <c r="T69" s="53"/>
      <c r="U69" s="44">
        <f t="shared" si="170"/>
        <v>0</v>
      </c>
      <c r="V69" s="114">
        <f t="shared" si="171"/>
        <v>0</v>
      </c>
      <c r="W69" s="53"/>
      <c r="X69" s="44">
        <f t="shared" si="172"/>
        <v>0</v>
      </c>
      <c r="Y69" s="114">
        <f t="shared" si="173"/>
        <v>0</v>
      </c>
      <c r="Z69" s="53"/>
      <c r="AA69" s="44">
        <f t="shared" si="174"/>
        <v>0</v>
      </c>
      <c r="AB69" s="114">
        <f t="shared" si="175"/>
        <v>0</v>
      </c>
      <c r="AC69" s="53"/>
      <c r="AD69" s="44">
        <f t="shared" si="176"/>
        <v>0</v>
      </c>
      <c r="AE69" s="114">
        <f t="shared" si="177"/>
        <v>0</v>
      </c>
      <c r="AF69" s="53"/>
      <c r="AG69" s="44">
        <f t="shared" si="178"/>
        <v>0</v>
      </c>
      <c r="AH69" s="114">
        <f t="shared" si="179"/>
        <v>0</v>
      </c>
      <c r="AI69" s="53"/>
      <c r="AJ69" s="44">
        <f t="shared" si="180"/>
        <v>0</v>
      </c>
      <c r="AK69" s="114">
        <f t="shared" si="181"/>
        <v>0</v>
      </c>
      <c r="AL69" s="53"/>
      <c r="AM69" s="44">
        <f t="shared" si="182"/>
        <v>0</v>
      </c>
      <c r="AN69" s="114">
        <f t="shared" si="183"/>
        <v>0</v>
      </c>
      <c r="AO69" s="53">
        <v>1</v>
      </c>
      <c r="AP69" s="44">
        <f t="shared" si="184"/>
        <v>1</v>
      </c>
      <c r="AQ69" s="260"/>
      <c r="AR69" s="261"/>
      <c r="AS69" s="262"/>
    </row>
    <row r="70" spans="1:45" s="45" customFormat="1" ht="52.5" customHeight="1">
      <c r="A70" s="33" t="str">
        <f>Resumo!A69</f>
        <v>55.0</v>
      </c>
      <c r="B70" s="617" t="str">
        <f>Resumo!B69</f>
        <v>INSTALAÇÕES ELÉTRICAS  - ÁREAS EXTERNAS ( ILUMINAÇÃO PÁTIO, CAMPO DE FUTEBOL, PERGOLADO, SPDA, TRANSFORMADOR,QUADRO GERAL)</v>
      </c>
      <c r="C70" s="617"/>
      <c r="D70" s="617"/>
      <c r="E70" s="617"/>
      <c r="F70" s="617"/>
      <c r="G70" s="616">
        <f>Resumo!G69</f>
        <v>0</v>
      </c>
      <c r="H70" s="616"/>
      <c r="I70" s="215" t="e">
        <f>G70/$G$80</f>
        <v>#DIV/0!</v>
      </c>
      <c r="J70" s="114">
        <f t="shared" si="163"/>
        <v>0</v>
      </c>
      <c r="K70" s="53"/>
      <c r="L70" s="44">
        <f t="shared" si="164"/>
        <v>0</v>
      </c>
      <c r="M70" s="114">
        <f t="shared" si="165"/>
        <v>0</v>
      </c>
      <c r="N70" s="53"/>
      <c r="O70" s="44">
        <f t="shared" si="166"/>
        <v>0</v>
      </c>
      <c r="P70" s="114">
        <f t="shared" si="167"/>
        <v>0</v>
      </c>
      <c r="Q70" s="53"/>
      <c r="R70" s="44">
        <f t="shared" si="168"/>
        <v>0</v>
      </c>
      <c r="S70" s="114">
        <f t="shared" si="169"/>
        <v>0</v>
      </c>
      <c r="T70" s="53"/>
      <c r="U70" s="44">
        <f t="shared" si="170"/>
        <v>0</v>
      </c>
      <c r="V70" s="114">
        <f t="shared" si="171"/>
        <v>0</v>
      </c>
      <c r="W70" s="53"/>
      <c r="X70" s="44">
        <f t="shared" si="172"/>
        <v>0</v>
      </c>
      <c r="Y70" s="114">
        <f t="shared" si="173"/>
        <v>0</v>
      </c>
      <c r="Z70" s="53"/>
      <c r="AA70" s="44">
        <f t="shared" si="174"/>
        <v>0</v>
      </c>
      <c r="AB70" s="114">
        <f t="shared" si="175"/>
        <v>0</v>
      </c>
      <c r="AC70" s="53"/>
      <c r="AD70" s="44">
        <f t="shared" si="176"/>
        <v>0</v>
      </c>
      <c r="AE70" s="114">
        <f t="shared" si="177"/>
        <v>0</v>
      </c>
      <c r="AF70" s="53"/>
      <c r="AG70" s="44">
        <f t="shared" si="178"/>
        <v>0</v>
      </c>
      <c r="AH70" s="114">
        <f t="shared" si="179"/>
        <v>0</v>
      </c>
      <c r="AI70" s="53"/>
      <c r="AJ70" s="44">
        <f t="shared" si="180"/>
        <v>0</v>
      </c>
      <c r="AK70" s="114">
        <f t="shared" si="181"/>
        <v>0</v>
      </c>
      <c r="AL70" s="53">
        <v>0.5</v>
      </c>
      <c r="AM70" s="44">
        <f t="shared" si="182"/>
        <v>0.5</v>
      </c>
      <c r="AN70" s="114">
        <f t="shared" si="183"/>
        <v>0</v>
      </c>
      <c r="AO70" s="53">
        <v>0.5</v>
      </c>
      <c r="AP70" s="44">
        <f t="shared" si="184"/>
        <v>1</v>
      </c>
      <c r="AQ70" s="260"/>
      <c r="AR70" s="261"/>
      <c r="AS70" s="262"/>
    </row>
    <row r="71" spans="1:45" s="45" customFormat="1" ht="20.85" customHeight="1">
      <c r="A71" s="33" t="str">
        <f>Resumo!A70</f>
        <v>56.0</v>
      </c>
      <c r="B71" s="615" t="str">
        <f>Resumo!B70</f>
        <v>INSTALAÇÕES ELÉTRICAS - SPDA</v>
      </c>
      <c r="C71" s="615"/>
      <c r="D71" s="615"/>
      <c r="E71" s="615"/>
      <c r="F71" s="615"/>
      <c r="G71" s="616">
        <f>Resumo!G70</f>
        <v>0</v>
      </c>
      <c r="H71" s="616"/>
      <c r="I71" s="215" t="e">
        <f>G71/$G$80</f>
        <v>#DIV/0!</v>
      </c>
      <c r="J71" s="114">
        <f t="shared" ref="J71" si="185">K71*$G71</f>
        <v>0</v>
      </c>
      <c r="K71" s="53"/>
      <c r="L71" s="44">
        <f t="shared" ref="L71" si="186">K71</f>
        <v>0</v>
      </c>
      <c r="M71" s="114">
        <f t="shared" ref="M71" si="187">N71*$G71</f>
        <v>0</v>
      </c>
      <c r="N71" s="53"/>
      <c r="O71" s="44">
        <f t="shared" ref="O71" si="188">L71+N71</f>
        <v>0</v>
      </c>
      <c r="P71" s="114">
        <f t="shared" ref="P71" si="189">Q71*$G71</f>
        <v>0</v>
      </c>
      <c r="Q71" s="53"/>
      <c r="R71" s="44">
        <f t="shared" ref="R71" si="190">O71+Q71</f>
        <v>0</v>
      </c>
      <c r="S71" s="114">
        <f t="shared" ref="S71" si="191">T71*$G71</f>
        <v>0</v>
      </c>
      <c r="T71" s="53"/>
      <c r="U71" s="44">
        <f t="shared" ref="U71" si="192">R71+T71</f>
        <v>0</v>
      </c>
      <c r="V71" s="114">
        <f t="shared" ref="V71" si="193">W71*$G71</f>
        <v>0</v>
      </c>
      <c r="W71" s="53"/>
      <c r="X71" s="44">
        <f t="shared" ref="X71" si="194">U71+W71</f>
        <v>0</v>
      </c>
      <c r="Y71" s="114">
        <f t="shared" ref="Y71" si="195">Z71*$G71</f>
        <v>0</v>
      </c>
      <c r="Z71" s="53"/>
      <c r="AA71" s="44">
        <f t="shared" ref="AA71" si="196">X71+Z71</f>
        <v>0</v>
      </c>
      <c r="AB71" s="114">
        <f t="shared" ref="AB71" si="197">AC71*$G71</f>
        <v>0</v>
      </c>
      <c r="AC71" s="53"/>
      <c r="AD71" s="44">
        <f t="shared" ref="AD71" si="198">AA71+AC71</f>
        <v>0</v>
      </c>
      <c r="AE71" s="114">
        <f t="shared" ref="AE71" si="199">AF71*$G71</f>
        <v>0</v>
      </c>
      <c r="AF71" s="53"/>
      <c r="AG71" s="44">
        <f t="shared" ref="AG71" si="200">AD71+AF71</f>
        <v>0</v>
      </c>
      <c r="AH71" s="114">
        <f t="shared" ref="AH71" si="201">AI71*$G71</f>
        <v>0</v>
      </c>
      <c r="AI71" s="53"/>
      <c r="AJ71" s="44">
        <f t="shared" ref="AJ71" si="202">AG71+AI71</f>
        <v>0</v>
      </c>
      <c r="AK71" s="114">
        <f t="shared" ref="AK71" si="203">AL71*$G71</f>
        <v>0</v>
      </c>
      <c r="AL71" s="53">
        <v>0.5</v>
      </c>
      <c r="AM71" s="44">
        <f t="shared" ref="AM71" si="204">AJ71+AL71</f>
        <v>0.5</v>
      </c>
      <c r="AN71" s="114">
        <f t="shared" ref="AN71" si="205">AO71*$G71</f>
        <v>0</v>
      </c>
      <c r="AO71" s="53">
        <v>0.5</v>
      </c>
      <c r="AP71" s="44">
        <f t="shared" ref="AP71" si="206">AM71+AO71</f>
        <v>1</v>
      </c>
      <c r="AQ71" s="260"/>
      <c r="AR71" s="261"/>
      <c r="AS71" s="262"/>
    </row>
    <row r="72" spans="1:45" s="45" customFormat="1" ht="20.85" customHeight="1">
      <c r="A72" s="613" t="str">
        <f>Resumo!A71</f>
        <v>INSTALAÇÕES HIDROSSANITÁRIAS</v>
      </c>
      <c r="B72" s="569"/>
      <c r="C72" s="569"/>
      <c r="D72" s="569"/>
      <c r="E72" s="569"/>
      <c r="F72" s="569"/>
      <c r="G72" s="614"/>
      <c r="H72" s="569"/>
      <c r="I72" s="526"/>
      <c r="J72" s="526"/>
      <c r="K72" s="526"/>
      <c r="L72" s="526"/>
      <c r="M72" s="526"/>
      <c r="N72" s="526"/>
      <c r="O72" s="526"/>
      <c r="P72" s="526"/>
      <c r="Q72" s="526"/>
      <c r="R72" s="526"/>
      <c r="S72" s="526"/>
      <c r="T72" s="526"/>
      <c r="U72" s="526"/>
      <c r="V72" s="526"/>
      <c r="W72" s="526"/>
      <c r="X72" s="526"/>
      <c r="Y72" s="526"/>
      <c r="Z72" s="526"/>
      <c r="AA72" s="526"/>
      <c r="AB72" s="526"/>
      <c r="AC72" s="526"/>
      <c r="AD72" s="526"/>
      <c r="AE72" s="526"/>
      <c r="AF72" s="526"/>
      <c r="AG72" s="526"/>
      <c r="AH72" s="526"/>
      <c r="AI72" s="526"/>
      <c r="AJ72" s="526"/>
      <c r="AK72" s="526"/>
      <c r="AL72" s="526"/>
      <c r="AM72" s="526"/>
      <c r="AN72" s="526"/>
      <c r="AO72" s="526"/>
      <c r="AP72" s="527"/>
      <c r="AQ72" s="260"/>
      <c r="AR72" s="261"/>
      <c r="AS72" s="262"/>
    </row>
    <row r="73" spans="1:45" s="45" customFormat="1" ht="20.85" customHeight="1">
      <c r="A73" s="33" t="str">
        <f>Resumo!A72</f>
        <v>57.0</v>
      </c>
      <c r="B73" s="615" t="str">
        <f>Resumo!B72</f>
        <v>INSTALAÇÕES HIDRÁULICAS</v>
      </c>
      <c r="C73" s="615"/>
      <c r="D73" s="615"/>
      <c r="E73" s="615"/>
      <c r="F73" s="615"/>
      <c r="G73" s="616">
        <f>Resumo!G72</f>
        <v>0</v>
      </c>
      <c r="H73" s="616"/>
      <c r="I73" s="215" t="e">
        <f t="shared" ref="I73" si="207">G73/$G$80</f>
        <v>#DIV/0!</v>
      </c>
      <c r="J73" s="114">
        <f t="shared" ref="J73:J75" si="208">K73*$G73</f>
        <v>0</v>
      </c>
      <c r="K73" s="53"/>
      <c r="L73" s="44">
        <f t="shared" ref="L73:L75" si="209">K73</f>
        <v>0</v>
      </c>
      <c r="M73" s="114">
        <f t="shared" ref="M73:M75" si="210">N73*$G73</f>
        <v>0</v>
      </c>
      <c r="N73" s="53"/>
      <c r="O73" s="44">
        <f t="shared" ref="O73:O75" si="211">L73+N73</f>
        <v>0</v>
      </c>
      <c r="P73" s="114">
        <f t="shared" ref="P73:P75" si="212">Q73*$G73</f>
        <v>0</v>
      </c>
      <c r="Q73" s="53">
        <v>0.15</v>
      </c>
      <c r="R73" s="44">
        <f t="shared" ref="R73:R75" si="213">O73+Q73</f>
        <v>0.15</v>
      </c>
      <c r="S73" s="114">
        <f t="shared" ref="S73:S75" si="214">T73*$G73</f>
        <v>0</v>
      </c>
      <c r="T73" s="53">
        <v>0.35</v>
      </c>
      <c r="U73" s="44">
        <f t="shared" ref="U73:U75" si="215">R73+T73</f>
        <v>0.5</v>
      </c>
      <c r="V73" s="114">
        <f t="shared" ref="V73:V75" si="216">W73*$G73</f>
        <v>0</v>
      </c>
      <c r="W73" s="53">
        <v>0.25</v>
      </c>
      <c r="X73" s="44">
        <f t="shared" ref="X73:X75" si="217">U73+W73</f>
        <v>0.75</v>
      </c>
      <c r="Y73" s="114">
        <f t="shared" ref="Y73:Y75" si="218">Z73*$G73</f>
        <v>0</v>
      </c>
      <c r="Z73" s="53">
        <v>0.25</v>
      </c>
      <c r="AA73" s="44">
        <f t="shared" ref="AA73:AA75" si="219">X73+Z73</f>
        <v>1</v>
      </c>
      <c r="AB73" s="114">
        <f t="shared" ref="AB73:AB75" si="220">AC73*$G73</f>
        <v>0</v>
      </c>
      <c r="AC73" s="53"/>
      <c r="AD73" s="44">
        <f t="shared" ref="AD73:AD75" si="221">AA73+AC73</f>
        <v>1</v>
      </c>
      <c r="AE73" s="114">
        <f t="shared" ref="AE73:AE75" si="222">AF73*$G73</f>
        <v>0</v>
      </c>
      <c r="AF73" s="53"/>
      <c r="AG73" s="44">
        <f t="shared" ref="AG73:AG75" si="223">AD73+AF73</f>
        <v>1</v>
      </c>
      <c r="AH73" s="114">
        <f t="shared" ref="AH73:AH75" si="224">AI73*$G73</f>
        <v>0</v>
      </c>
      <c r="AI73" s="53"/>
      <c r="AJ73" s="44">
        <f t="shared" ref="AJ73:AJ75" si="225">AG73+AI73</f>
        <v>1</v>
      </c>
      <c r="AK73" s="114">
        <f t="shared" ref="AK73:AK75" si="226">AL73*$G73</f>
        <v>0</v>
      </c>
      <c r="AL73" s="53"/>
      <c r="AM73" s="44">
        <f t="shared" ref="AM73:AM75" si="227">AJ73+AL73</f>
        <v>1</v>
      </c>
      <c r="AN73" s="114">
        <f t="shared" ref="AN73:AN75" si="228">AO73*$G73</f>
        <v>0</v>
      </c>
      <c r="AO73" s="53"/>
      <c r="AP73" s="44">
        <f t="shared" ref="AP73:AP75" si="229">AM73+AO73</f>
        <v>1</v>
      </c>
      <c r="AQ73" s="260"/>
      <c r="AR73" s="261"/>
      <c r="AS73" s="262"/>
    </row>
    <row r="74" spans="1:45" s="45" customFormat="1" ht="20.85" customHeight="1">
      <c r="A74" s="33" t="str">
        <f>Resumo!A73</f>
        <v>58.0</v>
      </c>
      <c r="B74" s="617" t="str">
        <f>Resumo!B73</f>
        <v>INSTALAÇÕES SANITÁRIAS</v>
      </c>
      <c r="C74" s="617"/>
      <c r="D74" s="617"/>
      <c r="E74" s="617"/>
      <c r="F74" s="617"/>
      <c r="G74" s="616">
        <f>Resumo!G73</f>
        <v>0</v>
      </c>
      <c r="H74" s="616"/>
      <c r="I74" s="215" t="e">
        <f>G74/$G$80</f>
        <v>#DIV/0!</v>
      </c>
      <c r="J74" s="114">
        <f t="shared" si="208"/>
        <v>0</v>
      </c>
      <c r="K74" s="53"/>
      <c r="L74" s="44">
        <f t="shared" si="209"/>
        <v>0</v>
      </c>
      <c r="M74" s="114">
        <f t="shared" si="210"/>
        <v>0</v>
      </c>
      <c r="N74" s="53"/>
      <c r="O74" s="44">
        <f t="shared" si="211"/>
        <v>0</v>
      </c>
      <c r="P74" s="114">
        <f t="shared" si="212"/>
        <v>0</v>
      </c>
      <c r="Q74" s="53">
        <v>0.15</v>
      </c>
      <c r="R74" s="44">
        <f t="shared" si="213"/>
        <v>0.15</v>
      </c>
      <c r="S74" s="114">
        <f t="shared" si="214"/>
        <v>0</v>
      </c>
      <c r="T74" s="53">
        <v>0.35</v>
      </c>
      <c r="U74" s="44">
        <f t="shared" si="215"/>
        <v>0.5</v>
      </c>
      <c r="V74" s="114">
        <f t="shared" si="216"/>
        <v>0</v>
      </c>
      <c r="W74" s="53">
        <v>0.25</v>
      </c>
      <c r="X74" s="44">
        <f t="shared" si="217"/>
        <v>0.75</v>
      </c>
      <c r="Y74" s="114">
        <f t="shared" si="218"/>
        <v>0</v>
      </c>
      <c r="Z74" s="53">
        <v>0.25</v>
      </c>
      <c r="AA74" s="44">
        <f t="shared" si="219"/>
        <v>1</v>
      </c>
      <c r="AB74" s="114">
        <f t="shared" si="220"/>
        <v>0</v>
      </c>
      <c r="AC74" s="53"/>
      <c r="AD74" s="44">
        <f t="shared" si="221"/>
        <v>1</v>
      </c>
      <c r="AE74" s="114">
        <f t="shared" si="222"/>
        <v>0</v>
      </c>
      <c r="AF74" s="53"/>
      <c r="AG74" s="44">
        <f t="shared" si="223"/>
        <v>1</v>
      </c>
      <c r="AH74" s="114">
        <f t="shared" si="224"/>
        <v>0</v>
      </c>
      <c r="AI74" s="53"/>
      <c r="AJ74" s="44">
        <f t="shared" si="225"/>
        <v>1</v>
      </c>
      <c r="AK74" s="114">
        <f t="shared" si="226"/>
        <v>0</v>
      </c>
      <c r="AL74" s="53"/>
      <c r="AM74" s="44">
        <f t="shared" si="227"/>
        <v>1</v>
      </c>
      <c r="AN74" s="114">
        <f t="shared" si="228"/>
        <v>0</v>
      </c>
      <c r="AO74" s="53"/>
      <c r="AP74" s="44">
        <f t="shared" si="229"/>
        <v>1</v>
      </c>
      <c r="AQ74" s="260"/>
      <c r="AR74" s="261"/>
      <c r="AS74" s="262"/>
    </row>
    <row r="75" spans="1:45" s="45" customFormat="1" ht="20.85" customHeight="1">
      <c r="A75" s="33" t="str">
        <f>Resumo!A74</f>
        <v>59.0</v>
      </c>
      <c r="B75" s="615" t="str">
        <f>Resumo!B74</f>
        <v>INSTALAÇÕES PLUVIAIS</v>
      </c>
      <c r="C75" s="615"/>
      <c r="D75" s="615"/>
      <c r="E75" s="615"/>
      <c r="F75" s="615"/>
      <c r="G75" s="616">
        <f>Resumo!G74</f>
        <v>0</v>
      </c>
      <c r="H75" s="616"/>
      <c r="I75" s="215" t="e">
        <f>G75/$G$80</f>
        <v>#DIV/0!</v>
      </c>
      <c r="J75" s="114">
        <f t="shared" si="208"/>
        <v>0</v>
      </c>
      <c r="K75" s="53"/>
      <c r="L75" s="44">
        <f t="shared" si="209"/>
        <v>0</v>
      </c>
      <c r="M75" s="114">
        <f t="shared" si="210"/>
        <v>0</v>
      </c>
      <c r="N75" s="53"/>
      <c r="O75" s="44">
        <f t="shared" si="211"/>
        <v>0</v>
      </c>
      <c r="P75" s="114">
        <f t="shared" si="212"/>
        <v>0</v>
      </c>
      <c r="Q75" s="53"/>
      <c r="R75" s="44">
        <f t="shared" si="213"/>
        <v>0</v>
      </c>
      <c r="S75" s="114">
        <f t="shared" si="214"/>
        <v>0</v>
      </c>
      <c r="T75" s="53"/>
      <c r="U75" s="44">
        <f t="shared" si="215"/>
        <v>0</v>
      </c>
      <c r="V75" s="114">
        <f t="shared" si="216"/>
        <v>0</v>
      </c>
      <c r="W75" s="53">
        <v>0.5</v>
      </c>
      <c r="X75" s="44">
        <f t="shared" si="217"/>
        <v>0.5</v>
      </c>
      <c r="Y75" s="114">
        <f t="shared" si="218"/>
        <v>0</v>
      </c>
      <c r="Z75" s="53">
        <v>0.5</v>
      </c>
      <c r="AA75" s="44">
        <f t="shared" si="219"/>
        <v>1</v>
      </c>
      <c r="AB75" s="114">
        <f t="shared" si="220"/>
        <v>0</v>
      </c>
      <c r="AC75" s="53"/>
      <c r="AD75" s="44">
        <f t="shared" si="221"/>
        <v>1</v>
      </c>
      <c r="AE75" s="114">
        <f t="shared" si="222"/>
        <v>0</v>
      </c>
      <c r="AF75" s="53"/>
      <c r="AG75" s="44">
        <f t="shared" si="223"/>
        <v>1</v>
      </c>
      <c r="AH75" s="114">
        <f t="shared" si="224"/>
        <v>0</v>
      </c>
      <c r="AI75" s="53"/>
      <c r="AJ75" s="44">
        <f t="shared" si="225"/>
        <v>1</v>
      </c>
      <c r="AK75" s="114">
        <f t="shared" si="226"/>
        <v>0</v>
      </c>
      <c r="AL75" s="53"/>
      <c r="AM75" s="44">
        <f t="shared" si="227"/>
        <v>1</v>
      </c>
      <c r="AN75" s="114">
        <f t="shared" si="228"/>
        <v>0</v>
      </c>
      <c r="AO75" s="53"/>
      <c r="AP75" s="44">
        <f t="shared" si="229"/>
        <v>1</v>
      </c>
      <c r="AQ75" s="260"/>
      <c r="AR75" s="261"/>
      <c r="AS75" s="262"/>
    </row>
    <row r="76" spans="1:45" s="45" customFormat="1" ht="20.85" customHeight="1">
      <c r="A76" s="613" t="str">
        <f>Resumo!A75</f>
        <v>INSTALAÇÕES DE GÁS</v>
      </c>
      <c r="B76" s="569"/>
      <c r="C76" s="569"/>
      <c r="D76" s="569"/>
      <c r="E76" s="569"/>
      <c r="F76" s="569"/>
      <c r="G76" s="614"/>
      <c r="H76" s="569"/>
      <c r="I76" s="526"/>
      <c r="J76" s="526"/>
      <c r="K76" s="526"/>
      <c r="L76" s="526"/>
      <c r="M76" s="526"/>
      <c r="N76" s="526"/>
      <c r="O76" s="526"/>
      <c r="P76" s="526"/>
      <c r="Q76" s="526"/>
      <c r="R76" s="526"/>
      <c r="S76" s="526"/>
      <c r="T76" s="526"/>
      <c r="U76" s="526"/>
      <c r="V76" s="526"/>
      <c r="W76" s="526"/>
      <c r="X76" s="526"/>
      <c r="Y76" s="526"/>
      <c r="Z76" s="526"/>
      <c r="AA76" s="526"/>
      <c r="AB76" s="526"/>
      <c r="AC76" s="526"/>
      <c r="AD76" s="526"/>
      <c r="AE76" s="526"/>
      <c r="AF76" s="526"/>
      <c r="AG76" s="526"/>
      <c r="AH76" s="526"/>
      <c r="AI76" s="526"/>
      <c r="AJ76" s="526"/>
      <c r="AK76" s="526"/>
      <c r="AL76" s="526"/>
      <c r="AM76" s="526"/>
      <c r="AN76" s="526"/>
      <c r="AO76" s="526"/>
      <c r="AP76" s="527"/>
      <c r="AQ76" s="260"/>
      <c r="AR76" s="261"/>
      <c r="AS76" s="262"/>
    </row>
    <row r="77" spans="1:45" s="45" customFormat="1" ht="20.85" customHeight="1">
      <c r="A77" s="33" t="str">
        <f>Resumo!A76</f>
        <v>60.0</v>
      </c>
      <c r="B77" s="615" t="str">
        <f>Resumo!B76</f>
        <v>INSTALAÇÕES DE GÁS</v>
      </c>
      <c r="C77" s="615"/>
      <c r="D77" s="615"/>
      <c r="E77" s="615"/>
      <c r="F77" s="615"/>
      <c r="G77" s="616">
        <f>Resumo!G76</f>
        <v>0</v>
      </c>
      <c r="H77" s="616"/>
      <c r="I77" s="215" t="e">
        <f t="shared" ref="I77" si="230">G77/$G$80</f>
        <v>#DIV/0!</v>
      </c>
      <c r="J77" s="114">
        <f t="shared" ref="J77" si="231">K77*$G77</f>
        <v>0</v>
      </c>
      <c r="K77" s="53"/>
      <c r="L77" s="44">
        <f t="shared" ref="L77" si="232">K77</f>
        <v>0</v>
      </c>
      <c r="M77" s="114">
        <f t="shared" ref="M77" si="233">N77*$G77</f>
        <v>0</v>
      </c>
      <c r="N77" s="53"/>
      <c r="O77" s="44">
        <f t="shared" ref="O77" si="234">L77+N77</f>
        <v>0</v>
      </c>
      <c r="P77" s="114">
        <f t="shared" ref="P77" si="235">Q77*$G77</f>
        <v>0</v>
      </c>
      <c r="Q77" s="53"/>
      <c r="R77" s="44">
        <f t="shared" ref="R77" si="236">O77+Q77</f>
        <v>0</v>
      </c>
      <c r="S77" s="114">
        <f t="shared" ref="S77" si="237">T77*$G77</f>
        <v>0</v>
      </c>
      <c r="T77" s="53"/>
      <c r="U77" s="44">
        <f t="shared" ref="U77" si="238">R77+T77</f>
        <v>0</v>
      </c>
      <c r="V77" s="114">
        <f t="shared" ref="V77" si="239">W77*$G77</f>
        <v>0</v>
      </c>
      <c r="W77" s="53"/>
      <c r="X77" s="44">
        <f t="shared" ref="X77" si="240">U77+W77</f>
        <v>0</v>
      </c>
      <c r="Y77" s="114">
        <f t="shared" ref="Y77" si="241">Z77*$G77</f>
        <v>0</v>
      </c>
      <c r="Z77" s="53"/>
      <c r="AA77" s="44">
        <f t="shared" ref="AA77" si="242">X77+Z77</f>
        <v>0</v>
      </c>
      <c r="AB77" s="114">
        <f t="shared" ref="AB77" si="243">AC77*$G77</f>
        <v>0</v>
      </c>
      <c r="AC77" s="53"/>
      <c r="AD77" s="44">
        <f t="shared" ref="AD77" si="244">AA77+AC77</f>
        <v>0</v>
      </c>
      <c r="AE77" s="114">
        <f t="shared" ref="AE77" si="245">AF77*$G77</f>
        <v>0</v>
      </c>
      <c r="AF77" s="53"/>
      <c r="AG77" s="44">
        <f t="shared" ref="AG77" si="246">AD77+AF77</f>
        <v>0</v>
      </c>
      <c r="AH77" s="114">
        <f t="shared" ref="AH77" si="247">AI77*$G77</f>
        <v>0</v>
      </c>
      <c r="AI77" s="53"/>
      <c r="AJ77" s="44">
        <f t="shared" ref="AJ77" si="248">AG77+AI77</f>
        <v>0</v>
      </c>
      <c r="AK77" s="114">
        <f t="shared" ref="AK77" si="249">AL77*$G77</f>
        <v>0</v>
      </c>
      <c r="AL77" s="53"/>
      <c r="AM77" s="44">
        <f t="shared" ref="AM77" si="250">AJ77+AL77</f>
        <v>0</v>
      </c>
      <c r="AN77" s="114">
        <f t="shared" ref="AN77" si="251">AO77*$G77</f>
        <v>0</v>
      </c>
      <c r="AO77" s="53">
        <v>1</v>
      </c>
      <c r="AP77" s="44">
        <f t="shared" ref="AP77" si="252">AM77+AO77</f>
        <v>1</v>
      </c>
      <c r="AQ77" s="260"/>
      <c r="AR77" s="261"/>
      <c r="AS77" s="262"/>
    </row>
    <row r="78" spans="1:45" s="45" customFormat="1" ht="20.85" customHeight="1">
      <c r="A78" s="613" t="str">
        <f>Resumo!A77</f>
        <v>INSTALAÇÕES DE PREVENÇÃO E COMBATE À INCÊNDIO E PÂNICO</v>
      </c>
      <c r="B78" s="569"/>
      <c r="C78" s="569"/>
      <c r="D78" s="569"/>
      <c r="E78" s="569"/>
      <c r="F78" s="569"/>
      <c r="G78" s="614"/>
      <c r="H78" s="569"/>
      <c r="I78" s="526"/>
      <c r="J78" s="526"/>
      <c r="K78" s="526"/>
      <c r="L78" s="526"/>
      <c r="M78" s="526"/>
      <c r="N78" s="526"/>
      <c r="O78" s="526"/>
      <c r="P78" s="526"/>
      <c r="Q78" s="526"/>
      <c r="R78" s="526"/>
      <c r="S78" s="526"/>
      <c r="T78" s="526"/>
      <c r="U78" s="526"/>
      <c r="V78" s="526"/>
      <c r="W78" s="526"/>
      <c r="X78" s="526"/>
      <c r="Y78" s="526"/>
      <c r="Z78" s="526"/>
      <c r="AA78" s="526"/>
      <c r="AB78" s="526"/>
      <c r="AC78" s="526"/>
      <c r="AD78" s="526"/>
      <c r="AE78" s="526"/>
      <c r="AF78" s="526"/>
      <c r="AG78" s="526"/>
      <c r="AH78" s="526"/>
      <c r="AI78" s="526"/>
      <c r="AJ78" s="526"/>
      <c r="AK78" s="526"/>
      <c r="AL78" s="526"/>
      <c r="AM78" s="526"/>
      <c r="AN78" s="526"/>
      <c r="AO78" s="526"/>
      <c r="AP78" s="527"/>
      <c r="AQ78" s="260"/>
      <c r="AR78" s="261"/>
      <c r="AS78" s="262"/>
    </row>
    <row r="79" spans="1:45" s="45" customFormat="1" ht="20.85" customHeight="1">
      <c r="A79" s="33" t="str">
        <f>Resumo!A78</f>
        <v>61.0</v>
      </c>
      <c r="B79" s="615" t="str">
        <f>Resumo!B78</f>
        <v>INSTALAÇÕES DE PREVENÇÃO E COMBATE À INCÊNDIO E PÂNICO</v>
      </c>
      <c r="C79" s="615"/>
      <c r="D79" s="615"/>
      <c r="E79" s="615"/>
      <c r="F79" s="615"/>
      <c r="G79" s="616">
        <f>Resumo!G78</f>
        <v>0</v>
      </c>
      <c r="H79" s="616"/>
      <c r="I79" s="215" t="e">
        <f t="shared" ref="I79" si="253">G79/$G$80</f>
        <v>#DIV/0!</v>
      </c>
      <c r="J79" s="114">
        <f t="shared" ref="J79" si="254">K79*$G79</f>
        <v>0</v>
      </c>
      <c r="K79" s="53"/>
      <c r="L79" s="44">
        <f t="shared" ref="L79" si="255">K79</f>
        <v>0</v>
      </c>
      <c r="M79" s="114">
        <f t="shared" ref="M79" si="256">N79*$G79</f>
        <v>0</v>
      </c>
      <c r="N79" s="53"/>
      <c r="O79" s="44">
        <f t="shared" ref="O79" si="257">L79+N79</f>
        <v>0</v>
      </c>
      <c r="P79" s="114">
        <f t="shared" ref="P79" si="258">Q79*$G79</f>
        <v>0</v>
      </c>
      <c r="Q79" s="53"/>
      <c r="R79" s="44">
        <f t="shared" ref="R79" si="259">O79+Q79</f>
        <v>0</v>
      </c>
      <c r="S79" s="114">
        <f t="shared" ref="S79" si="260">T79*$G79</f>
        <v>0</v>
      </c>
      <c r="T79" s="53"/>
      <c r="U79" s="44">
        <f t="shared" ref="U79" si="261">R79+T79</f>
        <v>0</v>
      </c>
      <c r="V79" s="114">
        <f t="shared" ref="V79" si="262">W79*$G79</f>
        <v>0</v>
      </c>
      <c r="W79" s="53"/>
      <c r="X79" s="44">
        <f t="shared" ref="X79" si="263">U79+W79</f>
        <v>0</v>
      </c>
      <c r="Y79" s="114">
        <f t="shared" ref="Y79" si="264">Z79*$G79</f>
        <v>0</v>
      </c>
      <c r="Z79" s="53"/>
      <c r="AA79" s="44">
        <f t="shared" ref="AA79" si="265">X79+Z79</f>
        <v>0</v>
      </c>
      <c r="AB79" s="114">
        <f t="shared" ref="AB79" si="266">AC79*$G79</f>
        <v>0</v>
      </c>
      <c r="AC79" s="53"/>
      <c r="AD79" s="44">
        <f t="shared" ref="AD79" si="267">AA79+AC79</f>
        <v>0</v>
      </c>
      <c r="AE79" s="114">
        <f t="shared" ref="AE79" si="268">AF79*$G79</f>
        <v>0</v>
      </c>
      <c r="AF79" s="53"/>
      <c r="AG79" s="44">
        <f t="shared" ref="AG79" si="269">AD79+AF79</f>
        <v>0</v>
      </c>
      <c r="AH79" s="114">
        <f t="shared" ref="AH79" si="270">AI79*$G79</f>
        <v>0</v>
      </c>
      <c r="AI79" s="53"/>
      <c r="AJ79" s="44">
        <f t="shared" ref="AJ79" si="271">AG79+AI79</f>
        <v>0</v>
      </c>
      <c r="AK79" s="114">
        <f t="shared" ref="AK79" si="272">AL79*$G79</f>
        <v>0</v>
      </c>
      <c r="AL79" s="53"/>
      <c r="AM79" s="44">
        <f t="shared" ref="AM79" si="273">AJ79+AL79</f>
        <v>0</v>
      </c>
      <c r="AN79" s="114">
        <f t="shared" ref="AN79" si="274">AO79*$G79</f>
        <v>0</v>
      </c>
      <c r="AO79" s="53">
        <v>1</v>
      </c>
      <c r="AP79" s="44">
        <f t="shared" ref="AP79" si="275">AM79+AO79</f>
        <v>1</v>
      </c>
      <c r="AQ79" s="260"/>
      <c r="AR79" s="261"/>
      <c r="AS79" s="262"/>
    </row>
    <row r="80" spans="1:45" s="45" customFormat="1" ht="20.85" customHeight="1">
      <c r="A80" s="620" t="s">
        <v>233</v>
      </c>
      <c r="B80" s="621"/>
      <c r="C80" s="621"/>
      <c r="D80" s="621"/>
      <c r="E80" s="621"/>
      <c r="F80" s="622"/>
      <c r="G80" s="618">
        <f>SUM(G12:H79)</f>
        <v>0</v>
      </c>
      <c r="H80" s="618"/>
      <c r="I80" s="126" t="e">
        <f>SUM(I12:I79)</f>
        <v>#DIV/0!</v>
      </c>
      <c r="J80" s="618">
        <f>SUM(J12:J79)</f>
        <v>0</v>
      </c>
      <c r="K80" s="618"/>
      <c r="L80" s="126" t="e">
        <f>J80/$G80</f>
        <v>#DIV/0!</v>
      </c>
      <c r="M80" s="618">
        <f>SUM(M12:M79)</f>
        <v>0</v>
      </c>
      <c r="N80" s="618"/>
      <c r="O80" s="126" t="e">
        <f>M80/$G80</f>
        <v>#DIV/0!</v>
      </c>
      <c r="P80" s="618">
        <f>SUM(P12:P79)</f>
        <v>0</v>
      </c>
      <c r="Q80" s="618"/>
      <c r="R80" s="126" t="e">
        <f>P80/$G80</f>
        <v>#DIV/0!</v>
      </c>
      <c r="S80" s="618">
        <f>SUM(S12:S79)</f>
        <v>0</v>
      </c>
      <c r="T80" s="618"/>
      <c r="U80" s="126" t="e">
        <f>S80/$G80</f>
        <v>#DIV/0!</v>
      </c>
      <c r="V80" s="618">
        <f>SUM(V12:V79)</f>
        <v>0</v>
      </c>
      <c r="W80" s="618"/>
      <c r="X80" s="126" t="e">
        <f>V80/$G80</f>
        <v>#DIV/0!</v>
      </c>
      <c r="Y80" s="618">
        <f>SUM(Y12:Y79)</f>
        <v>0</v>
      </c>
      <c r="Z80" s="618"/>
      <c r="AA80" s="126" t="e">
        <f>Y80/$G80</f>
        <v>#DIV/0!</v>
      </c>
      <c r="AB80" s="618">
        <f>SUM(AB12:AB79)</f>
        <v>0</v>
      </c>
      <c r="AC80" s="618"/>
      <c r="AD80" s="126" t="e">
        <f>AB80/$G80</f>
        <v>#DIV/0!</v>
      </c>
      <c r="AE80" s="618">
        <f>SUM(AE12:AE79)</f>
        <v>0</v>
      </c>
      <c r="AF80" s="618"/>
      <c r="AG80" s="126" t="e">
        <f>AE80/$G80</f>
        <v>#DIV/0!</v>
      </c>
      <c r="AH80" s="618">
        <f>SUM(AH12:AH79)</f>
        <v>0</v>
      </c>
      <c r="AI80" s="618"/>
      <c r="AJ80" s="126" t="e">
        <f>AH80/$G80</f>
        <v>#DIV/0!</v>
      </c>
      <c r="AK80" s="618">
        <f>SUM(AK12:AK79)</f>
        <v>0</v>
      </c>
      <c r="AL80" s="618"/>
      <c r="AM80" s="126" t="e">
        <f>AK80/$G80</f>
        <v>#DIV/0!</v>
      </c>
      <c r="AN80" s="618">
        <f>SUM(AN12:AN79)</f>
        <v>0</v>
      </c>
      <c r="AO80" s="618"/>
      <c r="AP80" s="126" t="e">
        <f>AN80/$G80</f>
        <v>#DIV/0!</v>
      </c>
      <c r="AQ80" s="628"/>
      <c r="AR80" s="628"/>
      <c r="AS80" s="263"/>
    </row>
    <row r="81" spans="1:45" s="45" customFormat="1" ht="20.85" customHeight="1">
      <c r="A81" s="620" t="s">
        <v>234</v>
      </c>
      <c r="B81" s="621"/>
      <c r="C81" s="621"/>
      <c r="D81" s="621"/>
      <c r="E81" s="621"/>
      <c r="F81" s="622"/>
      <c r="G81" s="171"/>
      <c r="H81" s="171"/>
      <c r="I81" s="172"/>
      <c r="J81" s="618">
        <f>J80</f>
        <v>0</v>
      </c>
      <c r="K81" s="618"/>
      <c r="L81" s="126" t="e">
        <f>J81/$G80</f>
        <v>#DIV/0!</v>
      </c>
      <c r="M81" s="618">
        <f>J81+M80</f>
        <v>0</v>
      </c>
      <c r="N81" s="618"/>
      <c r="O81" s="126" t="e">
        <f>M81/$G80</f>
        <v>#DIV/0!</v>
      </c>
      <c r="P81" s="618">
        <f>M81+P80</f>
        <v>0</v>
      </c>
      <c r="Q81" s="618"/>
      <c r="R81" s="126" t="e">
        <f>P81/$G80</f>
        <v>#DIV/0!</v>
      </c>
      <c r="S81" s="618">
        <f>P81+S80</f>
        <v>0</v>
      </c>
      <c r="T81" s="618"/>
      <c r="U81" s="126" t="e">
        <f>S81/$G80</f>
        <v>#DIV/0!</v>
      </c>
      <c r="V81" s="618">
        <f>S81+V80</f>
        <v>0</v>
      </c>
      <c r="W81" s="618"/>
      <c r="X81" s="126" t="e">
        <f>V81/$G80</f>
        <v>#DIV/0!</v>
      </c>
      <c r="Y81" s="618">
        <f>V81+Y80</f>
        <v>0</v>
      </c>
      <c r="Z81" s="618"/>
      <c r="AA81" s="126" t="e">
        <f>Y81/$G80</f>
        <v>#DIV/0!</v>
      </c>
      <c r="AB81" s="618">
        <f>Y81+AB80</f>
        <v>0</v>
      </c>
      <c r="AC81" s="618"/>
      <c r="AD81" s="126" t="e">
        <f>AB81/$G80</f>
        <v>#DIV/0!</v>
      </c>
      <c r="AE81" s="618">
        <f>AB81+AE80</f>
        <v>0</v>
      </c>
      <c r="AF81" s="618"/>
      <c r="AG81" s="126" t="e">
        <f>AE81/$G80</f>
        <v>#DIV/0!</v>
      </c>
      <c r="AH81" s="618">
        <f>AE81+AH80</f>
        <v>0</v>
      </c>
      <c r="AI81" s="618"/>
      <c r="AJ81" s="126" t="e">
        <f>AH81/$G80</f>
        <v>#DIV/0!</v>
      </c>
      <c r="AK81" s="618">
        <f>AH81+AK80</f>
        <v>0</v>
      </c>
      <c r="AL81" s="618"/>
      <c r="AM81" s="126" t="e">
        <f>AK81/$G80</f>
        <v>#DIV/0!</v>
      </c>
      <c r="AN81" s="618">
        <f>AK81+AN80</f>
        <v>0</v>
      </c>
      <c r="AO81" s="618"/>
      <c r="AP81" s="126" t="e">
        <f>AN81/$G80</f>
        <v>#DIV/0!</v>
      </c>
      <c r="AQ81" s="628"/>
      <c r="AR81" s="628"/>
      <c r="AS81" s="263"/>
    </row>
    <row r="82" spans="1:45" customFormat="1" ht="27" customHeight="1"/>
    <row r="83" spans="1:45" ht="20.85" customHeight="1">
      <c r="A83" s="37"/>
      <c r="B83" s="37"/>
      <c r="C83" s="37"/>
      <c r="D83" s="37"/>
      <c r="E83" s="37"/>
      <c r="F83" s="37"/>
      <c r="G83" s="37"/>
      <c r="H83" s="37"/>
      <c r="I83" s="37"/>
    </row>
    <row r="84" spans="1:45" ht="20.85" customHeight="1">
      <c r="A84" s="37"/>
      <c r="B84" s="37"/>
      <c r="C84" s="37"/>
      <c r="D84" s="37"/>
      <c r="E84" s="37"/>
      <c r="F84" s="37"/>
      <c r="G84" s="37"/>
      <c r="H84" s="37"/>
      <c r="I84" s="37"/>
    </row>
  </sheetData>
  <mergeCells count="185">
    <mergeCell ref="AQ9:AS9"/>
    <mergeCell ref="AK80:AL80"/>
    <mergeCell ref="AN80:AO80"/>
    <mergeCell ref="AQ80:AR80"/>
    <mergeCell ref="AK81:AL81"/>
    <mergeCell ref="AN81:AO81"/>
    <mergeCell ref="AQ81:AR81"/>
    <mergeCell ref="AK9:AM9"/>
    <mergeCell ref="AN9:AP9"/>
    <mergeCell ref="AB81:AC81"/>
    <mergeCell ref="AE81:AF81"/>
    <mergeCell ref="AH81:AI81"/>
    <mergeCell ref="AB80:AC80"/>
    <mergeCell ref="AE80:AF80"/>
    <mergeCell ref="AH80:AI80"/>
    <mergeCell ref="AB9:AD9"/>
    <mergeCell ref="AE9:AG9"/>
    <mergeCell ref="AH9:AJ9"/>
    <mergeCell ref="B40:F40"/>
    <mergeCell ref="G40:H40"/>
    <mergeCell ref="J9:L9"/>
    <mergeCell ref="E3:F3"/>
    <mergeCell ref="B5:G5"/>
    <mergeCell ref="I9:I10"/>
    <mergeCell ref="B9:F10"/>
    <mergeCell ref="A9:A10"/>
    <mergeCell ref="G9:H10"/>
    <mergeCell ref="B32:F32"/>
    <mergeCell ref="G32:H32"/>
    <mergeCell ref="B33:F33"/>
    <mergeCell ref="G33:H33"/>
    <mergeCell ref="A11:F11"/>
    <mergeCell ref="G11:H11"/>
    <mergeCell ref="B14:F14"/>
    <mergeCell ref="G14:H14"/>
    <mergeCell ref="B15:F15"/>
    <mergeCell ref="G15:H15"/>
    <mergeCell ref="B16:F16"/>
    <mergeCell ref="G16:H16"/>
    <mergeCell ref="B17:F17"/>
    <mergeCell ref="G17:H17"/>
    <mergeCell ref="B18:F18"/>
    <mergeCell ref="B34:F34"/>
    <mergeCell ref="G34:H34"/>
    <mergeCell ref="B35:F35"/>
    <mergeCell ref="G35:H35"/>
    <mergeCell ref="B36:F36"/>
    <mergeCell ref="G36:H36"/>
    <mergeCell ref="A2:L2"/>
    <mergeCell ref="A1:L1"/>
    <mergeCell ref="G37:H37"/>
    <mergeCell ref="G18:H18"/>
    <mergeCell ref="B19:F19"/>
    <mergeCell ref="G19:H19"/>
    <mergeCell ref="B20:F20"/>
    <mergeCell ref="G20:H20"/>
    <mergeCell ref="G31:H31"/>
    <mergeCell ref="B27:F27"/>
    <mergeCell ref="G27:H27"/>
    <mergeCell ref="B28:F28"/>
    <mergeCell ref="G28:H28"/>
    <mergeCell ref="B29:F29"/>
    <mergeCell ref="G29:H29"/>
    <mergeCell ref="B24:F24"/>
    <mergeCell ref="G24:H24"/>
    <mergeCell ref="B25:F25"/>
    <mergeCell ref="A48:F48"/>
    <mergeCell ref="G48:H48"/>
    <mergeCell ref="B49:F49"/>
    <mergeCell ref="G49:H49"/>
    <mergeCell ref="B50:F50"/>
    <mergeCell ref="G50:H50"/>
    <mergeCell ref="B51:F51"/>
    <mergeCell ref="G51:H51"/>
    <mergeCell ref="B41:F41"/>
    <mergeCell ref="G41:H41"/>
    <mergeCell ref="Y9:AA9"/>
    <mergeCell ref="Y80:Z80"/>
    <mergeCell ref="Y81:Z81"/>
    <mergeCell ref="P9:R9"/>
    <mergeCell ref="P80:Q80"/>
    <mergeCell ref="V9:X9"/>
    <mergeCell ref="S80:T80"/>
    <mergeCell ref="V80:W80"/>
    <mergeCell ref="A81:F81"/>
    <mergeCell ref="A80:F80"/>
    <mergeCell ref="G80:H80"/>
    <mergeCell ref="M9:O9"/>
    <mergeCell ref="J80:K80"/>
    <mergeCell ref="J81:K81"/>
    <mergeCell ref="M80:N80"/>
    <mergeCell ref="M81:N81"/>
    <mergeCell ref="B12:F12"/>
    <mergeCell ref="G12:H12"/>
    <mergeCell ref="B38:F38"/>
    <mergeCell ref="G38:H38"/>
    <mergeCell ref="B39:F39"/>
    <mergeCell ref="G39:H39"/>
    <mergeCell ref="B37:F37"/>
    <mergeCell ref="B42:F42"/>
    <mergeCell ref="V81:W81"/>
    <mergeCell ref="S9:U9"/>
    <mergeCell ref="S81:T81"/>
    <mergeCell ref="P81:Q81"/>
    <mergeCell ref="G42:H42"/>
    <mergeCell ref="B43:F43"/>
    <mergeCell ref="G43:H43"/>
    <mergeCell ref="B45:F45"/>
    <mergeCell ref="G45:H45"/>
    <mergeCell ref="B44:F44"/>
    <mergeCell ref="G44:H44"/>
    <mergeCell ref="B46:F46"/>
    <mergeCell ref="G46:H46"/>
    <mergeCell ref="B70:F70"/>
    <mergeCell ref="G70:H70"/>
    <mergeCell ref="B75:F75"/>
    <mergeCell ref="G75:H75"/>
    <mergeCell ref="B47:F47"/>
    <mergeCell ref="G47:H47"/>
    <mergeCell ref="B30:F30"/>
    <mergeCell ref="G30:H30"/>
    <mergeCell ref="A13:F13"/>
    <mergeCell ref="G13:H13"/>
    <mergeCell ref="A31:F31"/>
    <mergeCell ref="G25:H25"/>
    <mergeCell ref="B26:F26"/>
    <mergeCell ref="G26:H26"/>
    <mergeCell ref="B21:F21"/>
    <mergeCell ref="G21:H21"/>
    <mergeCell ref="B22:F22"/>
    <mergeCell ref="G22:H22"/>
    <mergeCell ref="B23:F23"/>
    <mergeCell ref="G23:H23"/>
    <mergeCell ref="B55:F55"/>
    <mergeCell ref="G55:H55"/>
    <mergeCell ref="B56:F56"/>
    <mergeCell ref="G56:H56"/>
    <mergeCell ref="B57:F57"/>
    <mergeCell ref="G57:H57"/>
    <mergeCell ref="B52:F52"/>
    <mergeCell ref="G52:H52"/>
    <mergeCell ref="B53:F53"/>
    <mergeCell ref="G53:H53"/>
    <mergeCell ref="B54:F54"/>
    <mergeCell ref="G54:H54"/>
    <mergeCell ref="B61:F61"/>
    <mergeCell ref="G61:H61"/>
    <mergeCell ref="B62:F62"/>
    <mergeCell ref="G62:H62"/>
    <mergeCell ref="B63:F63"/>
    <mergeCell ref="G63:H63"/>
    <mergeCell ref="B58:F58"/>
    <mergeCell ref="G58:H58"/>
    <mergeCell ref="B59:F59"/>
    <mergeCell ref="G59:H59"/>
    <mergeCell ref="B60:F60"/>
    <mergeCell ref="G60:H60"/>
    <mergeCell ref="B69:F69"/>
    <mergeCell ref="G69:H69"/>
    <mergeCell ref="B71:F71"/>
    <mergeCell ref="G71:H71"/>
    <mergeCell ref="A72:F72"/>
    <mergeCell ref="G72:H72"/>
    <mergeCell ref="B67:F67"/>
    <mergeCell ref="G67:H67"/>
    <mergeCell ref="A64:F64"/>
    <mergeCell ref="B68:F68"/>
    <mergeCell ref="G68:H68"/>
    <mergeCell ref="G64:H64"/>
    <mergeCell ref="B65:F65"/>
    <mergeCell ref="G65:H65"/>
    <mergeCell ref="B66:F66"/>
    <mergeCell ref="G66:H66"/>
    <mergeCell ref="A78:F78"/>
    <mergeCell ref="G78:H78"/>
    <mergeCell ref="B77:F77"/>
    <mergeCell ref="G77:H77"/>
    <mergeCell ref="B79:F79"/>
    <mergeCell ref="G79:H79"/>
    <mergeCell ref="B73:F73"/>
    <mergeCell ref="G73:H73"/>
    <mergeCell ref="B74:F74"/>
    <mergeCell ref="G74:H74"/>
    <mergeCell ref="A76:F76"/>
    <mergeCell ref="G76:H76"/>
  </mergeCells>
  <printOptions horizontalCentered="1"/>
  <pageMargins left="0.98425196850393704" right="0.98425196850393704" top="0.98425196850393704" bottom="0.98425196850393704" header="0.51181102362204722" footer="0.51181102362204722"/>
  <pageSetup paperSize="9" scale="40" fitToWidth="0" orientation="portrait" horizontalDpi="300" verticalDpi="300" r:id="rId1"/>
  <headerFooter>
    <oddFooter>&amp;L&amp;G&amp;C&amp;"-,Negrito"&amp;9Camila Diel Bobrzyk
 &amp;"-,Regular"Engenheira Civil 
CREA MT025305&amp;R&amp;P de &amp;N</oddFooter>
  </headerFooter>
  <colBreaks count="5" manualBreakCount="5">
    <brk id="12" max="80" man="1"/>
    <brk id="18" max="80" man="1"/>
    <brk id="24" max="80" man="1"/>
    <brk id="30" max="80" man="1"/>
    <brk id="36" max="80"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Layout" zoomScaleNormal="100" zoomScaleSheetLayoutView="100" workbookViewId="0">
      <selection activeCell="H4" sqref="H4"/>
    </sheetView>
  </sheetViews>
  <sheetFormatPr defaultRowHeight="15.75"/>
  <cols>
    <col min="1" max="1" width="9.140625" style="45"/>
    <col min="2" max="2" width="22.28515625" style="45" bestFit="1" customWidth="1"/>
    <col min="3" max="3" width="7.5703125" style="45" customWidth="1"/>
    <col min="4" max="4" width="4.85546875" style="45" customWidth="1"/>
    <col min="5" max="5" width="7.140625" style="45" customWidth="1"/>
    <col min="6" max="6" width="13.140625" style="45" customWidth="1"/>
    <col min="7" max="7" width="12.28515625" style="45" customWidth="1"/>
    <col min="8" max="8" width="11.140625" style="45" customWidth="1"/>
    <col min="9" max="9" width="9.42578125" style="45" customWidth="1"/>
    <col min="10" max="10" width="8.28515625" style="45" customWidth="1"/>
    <col min="11" max="11" width="6.7109375" style="45" customWidth="1"/>
    <col min="12" max="13" width="9.140625" style="45"/>
    <col min="14" max="15" width="18.5703125" style="45" customWidth="1"/>
    <col min="16" max="16384" width="9.140625" style="45"/>
  </cols>
  <sheetData>
    <row r="1" spans="1:10" ht="15" customHeight="1">
      <c r="A1" s="630" t="str">
        <f>Orçamento!A1</f>
        <v xml:space="preserve"> Construção da Escola Municipal Morada do Bosque II</v>
      </c>
      <c r="B1" s="630"/>
      <c r="C1" s="630"/>
      <c r="D1" s="630"/>
      <c r="E1" s="630"/>
      <c r="F1" s="630"/>
      <c r="G1" s="630"/>
      <c r="H1" s="630"/>
      <c r="I1" s="630"/>
      <c r="J1" s="630"/>
    </row>
    <row r="2" spans="1:10" ht="21" customHeight="1">
      <c r="A2" s="174" t="str">
        <f>Orçamento!A3</f>
        <v>Proprietário:  Municipio de Sorriso</v>
      </c>
      <c r="B2" s="175"/>
      <c r="C2" s="176"/>
      <c r="D2" s="177"/>
      <c r="E2" s="600" t="s">
        <v>7</v>
      </c>
      <c r="F2" s="600"/>
      <c r="G2" s="178">
        <f>Resumo!G3</f>
        <v>0</v>
      </c>
      <c r="H2" s="179" t="s">
        <v>9</v>
      </c>
      <c r="I2" s="180">
        <f>Orçamento!J3</f>
        <v>43627</v>
      </c>
      <c r="J2" s="203"/>
    </row>
    <row r="3" spans="1:10" ht="21" customHeight="1">
      <c r="A3" s="174" t="str">
        <f>Orçamento!B4</f>
        <v xml:space="preserve"> Construção da Escola Municipal Morada do Bosque II</v>
      </c>
      <c r="B3" s="174"/>
      <c r="C3" s="174"/>
      <c r="D3" s="174"/>
      <c r="E3" s="182"/>
      <c r="F3" s="179" t="s">
        <v>8</v>
      </c>
      <c r="G3" s="178">
        <f>G2/B5</f>
        <v>0</v>
      </c>
      <c r="H3" s="179" t="s">
        <v>10</v>
      </c>
      <c r="I3" s="183">
        <f>'BDI - Serviços'!I24</f>
        <v>0.24940000000000001</v>
      </c>
      <c r="J3" s="203"/>
    </row>
    <row r="4" spans="1:10" ht="31.5" customHeight="1">
      <c r="A4" s="174" t="str">
        <f>Orçamento!A5</f>
        <v>Local:</v>
      </c>
      <c r="B4" s="601" t="str">
        <f>Orçamento!B5</f>
        <v>Local: Rua dos Carvalhos - Equip. Comunitário - Bairro Morada do Bosque II - Sorriso MT</v>
      </c>
      <c r="C4" s="601"/>
      <c r="D4" s="601"/>
      <c r="E4" s="601"/>
      <c r="F4" s="601"/>
      <c r="G4" s="601"/>
      <c r="H4" s="184" t="s">
        <v>11</v>
      </c>
      <c r="I4" s="629" t="str">
        <f>Resumo!I5</f>
        <v>SINAPI - MAIO 2019 - DESONERADO</v>
      </c>
      <c r="J4" s="629"/>
    </row>
    <row r="5" spans="1:10" ht="21" customHeight="1">
      <c r="A5" s="174" t="str">
        <f>Orçamento!A6</f>
        <v xml:space="preserve">Área: </v>
      </c>
      <c r="B5" s="186">
        <f>Orçamento!B6</f>
        <v>4966.3</v>
      </c>
      <c r="C5" s="174"/>
      <c r="D5" s="187" t="str">
        <f>Orçamento!E7</f>
        <v>Arredondamentos: Opções → Avançado → Fórmulas → "Definir Precisão Conforme Exibido"</v>
      </c>
      <c r="G5" s="175"/>
      <c r="H5" s="175"/>
      <c r="I5" s="174"/>
      <c r="J5" s="203"/>
    </row>
    <row r="6" spans="1:10" ht="21" customHeight="1">
      <c r="A6" s="185" t="str">
        <f>Orçamento!A7</f>
        <v>Responsável Técnico: Camila Diel Bobrzyk - CREA MT025305</v>
      </c>
      <c r="B6" s="175"/>
      <c r="C6" s="176"/>
      <c r="D6" s="177"/>
      <c r="E6" s="175"/>
      <c r="F6" s="175"/>
      <c r="G6" s="181"/>
      <c r="H6" s="175"/>
      <c r="I6" s="174"/>
      <c r="J6" s="203"/>
    </row>
    <row r="7" spans="1:10" ht="17.25">
      <c r="A7" s="164"/>
      <c r="B7" s="168"/>
      <c r="C7" s="169"/>
      <c r="D7" s="170"/>
      <c r="E7" s="168"/>
      <c r="F7" s="168"/>
      <c r="G7" s="37"/>
      <c r="H7" s="168"/>
      <c r="I7" s="9"/>
      <c r="J7" s="20"/>
    </row>
    <row r="8" spans="1:10" ht="17.25">
      <c r="A8" s="651" t="s">
        <v>130</v>
      </c>
      <c r="B8" s="651"/>
      <c r="C8" s="651"/>
      <c r="D8" s="651"/>
      <c r="E8" s="651"/>
      <c r="F8" s="651"/>
      <c r="G8" s="651"/>
      <c r="H8" s="651"/>
      <c r="I8" s="651"/>
      <c r="J8" s="651"/>
    </row>
    <row r="9" spans="1:10">
      <c r="A9" s="55" t="s">
        <v>35</v>
      </c>
      <c r="B9" s="635" t="s">
        <v>36</v>
      </c>
      <c r="C9" s="636"/>
      <c r="D9" s="636"/>
      <c r="E9" s="636"/>
      <c r="F9" s="636"/>
      <c r="G9" s="636"/>
      <c r="H9" s="637"/>
      <c r="I9" s="639">
        <f>SUM(I10:I13)</f>
        <v>6.8500000000000005E-2</v>
      </c>
      <c r="J9" s="639"/>
    </row>
    <row r="10" spans="1:10">
      <c r="A10" s="80" t="s">
        <v>37</v>
      </c>
      <c r="B10" s="638" t="s">
        <v>38</v>
      </c>
      <c r="C10" s="638"/>
      <c r="D10" s="638"/>
      <c r="E10" s="638"/>
      <c r="F10" s="632" t="s">
        <v>39</v>
      </c>
      <c r="G10" s="632"/>
      <c r="H10" s="632"/>
      <c r="I10" s="631">
        <v>3.7999999999999999E-2</v>
      </c>
      <c r="J10" s="631"/>
    </row>
    <row r="11" spans="1:10">
      <c r="A11" s="80" t="s">
        <v>40</v>
      </c>
      <c r="B11" s="638" t="s">
        <v>41</v>
      </c>
      <c r="C11" s="638"/>
      <c r="D11" s="638"/>
      <c r="E11" s="638"/>
      <c r="F11" s="632" t="s">
        <v>42</v>
      </c>
      <c r="G11" s="632"/>
      <c r="H11" s="632"/>
      <c r="I11" s="631">
        <v>7.0000000000000001E-3</v>
      </c>
      <c r="J11" s="631"/>
    </row>
    <row r="12" spans="1:10">
      <c r="A12" s="80" t="s">
        <v>43</v>
      </c>
      <c r="B12" s="638" t="s">
        <v>44</v>
      </c>
      <c r="C12" s="638"/>
      <c r="D12" s="638"/>
      <c r="E12" s="638"/>
      <c r="F12" s="632" t="s">
        <v>45</v>
      </c>
      <c r="G12" s="632"/>
      <c r="H12" s="632"/>
      <c r="I12" s="631">
        <v>1.2E-2</v>
      </c>
      <c r="J12" s="631"/>
    </row>
    <row r="13" spans="1:10">
      <c r="A13" s="80" t="s">
        <v>46</v>
      </c>
      <c r="B13" s="638" t="s">
        <v>47</v>
      </c>
      <c r="C13" s="638"/>
      <c r="D13" s="638"/>
      <c r="E13" s="638"/>
      <c r="F13" s="632" t="s">
        <v>48</v>
      </c>
      <c r="G13" s="632"/>
      <c r="H13" s="632"/>
      <c r="I13" s="631">
        <v>1.15E-2</v>
      </c>
      <c r="J13" s="631"/>
    </row>
    <row r="14" spans="1:10">
      <c r="A14" s="80"/>
      <c r="B14" s="632"/>
      <c r="C14" s="632"/>
      <c r="D14" s="632"/>
      <c r="E14" s="632"/>
      <c r="F14" s="632"/>
      <c r="G14" s="632"/>
      <c r="H14" s="632"/>
      <c r="I14" s="631"/>
      <c r="J14" s="631"/>
    </row>
    <row r="15" spans="1:10">
      <c r="A15" s="55" t="s">
        <v>49</v>
      </c>
      <c r="B15" s="635" t="s">
        <v>50</v>
      </c>
      <c r="C15" s="636"/>
      <c r="D15" s="636"/>
      <c r="E15" s="636"/>
      <c r="F15" s="636"/>
      <c r="G15" s="636"/>
      <c r="H15" s="637"/>
      <c r="I15" s="639">
        <f>SUM(I16:I19)</f>
        <v>0.10150000000000001</v>
      </c>
      <c r="J15" s="639"/>
    </row>
    <row r="16" spans="1:10">
      <c r="A16" s="80" t="s">
        <v>51</v>
      </c>
      <c r="B16" s="638" t="s">
        <v>52</v>
      </c>
      <c r="C16" s="638"/>
      <c r="D16" s="638"/>
      <c r="E16" s="638"/>
      <c r="F16" s="638"/>
      <c r="G16" s="638"/>
      <c r="H16" s="638"/>
      <c r="I16" s="631">
        <v>6.4999999999999997E-3</v>
      </c>
      <c r="J16" s="631"/>
    </row>
    <row r="17" spans="1:14">
      <c r="A17" s="80" t="s">
        <v>53</v>
      </c>
      <c r="B17" s="638" t="s">
        <v>54</v>
      </c>
      <c r="C17" s="638"/>
      <c r="D17" s="638"/>
      <c r="E17" s="638"/>
      <c r="F17" s="638"/>
      <c r="G17" s="638"/>
      <c r="H17" s="638"/>
      <c r="I17" s="631">
        <v>0.03</v>
      </c>
      <c r="J17" s="631"/>
    </row>
    <row r="18" spans="1:14">
      <c r="A18" s="80" t="s">
        <v>55</v>
      </c>
      <c r="B18" s="638" t="s">
        <v>56</v>
      </c>
      <c r="C18" s="638"/>
      <c r="D18" s="638"/>
      <c r="E18" s="638"/>
      <c r="F18" s="638"/>
      <c r="G18" s="638"/>
      <c r="H18" s="638"/>
      <c r="I18" s="631">
        <v>0.02</v>
      </c>
      <c r="J18" s="631"/>
    </row>
    <row r="19" spans="1:14">
      <c r="A19" s="80" t="s">
        <v>64</v>
      </c>
      <c r="B19" s="641" t="s">
        <v>128</v>
      </c>
      <c r="C19" s="642"/>
      <c r="D19" s="642"/>
      <c r="E19" s="642"/>
      <c r="F19" s="642"/>
      <c r="G19" s="642"/>
      <c r="H19" s="643"/>
      <c r="I19" s="649">
        <v>4.4999999999999998E-2</v>
      </c>
      <c r="J19" s="650"/>
    </row>
    <row r="20" spans="1:14">
      <c r="A20" s="80"/>
      <c r="B20" s="632"/>
      <c r="C20" s="632"/>
      <c r="D20" s="632"/>
      <c r="E20" s="632"/>
      <c r="F20" s="632"/>
      <c r="G20" s="632"/>
      <c r="H20" s="632"/>
      <c r="I20" s="632"/>
      <c r="J20" s="632"/>
    </row>
    <row r="21" spans="1:14">
      <c r="A21" s="55" t="s">
        <v>57</v>
      </c>
      <c r="B21" s="635" t="s">
        <v>58</v>
      </c>
      <c r="C21" s="636"/>
      <c r="D21" s="636"/>
      <c r="E21" s="636"/>
      <c r="F21" s="636"/>
      <c r="G21" s="636"/>
      <c r="H21" s="637"/>
      <c r="I21" s="633">
        <f>I22</f>
        <v>0.05</v>
      </c>
      <c r="J21" s="634"/>
    </row>
    <row r="22" spans="1:14">
      <c r="A22" s="80" t="s">
        <v>59</v>
      </c>
      <c r="B22" s="641" t="s">
        <v>60</v>
      </c>
      <c r="C22" s="642"/>
      <c r="D22" s="642"/>
      <c r="E22" s="642"/>
      <c r="F22" s="642"/>
      <c r="G22" s="642"/>
      <c r="H22" s="643"/>
      <c r="I22" s="631">
        <v>0.05</v>
      </c>
      <c r="J22" s="631"/>
    </row>
    <row r="23" spans="1:14">
      <c r="A23" s="56"/>
      <c r="B23" s="645"/>
      <c r="C23" s="646"/>
      <c r="D23" s="646"/>
      <c r="E23" s="646"/>
      <c r="F23" s="646"/>
      <c r="G23" s="646"/>
      <c r="H23" s="647"/>
      <c r="I23" s="645"/>
      <c r="J23" s="647"/>
    </row>
    <row r="24" spans="1:14">
      <c r="A24" s="167"/>
      <c r="B24" s="644" t="s">
        <v>138</v>
      </c>
      <c r="C24" s="644"/>
      <c r="D24" s="644"/>
      <c r="E24" s="644"/>
      <c r="F24" s="644"/>
      <c r="G24" s="644"/>
      <c r="H24" s="644"/>
      <c r="I24" s="648">
        <f>(((1+I10+I11+I12)*(1+I13)*(1+I21))/(1-I15))-1</f>
        <v>0.24940000000000001</v>
      </c>
      <c r="J24" s="648"/>
      <c r="N24" s="57"/>
    </row>
    <row r="25" spans="1:14">
      <c r="A25" s="20"/>
      <c r="B25" s="20"/>
      <c r="C25" s="20"/>
      <c r="D25" s="20"/>
      <c r="E25" s="20"/>
      <c r="F25" s="20"/>
      <c r="G25" s="20"/>
      <c r="H25" s="20"/>
      <c r="I25" s="20"/>
      <c r="J25" s="20"/>
    </row>
    <row r="26" spans="1:14">
      <c r="A26" s="20"/>
      <c r="B26" s="20"/>
      <c r="C26" s="20"/>
      <c r="D26" s="20"/>
      <c r="E26" s="20"/>
      <c r="F26" s="20"/>
      <c r="G26" s="20"/>
      <c r="H26" s="20"/>
      <c r="I26" s="20"/>
      <c r="J26" s="20"/>
      <c r="N26" s="57"/>
    </row>
    <row r="27" spans="1:14" ht="50.25" customHeight="1">
      <c r="A27" s="640" t="s">
        <v>88</v>
      </c>
      <c r="B27" s="640"/>
      <c r="C27" s="640"/>
      <c r="D27" s="640"/>
      <c r="E27" s="640"/>
      <c r="F27" s="640"/>
      <c r="G27" s="640"/>
      <c r="H27" s="640"/>
      <c r="I27" s="640"/>
      <c r="J27" s="640"/>
    </row>
    <row r="28" spans="1:14">
      <c r="A28" s="59"/>
      <c r="B28" s="59"/>
      <c r="C28" s="59"/>
      <c r="D28" s="59"/>
      <c r="E28" s="20"/>
      <c r="F28" s="20"/>
      <c r="G28" s="20"/>
      <c r="H28" s="20"/>
      <c r="I28" s="20"/>
      <c r="J28" s="20"/>
    </row>
    <row r="29" spans="1:14">
      <c r="A29" s="59"/>
      <c r="B29" s="20"/>
      <c r="C29" s="59"/>
      <c r="D29" s="59"/>
      <c r="E29" s="20"/>
      <c r="F29" s="20"/>
      <c r="G29" s="20"/>
      <c r="H29" s="20"/>
      <c r="I29" s="20"/>
      <c r="J29" s="20"/>
    </row>
    <row r="30" spans="1:14">
      <c r="A30" s="59"/>
      <c r="B30" s="59"/>
      <c r="C30" s="59"/>
      <c r="D30" s="59"/>
      <c r="E30" s="20"/>
      <c r="F30" s="20"/>
      <c r="G30" s="20"/>
      <c r="H30" s="20"/>
      <c r="I30" s="20"/>
      <c r="J30" s="20"/>
    </row>
    <row r="31" spans="1:14">
      <c r="A31" s="59" t="s">
        <v>89</v>
      </c>
      <c r="B31" s="59"/>
      <c r="C31" s="59"/>
      <c r="D31" s="59"/>
      <c r="E31" s="20"/>
      <c r="F31" s="20"/>
      <c r="G31" s="20"/>
      <c r="H31" s="20"/>
      <c r="I31" s="20"/>
      <c r="J31" s="20"/>
    </row>
    <row r="32" spans="1:14">
      <c r="A32" s="204" t="s">
        <v>90</v>
      </c>
      <c r="B32" s="59"/>
      <c r="C32" s="59"/>
      <c r="D32" s="59"/>
      <c r="E32" s="20"/>
      <c r="F32" s="20"/>
      <c r="G32" s="20"/>
      <c r="H32" s="20"/>
      <c r="I32" s="20"/>
      <c r="J32" s="20"/>
    </row>
    <row r="33" spans="1:10">
      <c r="A33" s="204" t="s">
        <v>91</v>
      </c>
      <c r="B33" s="59"/>
      <c r="C33" s="59"/>
      <c r="D33" s="59"/>
      <c r="E33" s="20"/>
      <c r="F33" s="20"/>
      <c r="G33" s="20"/>
      <c r="H33" s="20"/>
      <c r="I33" s="20"/>
      <c r="J33" s="20"/>
    </row>
    <row r="34" spans="1:10">
      <c r="A34" s="204" t="s">
        <v>92</v>
      </c>
      <c r="B34" s="59"/>
      <c r="C34" s="59"/>
      <c r="D34" s="59"/>
      <c r="E34" s="20"/>
      <c r="F34" s="20"/>
      <c r="G34" s="20"/>
      <c r="H34" s="20"/>
      <c r="I34" s="20"/>
      <c r="J34" s="20"/>
    </row>
    <row r="35" spans="1:10">
      <c r="A35" s="204" t="s">
        <v>93</v>
      </c>
      <c r="B35" s="59"/>
      <c r="C35" s="59"/>
      <c r="D35" s="59"/>
      <c r="E35" s="20"/>
      <c r="F35" s="20"/>
      <c r="G35" s="20"/>
      <c r="H35" s="20"/>
      <c r="I35" s="20"/>
      <c r="J35" s="20"/>
    </row>
    <row r="36" spans="1:10">
      <c r="A36" s="204" t="s">
        <v>94</v>
      </c>
      <c r="B36" s="59"/>
      <c r="C36" s="59"/>
      <c r="D36" s="59"/>
      <c r="E36" s="20"/>
      <c r="F36" s="20"/>
      <c r="G36" s="20"/>
      <c r="H36" s="20"/>
      <c r="I36" s="20"/>
      <c r="J36" s="20"/>
    </row>
    <row r="37" spans="1:10">
      <c r="A37" s="204" t="s">
        <v>95</v>
      </c>
      <c r="B37" s="20"/>
      <c r="C37" s="20"/>
      <c r="D37" s="20"/>
      <c r="E37" s="20"/>
      <c r="F37" s="20"/>
      <c r="G37" s="20"/>
      <c r="H37" s="20"/>
      <c r="I37" s="20"/>
      <c r="J37" s="20"/>
    </row>
    <row r="38" spans="1:10">
      <c r="A38" s="20"/>
      <c r="B38" s="20"/>
      <c r="C38" s="20"/>
      <c r="D38" s="20"/>
      <c r="E38" s="20"/>
      <c r="F38" s="20"/>
      <c r="G38" s="20"/>
      <c r="H38" s="20"/>
      <c r="I38" s="20"/>
      <c r="J38" s="20"/>
    </row>
    <row r="39" spans="1:10">
      <c r="A39" s="20"/>
      <c r="B39" s="20"/>
      <c r="C39" s="20"/>
      <c r="D39" s="20"/>
      <c r="E39" s="20"/>
      <c r="F39" s="20"/>
      <c r="G39" s="20"/>
      <c r="H39" s="20"/>
      <c r="I39" s="20"/>
      <c r="J39" s="20"/>
    </row>
    <row r="40" spans="1:10">
      <c r="A40" s="20"/>
      <c r="B40" s="20"/>
      <c r="C40" s="20"/>
      <c r="D40" s="20"/>
      <c r="E40" s="20"/>
      <c r="F40" s="20"/>
      <c r="G40" s="20"/>
      <c r="H40" s="20"/>
      <c r="I40" s="20"/>
      <c r="J40" s="20"/>
    </row>
    <row r="41" spans="1:10">
      <c r="A41" s="20"/>
      <c r="B41" s="20"/>
      <c r="C41" s="20"/>
      <c r="D41" s="20"/>
      <c r="E41" s="20"/>
      <c r="F41" s="20"/>
      <c r="G41" s="20"/>
      <c r="H41" s="20"/>
      <c r="I41" s="20"/>
      <c r="J41" s="20"/>
    </row>
    <row r="42" spans="1:10">
      <c r="A42" s="20"/>
      <c r="B42" s="20"/>
      <c r="C42" s="20"/>
      <c r="D42" s="20"/>
      <c r="E42" s="20"/>
      <c r="F42" s="20"/>
      <c r="G42" s="20"/>
      <c r="H42" s="20"/>
      <c r="I42" s="20"/>
      <c r="J42" s="20"/>
    </row>
    <row r="43" spans="1:10">
      <c r="A43" s="20"/>
      <c r="B43" s="20"/>
      <c r="C43" s="20"/>
      <c r="D43" s="20"/>
      <c r="E43" s="20"/>
      <c r="F43" s="20"/>
      <c r="G43" s="20"/>
      <c r="H43" s="20"/>
      <c r="I43" s="20"/>
      <c r="J43" s="20"/>
    </row>
    <row r="44" spans="1:10">
      <c r="A44" s="20"/>
      <c r="B44" s="20"/>
      <c r="C44" s="20"/>
      <c r="D44" s="20"/>
      <c r="E44" s="20"/>
      <c r="F44" s="20"/>
      <c r="G44" s="20"/>
      <c r="H44" s="20"/>
      <c r="I44" s="20"/>
      <c r="J44" s="20"/>
    </row>
    <row r="45" spans="1:10">
      <c r="A45" s="20"/>
      <c r="B45" s="20"/>
      <c r="C45" s="20"/>
      <c r="D45" s="20"/>
      <c r="E45" s="20"/>
      <c r="F45" s="20"/>
      <c r="G45" s="20"/>
      <c r="H45" s="20"/>
      <c r="I45" s="20"/>
      <c r="J45" s="20"/>
    </row>
    <row r="46" spans="1:10">
      <c r="A46" s="20"/>
      <c r="B46" s="20"/>
      <c r="C46" s="20"/>
      <c r="D46" s="20"/>
      <c r="E46" s="20"/>
      <c r="F46" s="20"/>
      <c r="G46" s="20"/>
      <c r="H46" s="20"/>
      <c r="I46" s="20"/>
      <c r="J46" s="20"/>
    </row>
    <row r="47" spans="1:10">
      <c r="A47" s="20"/>
      <c r="B47" s="20"/>
      <c r="C47" s="20"/>
      <c r="D47" s="20"/>
      <c r="E47" s="20"/>
      <c r="F47" s="20"/>
      <c r="G47" s="20"/>
      <c r="H47" s="20"/>
      <c r="I47" s="20"/>
      <c r="J47" s="20"/>
    </row>
    <row r="48" spans="1:10">
      <c r="A48" s="20"/>
      <c r="B48" s="20"/>
      <c r="C48" s="20"/>
      <c r="D48" s="20"/>
      <c r="E48" s="20"/>
      <c r="F48" s="20"/>
      <c r="G48" s="20"/>
      <c r="H48" s="20"/>
      <c r="I48" s="20"/>
      <c r="J48" s="20"/>
    </row>
    <row r="49" spans="1:10">
      <c r="A49" s="20"/>
      <c r="B49" s="20"/>
      <c r="C49" s="20"/>
      <c r="D49" s="20"/>
      <c r="E49" s="20"/>
      <c r="F49" s="20"/>
      <c r="G49" s="20"/>
      <c r="H49" s="20"/>
      <c r="I49" s="20"/>
      <c r="J49" s="20"/>
    </row>
    <row r="50" spans="1:10">
      <c r="A50" s="20"/>
      <c r="B50" s="20"/>
      <c r="C50" s="20"/>
      <c r="D50" s="20"/>
      <c r="E50" s="20"/>
      <c r="F50" s="20"/>
      <c r="G50" s="20"/>
      <c r="H50" s="20"/>
      <c r="I50" s="20"/>
      <c r="J50" s="20"/>
    </row>
    <row r="51" spans="1:10">
      <c r="A51" s="20"/>
      <c r="B51" s="20"/>
      <c r="C51" s="20"/>
      <c r="D51" s="20"/>
      <c r="E51" s="20"/>
      <c r="F51" s="20"/>
      <c r="G51" s="20"/>
      <c r="H51" s="20"/>
      <c r="I51" s="20"/>
      <c r="J51" s="20"/>
    </row>
    <row r="52" spans="1:10">
      <c r="A52" s="20"/>
      <c r="B52" s="20"/>
      <c r="C52" s="20"/>
      <c r="D52" s="20"/>
      <c r="E52" s="20"/>
      <c r="F52" s="20"/>
      <c r="G52" s="20"/>
      <c r="H52" s="20"/>
      <c r="I52" s="20"/>
      <c r="J52" s="20"/>
    </row>
    <row r="53" spans="1:10">
      <c r="A53" s="20"/>
      <c r="B53" s="20"/>
      <c r="C53" s="20"/>
      <c r="D53" s="20"/>
      <c r="E53" s="20"/>
      <c r="F53" s="20"/>
      <c r="G53" s="20"/>
      <c r="H53" s="20"/>
      <c r="I53" s="20"/>
      <c r="J53" s="20"/>
    </row>
  </sheetData>
  <mergeCells count="42">
    <mergeCell ref="E2:F2"/>
    <mergeCell ref="B4:G4"/>
    <mergeCell ref="B19:H19"/>
    <mergeCell ref="I19:J19"/>
    <mergeCell ref="B20:H20"/>
    <mergeCell ref="F10:H10"/>
    <mergeCell ref="A8:J8"/>
    <mergeCell ref="B18:H18"/>
    <mergeCell ref="F11:H11"/>
    <mergeCell ref="F12:H12"/>
    <mergeCell ref="F13:H13"/>
    <mergeCell ref="B15:H15"/>
    <mergeCell ref="B14:H14"/>
    <mergeCell ref="I10:J10"/>
    <mergeCell ref="I11:J11"/>
    <mergeCell ref="B16:H16"/>
    <mergeCell ref="I9:J9"/>
    <mergeCell ref="B17:H17"/>
    <mergeCell ref="A27:J27"/>
    <mergeCell ref="B21:H21"/>
    <mergeCell ref="B22:H22"/>
    <mergeCell ref="B24:H24"/>
    <mergeCell ref="B23:H23"/>
    <mergeCell ref="I23:J23"/>
    <mergeCell ref="I24:J24"/>
    <mergeCell ref="I22:J22"/>
    <mergeCell ref="I4:J4"/>
    <mergeCell ref="A1:J1"/>
    <mergeCell ref="I18:J18"/>
    <mergeCell ref="I20:J20"/>
    <mergeCell ref="I21:J21"/>
    <mergeCell ref="B9:H9"/>
    <mergeCell ref="B10:E10"/>
    <mergeCell ref="B11:E11"/>
    <mergeCell ref="B12:E12"/>
    <mergeCell ref="B13:E13"/>
    <mergeCell ref="I12:J12"/>
    <mergeCell ref="I13:J13"/>
    <mergeCell ref="I14:J14"/>
    <mergeCell ref="I15:J15"/>
    <mergeCell ref="I16:J16"/>
    <mergeCell ref="I17:J17"/>
  </mergeCells>
  <pageMargins left="0.59055118110236227" right="0.11811023622047245" top="1.0236220472440944" bottom="0.98425196850393704" header="0.31496062992125984" footer="0.31496062992125984"/>
  <pageSetup paperSize="9" scale="90" orientation="portrait" horizontalDpi="300" verticalDpi="300" r:id="rId1"/>
  <headerFooter>
    <oddFooter>&amp;L&amp;G&amp;C&amp;"-,Negrito"&amp;9Camila Diel Bobrzyk
&amp;"-,Regular" Engenheira Civil 
CREA MT025305&amp;R&amp;P de &amp;N</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Layout" zoomScaleNormal="100" zoomScaleSheetLayoutView="100" workbookViewId="0">
      <selection activeCell="H4" sqref="H4"/>
    </sheetView>
  </sheetViews>
  <sheetFormatPr defaultRowHeight="15.75"/>
  <cols>
    <col min="1" max="1" width="9.140625" style="45"/>
    <col min="2" max="2" width="22.28515625" style="45" bestFit="1" customWidth="1"/>
    <col min="3" max="3" width="7.5703125" style="45" customWidth="1"/>
    <col min="4" max="4" width="4.85546875" style="45" customWidth="1"/>
    <col min="5" max="5" width="7.140625" style="45" customWidth="1"/>
    <col min="6" max="7" width="12.42578125" style="45" customWidth="1"/>
    <col min="8" max="8" width="11.140625" style="45" customWidth="1"/>
    <col min="9" max="9" width="9.42578125" style="45" customWidth="1"/>
    <col min="10" max="10" width="8.28515625" style="45" customWidth="1"/>
    <col min="11" max="11" width="6.7109375" style="45" customWidth="1"/>
    <col min="12" max="13" width="9.140625" style="45"/>
    <col min="14" max="15" width="18.5703125" style="45" customWidth="1"/>
    <col min="16" max="16384" width="9.140625" style="45"/>
  </cols>
  <sheetData>
    <row r="1" spans="1:10" ht="15" customHeight="1">
      <c r="A1" s="618" t="str">
        <f>'BDI - Serviços'!A1:J1</f>
        <v xml:space="preserve"> Construção da Escola Municipal Morada do Bosque II</v>
      </c>
      <c r="B1" s="618"/>
      <c r="C1" s="618"/>
      <c r="D1" s="618"/>
      <c r="E1" s="618"/>
      <c r="F1" s="618"/>
      <c r="G1" s="618"/>
      <c r="H1" s="618"/>
      <c r="I1" s="618"/>
      <c r="J1" s="618"/>
    </row>
    <row r="2" spans="1:10" ht="21" customHeight="1">
      <c r="A2" s="207" t="str">
        <f>Orçamento!A3</f>
        <v>Proprietário:  Municipio de Sorriso</v>
      </c>
      <c r="B2" s="207"/>
      <c r="C2" s="207"/>
      <c r="D2" s="207"/>
      <c r="E2" s="207" t="s">
        <v>7</v>
      </c>
      <c r="F2" s="207"/>
      <c r="G2" s="208">
        <f>'BDI - Serviços'!G2</f>
        <v>0</v>
      </c>
      <c r="H2" s="207" t="s">
        <v>9</v>
      </c>
      <c r="I2" s="180">
        <f>Orçamento!J3</f>
        <v>43627</v>
      </c>
      <c r="J2" s="207"/>
    </row>
    <row r="3" spans="1:10" ht="21" customHeight="1">
      <c r="A3" s="174" t="str">
        <f>Orçamento!B4</f>
        <v xml:space="preserve"> Construção da Escola Municipal Morada do Bosque II</v>
      </c>
      <c r="B3" s="185"/>
      <c r="C3" s="203"/>
      <c r="D3" s="203"/>
      <c r="E3" s="174"/>
      <c r="F3" s="174" t="s">
        <v>8</v>
      </c>
      <c r="G3" s="209">
        <f>'BDI - Serviços'!G3</f>
        <v>0</v>
      </c>
      <c r="H3" s="206" t="s">
        <v>10</v>
      </c>
      <c r="I3" s="210">
        <f>'BDI - Serviços'!I3</f>
        <v>0.24940000000000001</v>
      </c>
      <c r="J3" s="203"/>
    </row>
    <row r="4" spans="1:10" ht="43.5" customHeight="1">
      <c r="A4" s="174" t="str">
        <f>Orçamento!A5</f>
        <v>Local:</v>
      </c>
      <c r="B4" s="185" t="str">
        <f>Orçamento!B5</f>
        <v>Local: Rua dos Carvalhos - Equip. Comunitário - Bairro Morada do Bosque II - Sorriso MT</v>
      </c>
      <c r="C4" s="203"/>
      <c r="D4" s="203"/>
      <c r="E4" s="174"/>
      <c r="F4" s="174"/>
      <c r="G4" s="205"/>
      <c r="H4" s="206" t="s">
        <v>11</v>
      </c>
      <c r="I4" s="652" t="str">
        <f>'BDI - Serviços'!I4:J4</f>
        <v>SINAPI - MAIO 2019 - DESONERADO</v>
      </c>
      <c r="J4" s="652"/>
    </row>
    <row r="5" spans="1:10" ht="21" customHeight="1">
      <c r="A5" s="174" t="str">
        <f>Orçamento!A6</f>
        <v xml:space="preserve">Área: </v>
      </c>
      <c r="B5" s="185">
        <f>Orçamento!B6</f>
        <v>4966.3</v>
      </c>
      <c r="C5" s="203"/>
      <c r="D5" s="174" t="str">
        <f>Orçamento!E7</f>
        <v>Arredondamentos: Opções → Avançado → Fórmulas → "Definir Precisão Conforme Exibido"</v>
      </c>
      <c r="E5" s="174"/>
      <c r="F5" s="203"/>
      <c r="G5" s="205"/>
      <c r="H5" s="206"/>
      <c r="I5" s="203"/>
      <c r="J5" s="203"/>
    </row>
    <row r="6" spans="1:10" ht="21" customHeight="1">
      <c r="A6" s="174" t="str">
        <f>Orçamento!A7</f>
        <v>Responsável Técnico: Camila Diel Bobrzyk - CREA MT025305</v>
      </c>
      <c r="B6" s="185"/>
      <c r="C6" s="203"/>
      <c r="D6" s="203"/>
      <c r="E6" s="174"/>
      <c r="F6" s="174"/>
      <c r="G6" s="205"/>
      <c r="H6" s="206"/>
      <c r="I6" s="203"/>
      <c r="J6" s="203"/>
    </row>
    <row r="7" spans="1:10" ht="21" customHeight="1">
      <c r="A7" s="104"/>
      <c r="B7" s="8"/>
      <c r="C7" s="20"/>
      <c r="D7" s="20"/>
      <c r="E7" s="164"/>
      <c r="F7" s="20"/>
      <c r="G7" s="54"/>
      <c r="H7" s="104"/>
      <c r="I7" s="20"/>
      <c r="J7" s="20"/>
    </row>
    <row r="8" spans="1:10">
      <c r="A8" s="618" t="s">
        <v>129</v>
      </c>
      <c r="B8" s="618"/>
      <c r="C8" s="618"/>
      <c r="D8" s="618"/>
      <c r="E8" s="618"/>
      <c r="F8" s="618"/>
      <c r="G8" s="618"/>
      <c r="H8" s="618"/>
      <c r="I8" s="618"/>
      <c r="J8" s="618"/>
    </row>
    <row r="9" spans="1:10">
      <c r="A9" s="55" t="s">
        <v>35</v>
      </c>
      <c r="B9" s="655" t="s">
        <v>131</v>
      </c>
      <c r="C9" s="655"/>
      <c r="D9" s="655"/>
      <c r="E9" s="655"/>
      <c r="F9" s="655"/>
      <c r="G9" s="655"/>
      <c r="H9" s="655"/>
      <c r="I9" s="639">
        <f>SUM(I10:I14)</f>
        <v>4.3900000000000002E-2</v>
      </c>
      <c r="J9" s="639"/>
    </row>
    <row r="10" spans="1:10">
      <c r="A10" s="75" t="s">
        <v>37</v>
      </c>
      <c r="B10" s="638" t="s">
        <v>132</v>
      </c>
      <c r="C10" s="638"/>
      <c r="D10" s="638"/>
      <c r="E10" s="638"/>
      <c r="F10" s="632"/>
      <c r="G10" s="632"/>
      <c r="H10" s="632"/>
      <c r="I10" s="631">
        <v>2.0500000000000001E-2</v>
      </c>
      <c r="J10" s="631"/>
    </row>
    <row r="11" spans="1:10">
      <c r="A11" s="75" t="s">
        <v>40</v>
      </c>
      <c r="B11" s="638" t="s">
        <v>133</v>
      </c>
      <c r="C11" s="638"/>
      <c r="D11" s="638"/>
      <c r="E11" s="638"/>
      <c r="F11" s="632"/>
      <c r="G11" s="632"/>
      <c r="H11" s="632"/>
      <c r="I11" s="631">
        <v>2.2000000000000001E-3</v>
      </c>
      <c r="J11" s="631"/>
    </row>
    <row r="12" spans="1:10">
      <c r="A12" s="75" t="s">
        <v>43</v>
      </c>
      <c r="B12" s="638" t="s">
        <v>47</v>
      </c>
      <c r="C12" s="638"/>
      <c r="D12" s="638"/>
      <c r="E12" s="638"/>
      <c r="F12" s="632"/>
      <c r="G12" s="632"/>
      <c r="H12" s="632"/>
      <c r="I12" s="631">
        <v>1.2E-2</v>
      </c>
      <c r="J12" s="631"/>
    </row>
    <row r="13" spans="1:10">
      <c r="A13" s="75" t="s">
        <v>46</v>
      </c>
      <c r="B13" s="641" t="s">
        <v>134</v>
      </c>
      <c r="C13" s="642"/>
      <c r="D13" s="642"/>
      <c r="E13" s="643"/>
      <c r="F13" s="656"/>
      <c r="G13" s="657"/>
      <c r="H13" s="658"/>
      <c r="I13" s="649">
        <v>4.1999999999999997E-3</v>
      </c>
      <c r="J13" s="650"/>
    </row>
    <row r="14" spans="1:10">
      <c r="A14" s="75" t="s">
        <v>63</v>
      </c>
      <c r="B14" s="638" t="s">
        <v>135</v>
      </c>
      <c r="C14" s="638"/>
      <c r="D14" s="638"/>
      <c r="E14" s="638"/>
      <c r="F14" s="632"/>
      <c r="G14" s="632"/>
      <c r="H14" s="632"/>
      <c r="I14" s="631">
        <v>5.0000000000000001E-3</v>
      </c>
      <c r="J14" s="631"/>
    </row>
    <row r="15" spans="1:10">
      <c r="A15" s="75"/>
      <c r="B15" s="632"/>
      <c r="C15" s="632"/>
      <c r="D15" s="632"/>
      <c r="E15" s="632"/>
      <c r="F15" s="632"/>
      <c r="G15" s="632"/>
      <c r="H15" s="632"/>
      <c r="I15" s="631"/>
      <c r="J15" s="631"/>
    </row>
    <row r="16" spans="1:10">
      <c r="A16" s="55" t="s">
        <v>49</v>
      </c>
      <c r="B16" s="635" t="s">
        <v>50</v>
      </c>
      <c r="C16" s="636"/>
      <c r="D16" s="636"/>
      <c r="E16" s="636"/>
      <c r="F16" s="636"/>
      <c r="G16" s="636"/>
      <c r="H16" s="637"/>
      <c r="I16" s="639">
        <f>SUM(I17:I19)</f>
        <v>7.1499999999999994E-2</v>
      </c>
      <c r="J16" s="639"/>
    </row>
    <row r="17" spans="1:14">
      <c r="A17" s="75" t="s">
        <v>51</v>
      </c>
      <c r="B17" s="638" t="s">
        <v>52</v>
      </c>
      <c r="C17" s="638"/>
      <c r="D17" s="638"/>
      <c r="E17" s="638"/>
      <c r="F17" s="638"/>
      <c r="G17" s="638"/>
      <c r="H17" s="638"/>
      <c r="I17" s="631">
        <v>6.4999999999999997E-3</v>
      </c>
      <c r="J17" s="631"/>
    </row>
    <row r="18" spans="1:14">
      <c r="A18" s="75" t="s">
        <v>53</v>
      </c>
      <c r="B18" s="638" t="s">
        <v>54</v>
      </c>
      <c r="C18" s="638"/>
      <c r="D18" s="638"/>
      <c r="E18" s="638"/>
      <c r="F18" s="638"/>
      <c r="G18" s="638"/>
      <c r="H18" s="638"/>
      <c r="I18" s="631">
        <v>0.03</v>
      </c>
      <c r="J18" s="631"/>
    </row>
    <row r="19" spans="1:14">
      <c r="A19" s="75" t="s">
        <v>55</v>
      </c>
      <c r="B19" s="638" t="s">
        <v>56</v>
      </c>
      <c r="C19" s="638"/>
      <c r="D19" s="638"/>
      <c r="E19" s="638"/>
      <c r="F19" s="638"/>
      <c r="G19" s="638"/>
      <c r="H19" s="638"/>
      <c r="I19" s="631">
        <v>3.5000000000000003E-2</v>
      </c>
      <c r="J19" s="631"/>
    </row>
    <row r="20" spans="1:14">
      <c r="A20" s="75"/>
      <c r="B20" s="632"/>
      <c r="C20" s="632"/>
      <c r="D20" s="632"/>
      <c r="E20" s="632"/>
      <c r="F20" s="632"/>
      <c r="G20" s="632"/>
      <c r="H20" s="632"/>
      <c r="I20" s="632"/>
      <c r="J20" s="632"/>
    </row>
    <row r="21" spans="1:14">
      <c r="A21" s="55" t="s">
        <v>57</v>
      </c>
      <c r="B21" s="635" t="s">
        <v>58</v>
      </c>
      <c r="C21" s="636"/>
      <c r="D21" s="636"/>
      <c r="E21" s="636"/>
      <c r="F21" s="636"/>
      <c r="G21" s="636"/>
      <c r="H21" s="637"/>
      <c r="I21" s="639">
        <f>I22</f>
        <v>3.8300000000000001E-2</v>
      </c>
      <c r="J21" s="639"/>
    </row>
    <row r="22" spans="1:14">
      <c r="A22" s="75" t="s">
        <v>59</v>
      </c>
      <c r="B22" s="641" t="s">
        <v>136</v>
      </c>
      <c r="C22" s="642"/>
      <c r="D22" s="642"/>
      <c r="E22" s="642"/>
      <c r="F22" s="642"/>
      <c r="G22" s="642"/>
      <c r="H22" s="643"/>
      <c r="I22" s="631">
        <v>3.8300000000000001E-2</v>
      </c>
      <c r="J22" s="631"/>
    </row>
    <row r="23" spans="1:14">
      <c r="A23" s="56"/>
      <c r="B23" s="645"/>
      <c r="C23" s="646"/>
      <c r="D23" s="646"/>
      <c r="E23" s="646"/>
      <c r="F23" s="646"/>
      <c r="G23" s="646"/>
      <c r="H23" s="647"/>
      <c r="I23" s="645"/>
      <c r="J23" s="647"/>
    </row>
    <row r="24" spans="1:14">
      <c r="A24" s="167"/>
      <c r="B24" s="644" t="s">
        <v>137</v>
      </c>
      <c r="C24" s="644"/>
      <c r="D24" s="644"/>
      <c r="E24" s="644"/>
      <c r="F24" s="644"/>
      <c r="G24" s="644"/>
      <c r="H24" s="644"/>
      <c r="I24" s="653">
        <f>((1-I19+I9+I21)/(1-I16))-1</f>
        <v>0.1278</v>
      </c>
      <c r="J24" s="654"/>
      <c r="N24" s="57"/>
    </row>
    <row r="25" spans="1:14">
      <c r="A25" s="20"/>
      <c r="B25" s="20"/>
      <c r="C25" s="20"/>
      <c r="D25" s="20"/>
      <c r="E25" s="20"/>
      <c r="F25" s="20"/>
      <c r="G25" s="20"/>
      <c r="H25" s="20"/>
      <c r="I25" s="20"/>
      <c r="J25" s="20"/>
    </row>
    <row r="26" spans="1:14">
      <c r="A26" s="20"/>
      <c r="B26" s="20"/>
      <c r="C26" s="20"/>
      <c r="D26" s="20"/>
      <c r="E26" s="20"/>
      <c r="F26" s="20"/>
      <c r="G26" s="20"/>
      <c r="H26" s="20"/>
      <c r="I26" s="20"/>
      <c r="J26" s="20"/>
      <c r="N26" s="57"/>
    </row>
    <row r="27" spans="1:14" ht="50.25" customHeight="1">
      <c r="A27" s="640" t="s">
        <v>88</v>
      </c>
      <c r="B27" s="640"/>
      <c r="C27" s="640"/>
      <c r="D27" s="640"/>
      <c r="E27" s="640"/>
      <c r="F27" s="640"/>
      <c r="G27" s="640"/>
      <c r="H27" s="640"/>
      <c r="I27" s="640"/>
      <c r="J27" s="640"/>
    </row>
    <row r="28" spans="1:14">
      <c r="A28" s="59"/>
      <c r="B28" s="59"/>
      <c r="C28" s="59"/>
      <c r="D28" s="59"/>
      <c r="E28" s="20"/>
      <c r="F28" s="20"/>
      <c r="G28" s="20"/>
      <c r="H28" s="20"/>
      <c r="I28" s="20"/>
      <c r="J28" s="20"/>
    </row>
    <row r="29" spans="1:14" ht="16.5">
      <c r="A29" s="59"/>
      <c r="B29" s="20"/>
      <c r="C29" s="4"/>
      <c r="D29" s="59"/>
      <c r="E29" s="4"/>
      <c r="F29" s="20"/>
      <c r="G29" s="20"/>
      <c r="H29" s="20"/>
      <c r="I29" s="20"/>
      <c r="J29" s="20"/>
    </row>
    <row r="30" spans="1:14">
      <c r="A30" s="59"/>
      <c r="B30" s="59"/>
      <c r="C30" s="59"/>
      <c r="D30" s="59"/>
      <c r="E30" s="20"/>
      <c r="F30" s="20"/>
      <c r="G30" s="20"/>
      <c r="H30" s="20"/>
      <c r="I30" s="20"/>
      <c r="J30" s="20"/>
    </row>
    <row r="31" spans="1:14">
      <c r="A31" s="59"/>
      <c r="B31" s="59"/>
      <c r="C31" s="59"/>
      <c r="D31" s="59"/>
      <c r="E31" s="20"/>
      <c r="F31" s="20"/>
      <c r="G31" s="20"/>
      <c r="H31" s="20"/>
      <c r="I31" s="20"/>
      <c r="J31" s="20"/>
    </row>
    <row r="32" spans="1:14">
      <c r="A32" s="204"/>
      <c r="B32" s="59"/>
      <c r="C32" s="59"/>
      <c r="D32" s="59"/>
      <c r="E32" s="20"/>
      <c r="F32" s="20"/>
      <c r="G32" s="20"/>
      <c r="H32" s="20"/>
      <c r="I32" s="20"/>
      <c r="J32" s="20"/>
    </row>
    <row r="33" spans="1:10">
      <c r="A33" s="60"/>
      <c r="B33" s="59"/>
      <c r="C33" s="59"/>
      <c r="D33" s="59"/>
      <c r="E33" s="20"/>
      <c r="F33" s="20"/>
      <c r="G33" s="20"/>
      <c r="H33" s="20"/>
      <c r="I33" s="20"/>
      <c r="J33" s="47"/>
    </row>
    <row r="34" spans="1:10">
      <c r="A34" s="60"/>
      <c r="B34" s="59"/>
      <c r="C34" s="59"/>
      <c r="D34" s="59"/>
      <c r="E34" s="20"/>
      <c r="F34" s="20"/>
      <c r="G34" s="20"/>
      <c r="H34" s="20"/>
      <c r="I34" s="20"/>
      <c r="J34" s="47"/>
    </row>
    <row r="35" spans="1:10">
      <c r="A35" s="60"/>
      <c r="B35" s="59"/>
      <c r="C35" s="59"/>
      <c r="D35" s="59"/>
      <c r="E35" s="20"/>
      <c r="F35" s="20"/>
      <c r="G35" s="20"/>
      <c r="H35" s="20"/>
      <c r="I35" s="20"/>
      <c r="J35" s="47"/>
    </row>
    <row r="36" spans="1:10">
      <c r="A36" s="60"/>
      <c r="B36" s="59"/>
      <c r="C36" s="59"/>
      <c r="D36" s="59"/>
      <c r="E36" s="20"/>
      <c r="F36" s="20"/>
      <c r="G36" s="20"/>
      <c r="H36" s="20"/>
      <c r="I36" s="20"/>
      <c r="J36" s="47"/>
    </row>
    <row r="37" spans="1:10">
      <c r="A37" s="60"/>
      <c r="B37" s="20"/>
      <c r="C37" s="20"/>
      <c r="D37" s="20"/>
      <c r="E37" s="20"/>
      <c r="F37" s="20"/>
      <c r="G37" s="20"/>
      <c r="H37" s="20"/>
      <c r="I37" s="20"/>
      <c r="J37" s="47"/>
    </row>
    <row r="38" spans="1:10">
      <c r="A38" s="58"/>
      <c r="B38" s="20"/>
      <c r="C38" s="20"/>
      <c r="D38" s="20"/>
      <c r="E38" s="20"/>
      <c r="F38" s="20"/>
      <c r="G38" s="20"/>
      <c r="H38" s="20"/>
      <c r="I38" s="20"/>
      <c r="J38" s="47"/>
    </row>
    <row r="39" spans="1:10">
      <c r="A39" s="61"/>
      <c r="B39" s="46"/>
      <c r="C39" s="46"/>
      <c r="D39" s="46"/>
      <c r="E39" s="46"/>
      <c r="F39" s="46"/>
      <c r="G39" s="46"/>
      <c r="H39" s="46"/>
      <c r="I39" s="46"/>
      <c r="J39" s="62"/>
    </row>
    <row r="40" spans="1:10">
      <c r="A40" s="63"/>
      <c r="B40" s="20"/>
      <c r="C40" s="20"/>
      <c r="D40" s="20"/>
      <c r="E40" s="20"/>
      <c r="F40" s="20"/>
      <c r="G40" s="20"/>
      <c r="H40" s="20"/>
      <c r="I40" s="20"/>
      <c r="J40" s="64"/>
    </row>
    <row r="41" spans="1:10">
      <c r="A41" s="63"/>
      <c r="B41" s="20"/>
      <c r="C41" s="20"/>
      <c r="D41" s="20"/>
      <c r="E41" s="20"/>
      <c r="F41" s="20"/>
      <c r="G41" s="20"/>
      <c r="H41" s="20"/>
      <c r="I41" s="20"/>
      <c r="J41" s="64"/>
    </row>
    <row r="42" spans="1:10">
      <c r="A42" s="63"/>
      <c r="B42" s="20"/>
      <c r="C42" s="20"/>
      <c r="D42" s="20"/>
      <c r="E42" s="20"/>
      <c r="F42" s="20"/>
      <c r="G42" s="20"/>
      <c r="H42" s="20"/>
      <c r="I42" s="20"/>
      <c r="J42" s="64"/>
    </row>
    <row r="43" spans="1:10" ht="16.5" thickBot="1">
      <c r="A43" s="65"/>
      <c r="B43" s="66"/>
      <c r="C43" s="66"/>
      <c r="D43" s="66"/>
      <c r="E43" s="66"/>
      <c r="F43" s="66"/>
      <c r="G43" s="66"/>
      <c r="H43" s="66"/>
      <c r="I43" s="66"/>
      <c r="J43" s="67"/>
    </row>
    <row r="44" spans="1:10">
      <c r="A44" s="20"/>
      <c r="B44" s="20"/>
      <c r="C44" s="20"/>
      <c r="D44" s="20"/>
      <c r="E44" s="20"/>
      <c r="F44" s="20"/>
      <c r="G44" s="20"/>
      <c r="H44" s="20"/>
      <c r="I44" s="20"/>
      <c r="J44" s="20"/>
    </row>
    <row r="45" spans="1:10">
      <c r="A45" s="20"/>
      <c r="B45" s="20"/>
      <c r="C45" s="20"/>
      <c r="D45" s="20"/>
      <c r="E45" s="20"/>
      <c r="F45" s="20"/>
      <c r="G45" s="20"/>
      <c r="H45" s="20"/>
      <c r="I45" s="20"/>
      <c r="J45" s="20"/>
    </row>
    <row r="46" spans="1:10">
      <c r="A46" s="20"/>
      <c r="B46" s="20"/>
      <c r="C46" s="20"/>
      <c r="D46" s="20"/>
      <c r="E46" s="20"/>
      <c r="F46" s="20"/>
      <c r="G46" s="20"/>
      <c r="H46" s="20"/>
      <c r="I46" s="20"/>
      <c r="J46" s="20"/>
    </row>
    <row r="47" spans="1:10">
      <c r="A47" s="20"/>
      <c r="B47" s="20"/>
      <c r="C47" s="20"/>
      <c r="D47" s="20"/>
      <c r="E47" s="20"/>
      <c r="F47" s="20"/>
      <c r="G47" s="20"/>
      <c r="H47" s="20"/>
      <c r="I47" s="20"/>
      <c r="J47" s="20"/>
    </row>
    <row r="48" spans="1:10">
      <c r="A48" s="20"/>
      <c r="B48" s="20"/>
      <c r="C48" s="20"/>
      <c r="D48" s="20"/>
      <c r="E48" s="20"/>
      <c r="F48" s="20"/>
      <c r="G48" s="20"/>
      <c r="H48" s="20"/>
      <c r="I48" s="20"/>
      <c r="J48" s="20"/>
    </row>
    <row r="49" spans="1:10">
      <c r="A49" s="20"/>
      <c r="B49" s="20"/>
      <c r="C49" s="20"/>
      <c r="D49" s="20"/>
      <c r="E49" s="20"/>
      <c r="F49" s="20"/>
      <c r="G49" s="20"/>
      <c r="H49" s="20"/>
      <c r="I49" s="20"/>
      <c r="J49" s="20"/>
    </row>
    <row r="50" spans="1:10">
      <c r="A50" s="20"/>
      <c r="B50" s="20"/>
      <c r="C50" s="20"/>
      <c r="D50" s="20"/>
      <c r="E50" s="20"/>
      <c r="F50" s="20"/>
      <c r="G50" s="20"/>
      <c r="H50" s="20"/>
      <c r="I50" s="20"/>
      <c r="J50" s="20"/>
    </row>
    <row r="51" spans="1:10">
      <c r="A51" s="20"/>
      <c r="B51" s="20"/>
      <c r="C51" s="20"/>
      <c r="D51" s="20"/>
      <c r="E51" s="20"/>
      <c r="F51" s="20"/>
      <c r="G51" s="20"/>
      <c r="H51" s="20"/>
      <c r="I51" s="20"/>
      <c r="J51" s="20"/>
    </row>
    <row r="52" spans="1:10">
      <c r="A52" s="20"/>
      <c r="B52" s="20"/>
      <c r="C52" s="20"/>
      <c r="D52" s="20"/>
      <c r="E52" s="20"/>
      <c r="F52" s="20"/>
      <c r="G52" s="20"/>
      <c r="H52" s="20"/>
      <c r="I52" s="20"/>
      <c r="J52" s="20"/>
    </row>
    <row r="53" spans="1:10">
      <c r="A53" s="20"/>
      <c r="B53" s="20"/>
      <c r="C53" s="20"/>
      <c r="D53" s="20"/>
      <c r="E53" s="20"/>
      <c r="F53" s="20"/>
      <c r="G53" s="20"/>
      <c r="H53" s="20"/>
      <c r="I53" s="20"/>
      <c r="J53" s="20"/>
    </row>
  </sheetData>
  <mergeCells count="41">
    <mergeCell ref="I10:J10"/>
    <mergeCell ref="I17:J17"/>
    <mergeCell ref="B18:H18"/>
    <mergeCell ref="I18:J18"/>
    <mergeCell ref="B17:H17"/>
    <mergeCell ref="I13:J13"/>
    <mergeCell ref="F13:H13"/>
    <mergeCell ref="I15:J15"/>
    <mergeCell ref="B15:H15"/>
    <mergeCell ref="A1:J1"/>
    <mergeCell ref="B16:H16"/>
    <mergeCell ref="I16:J16"/>
    <mergeCell ref="B11:E11"/>
    <mergeCell ref="F11:H11"/>
    <mergeCell ref="I11:J11"/>
    <mergeCell ref="B12:E12"/>
    <mergeCell ref="F12:H12"/>
    <mergeCell ref="I12:J12"/>
    <mergeCell ref="B14:E14"/>
    <mergeCell ref="F14:H14"/>
    <mergeCell ref="I14:J14"/>
    <mergeCell ref="B9:H9"/>
    <mergeCell ref="I9:J9"/>
    <mergeCell ref="B10:E10"/>
    <mergeCell ref="B13:E13"/>
    <mergeCell ref="I4:J4"/>
    <mergeCell ref="A27:J27"/>
    <mergeCell ref="B23:H23"/>
    <mergeCell ref="I23:J23"/>
    <mergeCell ref="B24:H24"/>
    <mergeCell ref="I24:J24"/>
    <mergeCell ref="B22:H22"/>
    <mergeCell ref="I22:J22"/>
    <mergeCell ref="B20:H20"/>
    <mergeCell ref="I20:J20"/>
    <mergeCell ref="B21:H21"/>
    <mergeCell ref="I21:J21"/>
    <mergeCell ref="A8:J8"/>
    <mergeCell ref="B19:H19"/>
    <mergeCell ref="I19:J19"/>
    <mergeCell ref="F10:H10"/>
  </mergeCells>
  <pageMargins left="0.59055118110236227" right="0.11811023622047245" top="1.0236220472440944" bottom="0.98425196850393704" header="0.31496062992125984" footer="0.31496062992125984"/>
  <pageSetup paperSize="9" scale="91" orientation="portrait" horizontalDpi="300" verticalDpi="300" r:id="rId1"/>
  <headerFooter>
    <oddFooter>&amp;L&amp;G&amp;C&amp;"-,Negrito"&amp;9Camila Diel Bobrzyk
 &amp;"-,Regular"Engenheira Civil 
CREA MT025305&amp;R&amp;P de &amp;N</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45"/>
  <sheetViews>
    <sheetView showGridLines="0" view="pageBreakPreview" topLeftCell="A1724" zoomScale="110" zoomScaleNormal="90" zoomScaleSheetLayoutView="110" zoomScalePageLayoutView="110" workbookViewId="0">
      <selection activeCell="U1202" sqref="U1199:U1202"/>
    </sheetView>
  </sheetViews>
  <sheetFormatPr defaultRowHeight="15.75"/>
  <cols>
    <col min="1" max="1" width="20.7109375" style="68" customWidth="1"/>
    <col min="2" max="2" width="24" style="68" customWidth="1"/>
    <col min="3" max="3" width="3.5703125" style="68" bestFit="1" customWidth="1"/>
    <col min="4" max="4" width="26.42578125" style="68" customWidth="1"/>
    <col min="5" max="5" width="6" style="74" customWidth="1"/>
    <col min="6" max="6" width="10.5703125" style="74" bestFit="1" customWidth="1"/>
    <col min="7" max="7" width="15.28515625" style="74" bestFit="1" customWidth="1"/>
    <col min="8" max="8" width="14.28515625" style="74" bestFit="1" customWidth="1"/>
    <col min="9" max="16384" width="9.140625" style="68"/>
  </cols>
  <sheetData>
    <row r="1" spans="1:8">
      <c r="A1" s="709" t="s">
        <v>127</v>
      </c>
      <c r="B1" s="709"/>
      <c r="C1" s="709"/>
      <c r="D1" s="709"/>
      <c r="E1" s="709"/>
      <c r="F1" s="709"/>
      <c r="G1" s="709"/>
      <c r="H1" s="709"/>
    </row>
    <row r="2" spans="1:8">
      <c r="A2" s="709"/>
      <c r="B2" s="709"/>
      <c r="C2" s="709"/>
      <c r="D2" s="709"/>
      <c r="E2" s="709"/>
      <c r="F2" s="709"/>
      <c r="G2" s="709"/>
      <c r="H2" s="709"/>
    </row>
    <row r="3" spans="1:8">
      <c r="A3" s="664"/>
      <c r="B3" s="665"/>
      <c r="C3" s="665"/>
      <c r="D3" s="665"/>
      <c r="E3" s="665"/>
      <c r="F3" s="665"/>
      <c r="G3" s="665"/>
      <c r="H3" s="666"/>
    </row>
    <row r="4" spans="1:8" ht="15.75" customHeight="1">
      <c r="A4" s="671" t="s">
        <v>418</v>
      </c>
      <c r="B4" s="671"/>
      <c r="C4" s="671"/>
      <c r="D4" s="671"/>
      <c r="E4" s="673" t="s">
        <v>364</v>
      </c>
      <c r="F4" s="674"/>
      <c r="G4" s="659"/>
      <c r="H4" s="659"/>
    </row>
    <row r="5" spans="1:8" ht="24" customHeight="1">
      <c r="A5" s="671" t="s">
        <v>420</v>
      </c>
      <c r="B5" s="671"/>
      <c r="C5" s="671"/>
      <c r="D5" s="671"/>
      <c r="E5" s="671"/>
      <c r="F5" s="672"/>
      <c r="G5" s="671"/>
      <c r="H5" s="671"/>
    </row>
    <row r="6" spans="1:8" ht="15.75" customHeight="1">
      <c r="A6" s="669"/>
      <c r="B6" s="669"/>
      <c r="C6" s="669"/>
      <c r="D6" s="669"/>
      <c r="E6" s="669"/>
      <c r="F6" s="670"/>
      <c r="G6" s="669"/>
      <c r="H6" s="669"/>
    </row>
    <row r="7" spans="1:8" ht="31.5" customHeight="1">
      <c r="A7" s="663" t="s">
        <v>97</v>
      </c>
      <c r="B7" s="663"/>
      <c r="C7" s="663"/>
      <c r="D7" s="663"/>
      <c r="E7" s="69" t="s">
        <v>104</v>
      </c>
      <c r="F7" s="70" t="s">
        <v>117</v>
      </c>
      <c r="G7" s="70" t="s">
        <v>118</v>
      </c>
      <c r="H7" s="71" t="s">
        <v>119</v>
      </c>
    </row>
    <row r="8" spans="1:8" ht="33" customHeight="1">
      <c r="A8" s="255">
        <v>88248</v>
      </c>
      <c r="B8" s="664" t="s">
        <v>422</v>
      </c>
      <c r="C8" s="665"/>
      <c r="D8" s="666"/>
      <c r="E8" s="72" t="s">
        <v>106</v>
      </c>
      <c r="F8" s="124">
        <v>4</v>
      </c>
      <c r="G8" s="125">
        <v>14.56</v>
      </c>
      <c r="H8" s="125">
        <f>F8*G8</f>
        <v>58.24</v>
      </c>
    </row>
    <row r="9" spans="1:8" ht="30" customHeight="1">
      <c r="A9" s="255">
        <v>88267</v>
      </c>
      <c r="B9" s="664" t="s">
        <v>152</v>
      </c>
      <c r="C9" s="665"/>
      <c r="D9" s="666"/>
      <c r="E9" s="72" t="s">
        <v>106</v>
      </c>
      <c r="F9" s="124">
        <v>8</v>
      </c>
      <c r="G9" s="125">
        <v>18.54</v>
      </c>
      <c r="H9" s="125">
        <f t="shared" ref="H9:H12" si="0">F9*G9</f>
        <v>148.32</v>
      </c>
    </row>
    <row r="10" spans="1:8" ht="15.75" customHeight="1">
      <c r="A10" s="277">
        <v>88309</v>
      </c>
      <c r="B10" s="664" t="s">
        <v>151</v>
      </c>
      <c r="C10" s="665"/>
      <c r="D10" s="666"/>
      <c r="E10" s="72" t="s">
        <v>106</v>
      </c>
      <c r="F10" s="124">
        <v>8</v>
      </c>
      <c r="G10" s="125">
        <v>18.12</v>
      </c>
      <c r="H10" s="125">
        <f>F10*G10</f>
        <v>144.96</v>
      </c>
    </row>
    <row r="11" spans="1:8" ht="15.75" customHeight="1">
      <c r="A11" s="277">
        <v>88316</v>
      </c>
      <c r="B11" s="664" t="s">
        <v>150</v>
      </c>
      <c r="C11" s="665"/>
      <c r="D11" s="666"/>
      <c r="E11" s="72" t="s">
        <v>106</v>
      </c>
      <c r="F11" s="124">
        <v>8.1199999999999992</v>
      </c>
      <c r="G11" s="125">
        <v>14.74</v>
      </c>
      <c r="H11" s="125">
        <f>F11*G11</f>
        <v>119.69</v>
      </c>
    </row>
    <row r="12" spans="1:8" ht="15.75" customHeight="1">
      <c r="A12" s="255">
        <v>88262</v>
      </c>
      <c r="B12" s="664" t="s">
        <v>430</v>
      </c>
      <c r="C12" s="665"/>
      <c r="D12" s="666"/>
      <c r="E12" s="72" t="s">
        <v>106</v>
      </c>
      <c r="F12" s="124">
        <v>8</v>
      </c>
      <c r="G12" s="125">
        <v>18.02</v>
      </c>
      <c r="H12" s="125">
        <f t="shared" si="0"/>
        <v>144.16</v>
      </c>
    </row>
    <row r="13" spans="1:8" ht="15.75" customHeight="1">
      <c r="A13" s="667" t="s">
        <v>120</v>
      </c>
      <c r="B13" s="667"/>
      <c r="C13" s="667"/>
      <c r="D13" s="667"/>
      <c r="E13" s="667"/>
      <c r="F13" s="668"/>
      <c r="G13" s="667"/>
      <c r="H13" s="73">
        <f>SUM(H8:H12)</f>
        <v>615.37</v>
      </c>
    </row>
    <row r="14" spans="1:8" ht="15.75" customHeight="1">
      <c r="A14" s="664"/>
      <c r="B14" s="665"/>
      <c r="C14" s="665"/>
      <c r="D14" s="665"/>
      <c r="E14" s="665"/>
      <c r="F14" s="665"/>
      <c r="G14" s="665"/>
      <c r="H14" s="666"/>
    </row>
    <row r="15" spans="1:8" ht="31.5" customHeight="1">
      <c r="A15" s="681" t="s">
        <v>125</v>
      </c>
      <c r="B15" s="682"/>
      <c r="C15" s="682"/>
      <c r="D15" s="683"/>
      <c r="E15" s="69" t="s">
        <v>104</v>
      </c>
      <c r="F15" s="70" t="s">
        <v>117</v>
      </c>
      <c r="G15" s="257" t="s">
        <v>118</v>
      </c>
      <c r="H15" s="71" t="s">
        <v>119</v>
      </c>
    </row>
    <row r="16" spans="1:8" ht="35.1" customHeight="1">
      <c r="A16" s="255">
        <v>90586</v>
      </c>
      <c r="B16" s="664" t="s">
        <v>112</v>
      </c>
      <c r="C16" s="665"/>
      <c r="D16" s="666"/>
      <c r="E16" s="72" t="s">
        <v>273</v>
      </c>
      <c r="F16" s="124">
        <v>1.0500000000000001E-2</v>
      </c>
      <c r="G16" s="124">
        <v>1.21</v>
      </c>
      <c r="H16" s="125">
        <f>F16*G16</f>
        <v>0.01</v>
      </c>
    </row>
    <row r="17" spans="1:8" ht="15.75" customHeight="1">
      <c r="A17" s="678" t="s">
        <v>126</v>
      </c>
      <c r="B17" s="679"/>
      <c r="C17" s="679"/>
      <c r="D17" s="679"/>
      <c r="E17" s="679"/>
      <c r="F17" s="679"/>
      <c r="G17" s="680"/>
      <c r="H17" s="73">
        <f>H16</f>
        <v>0.01</v>
      </c>
    </row>
    <row r="18" spans="1:8" ht="15.75" customHeight="1">
      <c r="A18" s="669"/>
      <c r="B18" s="669"/>
      <c r="C18" s="669"/>
      <c r="D18" s="669"/>
      <c r="E18" s="669"/>
      <c r="F18" s="670"/>
      <c r="G18" s="669"/>
      <c r="H18" s="669"/>
    </row>
    <row r="19" spans="1:8" ht="31.5" customHeight="1">
      <c r="A19" s="663" t="s">
        <v>121</v>
      </c>
      <c r="B19" s="663"/>
      <c r="C19" s="663"/>
      <c r="D19" s="663"/>
      <c r="E19" s="69" t="s">
        <v>104</v>
      </c>
      <c r="F19" s="70" t="s">
        <v>122</v>
      </c>
      <c r="G19" s="70" t="s">
        <v>118</v>
      </c>
      <c r="H19" s="71" t="s">
        <v>119</v>
      </c>
    </row>
    <row r="20" spans="1:8" ht="15.75" customHeight="1">
      <c r="A20" s="255">
        <v>20247</v>
      </c>
      <c r="B20" s="664" t="s">
        <v>110</v>
      </c>
      <c r="C20" s="665"/>
      <c r="D20" s="666"/>
      <c r="E20" s="72" t="s">
        <v>105</v>
      </c>
      <c r="F20" s="124">
        <v>1</v>
      </c>
      <c r="G20" s="125">
        <v>12.39</v>
      </c>
      <c r="H20" s="125">
        <f>F20*G20</f>
        <v>12.39</v>
      </c>
    </row>
    <row r="21" spans="1:8" ht="33.75" customHeight="1">
      <c r="A21" s="255">
        <v>9836</v>
      </c>
      <c r="B21" s="664" t="s">
        <v>423</v>
      </c>
      <c r="C21" s="665"/>
      <c r="D21" s="666"/>
      <c r="E21" s="72" t="s">
        <v>107</v>
      </c>
      <c r="F21" s="124">
        <v>5</v>
      </c>
      <c r="G21" s="125">
        <v>9.15</v>
      </c>
      <c r="H21" s="125">
        <f t="shared" ref="H21:H26" si="1">F21*G21</f>
        <v>45.75</v>
      </c>
    </row>
    <row r="22" spans="1:8" ht="29.25" customHeight="1">
      <c r="A22" s="255">
        <v>370</v>
      </c>
      <c r="B22" s="664" t="s">
        <v>424</v>
      </c>
      <c r="C22" s="665"/>
      <c r="D22" s="666"/>
      <c r="E22" s="72" t="s">
        <v>108</v>
      </c>
      <c r="F22" s="124">
        <v>1.89E-2</v>
      </c>
      <c r="G22" s="125">
        <v>62.75</v>
      </c>
      <c r="H22" s="125">
        <f t="shared" si="1"/>
        <v>1.19</v>
      </c>
    </row>
    <row r="23" spans="1:8" ht="20.25" customHeight="1">
      <c r="A23" s="255">
        <v>12774</v>
      </c>
      <c r="B23" s="664" t="s">
        <v>425</v>
      </c>
      <c r="C23" s="665"/>
      <c r="D23" s="666"/>
      <c r="E23" s="72" t="s">
        <v>104</v>
      </c>
      <c r="F23" s="124">
        <v>1</v>
      </c>
      <c r="G23" s="125">
        <v>105.88</v>
      </c>
      <c r="H23" s="125">
        <f t="shared" si="1"/>
        <v>105.88</v>
      </c>
    </row>
    <row r="24" spans="1:8" ht="35.1" customHeight="1">
      <c r="A24" s="255">
        <v>6189</v>
      </c>
      <c r="B24" s="664" t="s">
        <v>111</v>
      </c>
      <c r="C24" s="665"/>
      <c r="D24" s="666"/>
      <c r="E24" s="72" t="s">
        <v>107</v>
      </c>
      <c r="F24" s="124">
        <v>8</v>
      </c>
      <c r="G24" s="125">
        <v>7.9</v>
      </c>
      <c r="H24" s="125">
        <f t="shared" si="1"/>
        <v>63.2</v>
      </c>
    </row>
    <row r="25" spans="1:8" ht="24" customHeight="1">
      <c r="A25" s="255">
        <v>9868</v>
      </c>
      <c r="B25" s="664" t="s">
        <v>426</v>
      </c>
      <c r="C25" s="665"/>
      <c r="D25" s="666"/>
      <c r="E25" s="72" t="s">
        <v>107</v>
      </c>
      <c r="F25" s="124">
        <v>30</v>
      </c>
      <c r="G25" s="125">
        <v>2.48</v>
      </c>
      <c r="H25" s="125">
        <f t="shared" si="1"/>
        <v>74.400000000000006</v>
      </c>
    </row>
    <row r="26" spans="1:8" ht="30.75" customHeight="1">
      <c r="A26" s="255">
        <v>4425</v>
      </c>
      <c r="B26" s="664" t="s">
        <v>427</v>
      </c>
      <c r="C26" s="665"/>
      <c r="D26" s="666"/>
      <c r="E26" s="72" t="s">
        <v>107</v>
      </c>
      <c r="F26" s="124">
        <v>25</v>
      </c>
      <c r="G26" s="125">
        <v>10.050000000000001</v>
      </c>
      <c r="H26" s="125">
        <f t="shared" si="1"/>
        <v>251.25</v>
      </c>
    </row>
    <row r="27" spans="1:8" ht="21.75" customHeight="1">
      <c r="A27" s="277">
        <v>7258</v>
      </c>
      <c r="B27" s="664" t="s">
        <v>428</v>
      </c>
      <c r="C27" s="665"/>
      <c r="D27" s="666"/>
      <c r="E27" s="72" t="s">
        <v>104</v>
      </c>
      <c r="F27" s="124">
        <v>30</v>
      </c>
      <c r="G27" s="125">
        <v>0.37</v>
      </c>
      <c r="H27" s="125">
        <f t="shared" ref="H27:H28" si="2">F27*G27</f>
        <v>11.1</v>
      </c>
    </row>
    <row r="28" spans="1:8" ht="18.75" customHeight="1">
      <c r="A28" s="277">
        <v>34636</v>
      </c>
      <c r="B28" s="664" t="s">
        <v>429</v>
      </c>
      <c r="C28" s="665"/>
      <c r="D28" s="666"/>
      <c r="E28" s="72" t="s">
        <v>104</v>
      </c>
      <c r="F28" s="124">
        <v>1</v>
      </c>
      <c r="G28" s="125">
        <v>269.89999999999998</v>
      </c>
      <c r="H28" s="125">
        <f t="shared" si="2"/>
        <v>269.89999999999998</v>
      </c>
    </row>
    <row r="29" spans="1:8" ht="15.75" customHeight="1">
      <c r="A29" s="667" t="s">
        <v>123</v>
      </c>
      <c r="B29" s="667"/>
      <c r="C29" s="667"/>
      <c r="D29" s="667"/>
      <c r="E29" s="667"/>
      <c r="F29" s="668"/>
      <c r="G29" s="667"/>
      <c r="H29" s="73">
        <f>SUM(H20:H28)</f>
        <v>835.06</v>
      </c>
    </row>
    <row r="30" spans="1:8" ht="15.75" customHeight="1">
      <c r="A30" s="669"/>
      <c r="B30" s="669"/>
      <c r="C30" s="669"/>
      <c r="D30" s="669"/>
      <c r="E30" s="669"/>
      <c r="F30" s="670"/>
      <c r="G30" s="669"/>
      <c r="H30" s="669"/>
    </row>
    <row r="31" spans="1:8">
      <c r="A31" s="671" t="s">
        <v>124</v>
      </c>
      <c r="B31" s="671"/>
      <c r="C31" s="671"/>
      <c r="D31" s="671"/>
      <c r="E31" s="671"/>
      <c r="F31" s="672"/>
      <c r="G31" s="671"/>
      <c r="H31" s="554">
        <f>H13+H17+H29</f>
        <v>1450.44</v>
      </c>
    </row>
    <row r="32" spans="1:8" ht="15.75" customHeight="1">
      <c r="A32" s="669"/>
      <c r="B32" s="669"/>
      <c r="C32" s="669"/>
      <c r="D32" s="669"/>
      <c r="E32" s="669"/>
      <c r="F32" s="670"/>
      <c r="G32" s="669"/>
      <c r="H32" s="669"/>
    </row>
    <row r="33" spans="1:8">
      <c r="A33" s="671" t="s">
        <v>637</v>
      </c>
      <c r="B33" s="671"/>
      <c r="C33" s="671"/>
      <c r="D33" s="671"/>
      <c r="E33" s="673" t="s">
        <v>639</v>
      </c>
      <c r="F33" s="674"/>
      <c r="G33" s="659"/>
      <c r="H33" s="659"/>
    </row>
    <row r="34" spans="1:8">
      <c r="A34" s="671" t="s">
        <v>892</v>
      </c>
      <c r="B34" s="671"/>
      <c r="C34" s="671"/>
      <c r="D34" s="671"/>
      <c r="E34" s="671"/>
      <c r="F34" s="672"/>
      <c r="G34" s="671"/>
      <c r="H34" s="671"/>
    </row>
    <row r="35" spans="1:8">
      <c r="A35" s="669"/>
      <c r="B35" s="669"/>
      <c r="C35" s="669"/>
      <c r="D35" s="669"/>
      <c r="E35" s="669"/>
      <c r="F35" s="670"/>
      <c r="G35" s="669"/>
      <c r="H35" s="669"/>
    </row>
    <row r="36" spans="1:8" ht="31.5">
      <c r="A36" s="663" t="s">
        <v>97</v>
      </c>
      <c r="B36" s="663"/>
      <c r="C36" s="663"/>
      <c r="D36" s="663"/>
      <c r="E36" s="69" t="s">
        <v>104</v>
      </c>
      <c r="F36" s="70" t="s">
        <v>117</v>
      </c>
      <c r="G36" s="70" t="s">
        <v>118</v>
      </c>
      <c r="H36" s="71" t="s">
        <v>119</v>
      </c>
    </row>
    <row r="37" spans="1:8">
      <c r="A37" s="293">
        <v>88316</v>
      </c>
      <c r="B37" s="664" t="s">
        <v>150</v>
      </c>
      <c r="C37" s="665"/>
      <c r="D37" s="666"/>
      <c r="E37" s="72" t="s">
        <v>106</v>
      </c>
      <c r="F37" s="124">
        <v>9.6000000000000002E-2</v>
      </c>
      <c r="G37" s="125">
        <v>14.74</v>
      </c>
      <c r="H37" s="125">
        <f>F37*G37</f>
        <v>1.42</v>
      </c>
    </row>
    <row r="38" spans="1:8">
      <c r="A38" s="293">
        <v>88323</v>
      </c>
      <c r="B38" s="664" t="s">
        <v>640</v>
      </c>
      <c r="C38" s="665"/>
      <c r="D38" s="666"/>
      <c r="E38" s="72" t="s">
        <v>106</v>
      </c>
      <c r="F38" s="124">
        <v>9.0999999999999998E-2</v>
      </c>
      <c r="G38" s="125">
        <v>19.2</v>
      </c>
      <c r="H38" s="125">
        <f t="shared" ref="H38" si="3">F38*G38</f>
        <v>1.75</v>
      </c>
    </row>
    <row r="39" spans="1:8">
      <c r="A39" s="667" t="s">
        <v>120</v>
      </c>
      <c r="B39" s="667"/>
      <c r="C39" s="667"/>
      <c r="D39" s="667"/>
      <c r="E39" s="667"/>
      <c r="F39" s="668"/>
      <c r="G39" s="667"/>
      <c r="H39" s="73">
        <f>SUM(H37:H38)</f>
        <v>3.17</v>
      </c>
    </row>
    <row r="40" spans="1:8">
      <c r="A40" s="664"/>
      <c r="B40" s="665"/>
      <c r="C40" s="665"/>
      <c r="D40" s="665"/>
      <c r="E40" s="665"/>
      <c r="F40" s="665"/>
      <c r="G40" s="665"/>
      <c r="H40" s="666"/>
    </row>
    <row r="41" spans="1:8" ht="31.5">
      <c r="A41" s="681" t="s">
        <v>125</v>
      </c>
      <c r="B41" s="682"/>
      <c r="C41" s="682"/>
      <c r="D41" s="683"/>
      <c r="E41" s="69" t="s">
        <v>104</v>
      </c>
      <c r="F41" s="70" t="s">
        <v>117</v>
      </c>
      <c r="G41" s="257" t="s">
        <v>118</v>
      </c>
      <c r="H41" s="71" t="s">
        <v>119</v>
      </c>
    </row>
    <row r="42" spans="1:8" ht="48" customHeight="1">
      <c r="A42" s="293">
        <v>93287</v>
      </c>
      <c r="B42" s="664" t="s">
        <v>641</v>
      </c>
      <c r="C42" s="665"/>
      <c r="D42" s="666"/>
      <c r="E42" s="72" t="s">
        <v>273</v>
      </c>
      <c r="F42" s="124">
        <v>6.9999999999999999E-4</v>
      </c>
      <c r="G42" s="124">
        <v>289</v>
      </c>
      <c r="H42" s="125">
        <f>F42*G42</f>
        <v>0.2</v>
      </c>
    </row>
    <row r="43" spans="1:8" ht="47.25" customHeight="1">
      <c r="A43" s="293">
        <v>93288</v>
      </c>
      <c r="B43" s="664" t="s">
        <v>642</v>
      </c>
      <c r="C43" s="665"/>
      <c r="D43" s="666"/>
      <c r="E43" s="72" t="s">
        <v>273</v>
      </c>
      <c r="F43" s="124">
        <v>1E-3</v>
      </c>
      <c r="G43" s="124">
        <v>81.44</v>
      </c>
      <c r="H43" s="125">
        <f>F43*G43</f>
        <v>0.08</v>
      </c>
    </row>
    <row r="44" spans="1:8">
      <c r="A44" s="678" t="s">
        <v>126</v>
      </c>
      <c r="B44" s="679"/>
      <c r="C44" s="679"/>
      <c r="D44" s="679"/>
      <c r="E44" s="679"/>
      <c r="F44" s="679"/>
      <c r="G44" s="680"/>
      <c r="H44" s="73">
        <f>SUM(H42:H43)</f>
        <v>0.28000000000000003</v>
      </c>
    </row>
    <row r="45" spans="1:8">
      <c r="A45" s="669"/>
      <c r="B45" s="669"/>
      <c r="C45" s="669"/>
      <c r="D45" s="669"/>
      <c r="E45" s="669"/>
      <c r="F45" s="670"/>
      <c r="G45" s="669"/>
      <c r="H45" s="669"/>
    </row>
    <row r="46" spans="1:8" ht="31.5">
      <c r="A46" s="663" t="s">
        <v>121</v>
      </c>
      <c r="B46" s="663"/>
      <c r="C46" s="663"/>
      <c r="D46" s="663"/>
      <c r="E46" s="69" t="s">
        <v>104</v>
      </c>
      <c r="F46" s="70" t="s">
        <v>122</v>
      </c>
      <c r="G46" s="70" t="s">
        <v>118</v>
      </c>
      <c r="H46" s="71" t="s">
        <v>119</v>
      </c>
    </row>
    <row r="47" spans="1:8" ht="32.25" customHeight="1">
      <c r="A47" s="293" t="s">
        <v>646</v>
      </c>
      <c r="B47" s="664" t="s">
        <v>645</v>
      </c>
      <c r="C47" s="665"/>
      <c r="D47" s="666"/>
      <c r="E47" s="72" t="s">
        <v>109</v>
      </c>
      <c r="F47" s="124">
        <v>1.1599999999999999</v>
      </c>
      <c r="G47" s="313">
        <v>35</v>
      </c>
      <c r="H47" s="125">
        <f>F47*G47</f>
        <v>40.6</v>
      </c>
    </row>
    <row r="48" spans="1:8" ht="46.5" customHeight="1">
      <c r="A48" s="293">
        <v>11029</v>
      </c>
      <c r="B48" s="664" t="s">
        <v>643</v>
      </c>
      <c r="C48" s="665"/>
      <c r="D48" s="666"/>
      <c r="E48" s="72" t="s">
        <v>267</v>
      </c>
      <c r="F48" s="124">
        <v>4.1500000000000004</v>
      </c>
      <c r="G48" s="125">
        <v>1.1399999999999999</v>
      </c>
      <c r="H48" s="125">
        <f t="shared" ref="H48" si="4">F48*G48</f>
        <v>4.7300000000000004</v>
      </c>
    </row>
    <row r="49" spans="1:10">
      <c r="A49" s="667" t="s">
        <v>123</v>
      </c>
      <c r="B49" s="667"/>
      <c r="C49" s="667"/>
      <c r="D49" s="667"/>
      <c r="E49" s="667"/>
      <c r="F49" s="668"/>
      <c r="G49" s="667"/>
      <c r="H49" s="73">
        <f>SUM(H47:H48)</f>
        <v>45.33</v>
      </c>
    </row>
    <row r="50" spans="1:10">
      <c r="A50" s="669"/>
      <c r="B50" s="669"/>
      <c r="C50" s="669"/>
      <c r="D50" s="669"/>
      <c r="E50" s="669"/>
      <c r="F50" s="670"/>
      <c r="G50" s="669"/>
      <c r="H50" s="669"/>
    </row>
    <row r="51" spans="1:10">
      <c r="A51" s="671" t="s">
        <v>124</v>
      </c>
      <c r="B51" s="671"/>
      <c r="C51" s="671"/>
      <c r="D51" s="671"/>
      <c r="E51" s="671"/>
      <c r="F51" s="672"/>
      <c r="G51" s="671"/>
      <c r="H51" s="554">
        <f>H39+H44+H49</f>
        <v>48.78</v>
      </c>
    </row>
    <row r="52" spans="1:10">
      <c r="A52" s="669"/>
      <c r="B52" s="669"/>
      <c r="C52" s="669"/>
      <c r="D52" s="669"/>
      <c r="E52" s="669"/>
      <c r="F52" s="670"/>
      <c r="G52" s="669"/>
      <c r="H52" s="669"/>
    </row>
    <row r="53" spans="1:10">
      <c r="A53" s="671" t="s">
        <v>660</v>
      </c>
      <c r="B53" s="671"/>
      <c r="C53" s="671"/>
      <c r="D53" s="671"/>
      <c r="E53" s="673" t="s">
        <v>364</v>
      </c>
      <c r="F53" s="674"/>
      <c r="G53" s="659"/>
      <c r="H53" s="659"/>
    </row>
    <row r="54" spans="1:10">
      <c r="A54" s="671" t="s">
        <v>661</v>
      </c>
      <c r="B54" s="671"/>
      <c r="C54" s="671"/>
      <c r="D54" s="671"/>
      <c r="E54" s="671"/>
      <c r="F54" s="672"/>
      <c r="G54" s="671"/>
      <c r="H54" s="671"/>
    </row>
    <row r="55" spans="1:10">
      <c r="A55" s="669"/>
      <c r="B55" s="669"/>
      <c r="C55" s="669"/>
      <c r="D55" s="669"/>
      <c r="E55" s="669"/>
      <c r="F55" s="670"/>
      <c r="G55" s="669"/>
      <c r="H55" s="669"/>
    </row>
    <row r="56" spans="1:10" ht="31.5">
      <c r="A56" s="663" t="s">
        <v>97</v>
      </c>
      <c r="B56" s="663"/>
      <c r="C56" s="663"/>
      <c r="D56" s="663"/>
      <c r="E56" s="69" t="s">
        <v>104</v>
      </c>
      <c r="F56" s="70" t="s">
        <v>117</v>
      </c>
      <c r="G56" s="70" t="s">
        <v>118</v>
      </c>
      <c r="H56" s="71" t="s">
        <v>119</v>
      </c>
    </row>
    <row r="57" spans="1:10">
      <c r="A57" s="302">
        <v>88325</v>
      </c>
      <c r="B57" s="664" t="s">
        <v>663</v>
      </c>
      <c r="C57" s="665"/>
      <c r="D57" s="666"/>
      <c r="E57" s="72" t="s">
        <v>106</v>
      </c>
      <c r="F57" s="124">
        <v>0.6</v>
      </c>
      <c r="G57" s="125">
        <v>17.48</v>
      </c>
      <c r="H57" s="125">
        <f>F57*G57</f>
        <v>10.49</v>
      </c>
    </row>
    <row r="58" spans="1:10">
      <c r="A58" s="667" t="s">
        <v>120</v>
      </c>
      <c r="B58" s="667"/>
      <c r="C58" s="667"/>
      <c r="D58" s="667"/>
      <c r="E58" s="667"/>
      <c r="F58" s="668"/>
      <c r="G58" s="667"/>
      <c r="H58" s="73">
        <f>SUM(H57:H57)</f>
        <v>10.49</v>
      </c>
    </row>
    <row r="59" spans="1:10">
      <c r="A59" s="664"/>
      <c r="B59" s="665"/>
      <c r="C59" s="665"/>
      <c r="D59" s="665"/>
      <c r="E59" s="665"/>
      <c r="F59" s="665"/>
      <c r="G59" s="665"/>
      <c r="H59" s="666"/>
    </row>
    <row r="60" spans="1:10" ht="31.5">
      <c r="A60" s="663" t="s">
        <v>121</v>
      </c>
      <c r="B60" s="663"/>
      <c r="C60" s="663"/>
      <c r="D60" s="663"/>
      <c r="E60" s="69" t="s">
        <v>104</v>
      </c>
      <c r="F60" s="70" t="s">
        <v>122</v>
      </c>
      <c r="G60" s="70" t="s">
        <v>118</v>
      </c>
      <c r="H60" s="71" t="s">
        <v>119</v>
      </c>
    </row>
    <row r="61" spans="1:10" ht="64.5" customHeight="1">
      <c r="A61" s="142">
        <v>3104</v>
      </c>
      <c r="B61" s="706" t="s">
        <v>664</v>
      </c>
      <c r="C61" s="707"/>
      <c r="D61" s="708"/>
      <c r="E61" s="319" t="s">
        <v>267</v>
      </c>
      <c r="F61" s="320">
        <v>1</v>
      </c>
      <c r="G61" s="313">
        <v>367.69</v>
      </c>
      <c r="H61" s="313">
        <f>F61*G61</f>
        <v>367.69</v>
      </c>
    </row>
    <row r="62" spans="1:10">
      <c r="A62" s="142">
        <v>10507</v>
      </c>
      <c r="B62" s="706" t="s">
        <v>665</v>
      </c>
      <c r="C62" s="707"/>
      <c r="D62" s="708"/>
      <c r="E62" s="72" t="s">
        <v>109</v>
      </c>
      <c r="F62" s="320">
        <v>4.2</v>
      </c>
      <c r="G62" s="313">
        <v>236.86</v>
      </c>
      <c r="H62" s="313">
        <f t="shared" ref="H62:H63" si="5">F62*G62</f>
        <v>994.81</v>
      </c>
    </row>
    <row r="63" spans="1:10" ht="62.25" customHeight="1">
      <c r="A63" s="142">
        <v>11523</v>
      </c>
      <c r="B63" s="706" t="s">
        <v>666</v>
      </c>
      <c r="C63" s="707"/>
      <c r="D63" s="708"/>
      <c r="E63" s="319" t="s">
        <v>363</v>
      </c>
      <c r="F63" s="320">
        <v>2</v>
      </c>
      <c r="G63" s="313">
        <v>13.17</v>
      </c>
      <c r="H63" s="313">
        <f t="shared" si="5"/>
        <v>26.34</v>
      </c>
      <c r="J63" s="321"/>
    </row>
    <row r="64" spans="1:10">
      <c r="A64" s="142">
        <v>11499</v>
      </c>
      <c r="B64" s="706" t="s">
        <v>667</v>
      </c>
      <c r="C64" s="707"/>
      <c r="D64" s="708"/>
      <c r="E64" s="319" t="s">
        <v>267</v>
      </c>
      <c r="F64" s="320">
        <v>2</v>
      </c>
      <c r="G64" s="313">
        <v>1097.24</v>
      </c>
      <c r="H64" s="313">
        <f t="shared" ref="H64" si="6">F64*G64</f>
        <v>2194.48</v>
      </c>
      <c r="J64" s="321"/>
    </row>
    <row r="65" spans="1:10">
      <c r="A65" s="667" t="s">
        <v>123</v>
      </c>
      <c r="B65" s="667"/>
      <c r="C65" s="667"/>
      <c r="D65" s="667"/>
      <c r="E65" s="667"/>
      <c r="F65" s="668"/>
      <c r="G65" s="667"/>
      <c r="H65" s="73">
        <f>SUM(H61:H64)</f>
        <v>3583.32</v>
      </c>
      <c r="J65" s="321"/>
    </row>
    <row r="66" spans="1:10">
      <c r="A66" s="669"/>
      <c r="B66" s="669"/>
      <c r="C66" s="669"/>
      <c r="D66" s="669"/>
      <c r="E66" s="669"/>
      <c r="F66" s="670"/>
      <c r="G66" s="669"/>
      <c r="H66" s="669"/>
      <c r="J66" s="321"/>
    </row>
    <row r="67" spans="1:10">
      <c r="A67" s="671" t="s">
        <v>124</v>
      </c>
      <c r="B67" s="671"/>
      <c r="C67" s="671"/>
      <c r="D67" s="671"/>
      <c r="E67" s="671"/>
      <c r="F67" s="672"/>
      <c r="G67" s="671"/>
      <c r="H67" s="554">
        <f>H58+H65</f>
        <v>3593.81</v>
      </c>
    </row>
    <row r="68" spans="1:10">
      <c r="A68" s="669"/>
      <c r="B68" s="669"/>
      <c r="C68" s="669"/>
      <c r="D68" s="669"/>
      <c r="E68" s="669"/>
      <c r="F68" s="670"/>
      <c r="G68" s="669"/>
      <c r="H68" s="669"/>
    </row>
    <row r="69" spans="1:10">
      <c r="A69" s="671" t="s">
        <v>672</v>
      </c>
      <c r="B69" s="671"/>
      <c r="C69" s="671"/>
      <c r="D69" s="671"/>
      <c r="E69" s="673" t="s">
        <v>364</v>
      </c>
      <c r="F69" s="674"/>
      <c r="G69" s="659"/>
      <c r="H69" s="659"/>
    </row>
    <row r="70" spans="1:10">
      <c r="A70" s="671" t="s">
        <v>673</v>
      </c>
      <c r="B70" s="671"/>
      <c r="C70" s="671"/>
      <c r="D70" s="671"/>
      <c r="E70" s="671"/>
      <c r="F70" s="672"/>
      <c r="G70" s="671"/>
      <c r="H70" s="671"/>
    </row>
    <row r="71" spans="1:10">
      <c r="A71" s="669"/>
      <c r="B71" s="669"/>
      <c r="C71" s="669"/>
      <c r="D71" s="669"/>
      <c r="E71" s="669"/>
      <c r="F71" s="670"/>
      <c r="G71" s="669"/>
      <c r="H71" s="669"/>
    </row>
    <row r="72" spans="1:10" ht="31.5">
      <c r="A72" s="663" t="s">
        <v>97</v>
      </c>
      <c r="B72" s="663"/>
      <c r="C72" s="663"/>
      <c r="D72" s="663"/>
      <c r="E72" s="69" t="s">
        <v>104</v>
      </c>
      <c r="F72" s="70" t="s">
        <v>117</v>
      </c>
      <c r="G72" s="70" t="s">
        <v>118</v>
      </c>
      <c r="H72" s="71" t="s">
        <v>119</v>
      </c>
    </row>
    <row r="73" spans="1:10">
      <c r="A73" s="310">
        <v>88325</v>
      </c>
      <c r="B73" s="664" t="s">
        <v>663</v>
      </c>
      <c r="C73" s="665"/>
      <c r="D73" s="666"/>
      <c r="E73" s="72" t="s">
        <v>106</v>
      </c>
      <c r="F73" s="124">
        <v>0.3</v>
      </c>
      <c r="G73" s="125">
        <v>17.48</v>
      </c>
      <c r="H73" s="125">
        <f>F73*G73</f>
        <v>5.24</v>
      </c>
    </row>
    <row r="74" spans="1:10">
      <c r="A74" s="667" t="s">
        <v>120</v>
      </c>
      <c r="B74" s="667"/>
      <c r="C74" s="667"/>
      <c r="D74" s="667"/>
      <c r="E74" s="667"/>
      <c r="F74" s="668"/>
      <c r="G74" s="667"/>
      <c r="H74" s="73">
        <f>SUM(H73:H73)</f>
        <v>5.24</v>
      </c>
    </row>
    <row r="75" spans="1:10">
      <c r="A75" s="664"/>
      <c r="B75" s="665"/>
      <c r="C75" s="665"/>
      <c r="D75" s="665"/>
      <c r="E75" s="665"/>
      <c r="F75" s="665"/>
      <c r="G75" s="665"/>
      <c r="H75" s="666"/>
    </row>
    <row r="76" spans="1:10" ht="31.5">
      <c r="A76" s="663" t="s">
        <v>121</v>
      </c>
      <c r="B76" s="663"/>
      <c r="C76" s="663"/>
      <c r="D76" s="663"/>
      <c r="E76" s="69" t="s">
        <v>104</v>
      </c>
      <c r="F76" s="70" t="s">
        <v>122</v>
      </c>
      <c r="G76" s="70" t="s">
        <v>118</v>
      </c>
      <c r="H76" s="71" t="s">
        <v>119</v>
      </c>
    </row>
    <row r="77" spans="1:10" ht="63" customHeight="1">
      <c r="A77" s="142">
        <v>3104</v>
      </c>
      <c r="B77" s="706" t="s">
        <v>664</v>
      </c>
      <c r="C77" s="707"/>
      <c r="D77" s="708"/>
      <c r="E77" s="319" t="s">
        <v>267</v>
      </c>
      <c r="F77" s="320">
        <v>1</v>
      </c>
      <c r="G77" s="313">
        <v>367.69</v>
      </c>
      <c r="H77" s="313">
        <f>F77*G77</f>
        <v>367.69</v>
      </c>
    </row>
    <row r="78" spans="1:10">
      <c r="A78" s="142">
        <v>10507</v>
      </c>
      <c r="B78" s="706" t="s">
        <v>665</v>
      </c>
      <c r="C78" s="707"/>
      <c r="D78" s="708"/>
      <c r="E78" s="72" t="s">
        <v>109</v>
      </c>
      <c r="F78" s="320">
        <v>2.1</v>
      </c>
      <c r="G78" s="313">
        <v>236.86</v>
      </c>
      <c r="H78" s="313">
        <f t="shared" ref="H78:H80" si="7">F78*G78</f>
        <v>497.41</v>
      </c>
    </row>
    <row r="79" spans="1:10" ht="61.5" customHeight="1">
      <c r="A79" s="142">
        <v>11523</v>
      </c>
      <c r="B79" s="706" t="s">
        <v>666</v>
      </c>
      <c r="C79" s="707"/>
      <c r="D79" s="708"/>
      <c r="E79" s="319" t="s">
        <v>363</v>
      </c>
      <c r="F79" s="320">
        <v>1</v>
      </c>
      <c r="G79" s="313">
        <v>13.17</v>
      </c>
      <c r="H79" s="313">
        <f t="shared" si="7"/>
        <v>13.17</v>
      </c>
    </row>
    <row r="80" spans="1:10" ht="17.25" customHeight="1">
      <c r="A80" s="142">
        <v>11499</v>
      </c>
      <c r="B80" s="706" t="s">
        <v>667</v>
      </c>
      <c r="C80" s="707"/>
      <c r="D80" s="708"/>
      <c r="E80" s="319" t="s">
        <v>267</v>
      </c>
      <c r="F80" s="320">
        <v>1</v>
      </c>
      <c r="G80" s="313">
        <v>1097.24</v>
      </c>
      <c r="H80" s="313">
        <f t="shared" si="7"/>
        <v>1097.24</v>
      </c>
    </row>
    <row r="81" spans="1:8">
      <c r="A81" s="667" t="s">
        <v>123</v>
      </c>
      <c r="B81" s="667"/>
      <c r="C81" s="667"/>
      <c r="D81" s="667"/>
      <c r="E81" s="667"/>
      <c r="F81" s="668"/>
      <c r="G81" s="667"/>
      <c r="H81" s="73">
        <f>SUM(H77:H80)</f>
        <v>1975.51</v>
      </c>
    </row>
    <row r="82" spans="1:8">
      <c r="A82" s="669"/>
      <c r="B82" s="669"/>
      <c r="C82" s="669"/>
      <c r="D82" s="669"/>
      <c r="E82" s="669"/>
      <c r="F82" s="670"/>
      <c r="G82" s="669"/>
      <c r="H82" s="669"/>
    </row>
    <row r="83" spans="1:8">
      <c r="A83" s="671" t="s">
        <v>124</v>
      </c>
      <c r="B83" s="671"/>
      <c r="C83" s="671"/>
      <c r="D83" s="671"/>
      <c r="E83" s="671"/>
      <c r="F83" s="672"/>
      <c r="G83" s="671"/>
      <c r="H83" s="554">
        <f>H74+H81</f>
        <v>1980.75</v>
      </c>
    </row>
    <row r="84" spans="1:8">
      <c r="A84" s="669"/>
      <c r="B84" s="669"/>
      <c r="C84" s="669"/>
      <c r="D84" s="669"/>
      <c r="E84" s="669"/>
      <c r="F84" s="670"/>
      <c r="G84" s="669"/>
      <c r="H84" s="669"/>
    </row>
    <row r="85" spans="1:8">
      <c r="A85" s="671" t="s">
        <v>680</v>
      </c>
      <c r="B85" s="671"/>
      <c r="C85" s="671"/>
      <c r="D85" s="671"/>
      <c r="E85" s="673" t="s">
        <v>364</v>
      </c>
      <c r="F85" s="674"/>
      <c r="G85" s="659"/>
      <c r="H85" s="659"/>
    </row>
    <row r="86" spans="1:8" ht="31.5" customHeight="1">
      <c r="A86" s="671" t="s">
        <v>683</v>
      </c>
      <c r="B86" s="671"/>
      <c r="C86" s="671"/>
      <c r="D86" s="671"/>
      <c r="E86" s="671"/>
      <c r="F86" s="672"/>
      <c r="G86" s="671"/>
      <c r="H86" s="671"/>
    </row>
    <row r="87" spans="1:8">
      <c r="A87" s="669"/>
      <c r="B87" s="669"/>
      <c r="C87" s="669"/>
      <c r="D87" s="669"/>
      <c r="E87" s="669"/>
      <c r="F87" s="670"/>
      <c r="G87" s="669"/>
      <c r="H87" s="669"/>
    </row>
    <row r="88" spans="1:8" ht="31.5">
      <c r="A88" s="663" t="s">
        <v>97</v>
      </c>
      <c r="B88" s="663"/>
      <c r="C88" s="663"/>
      <c r="D88" s="663"/>
      <c r="E88" s="69" t="s">
        <v>104</v>
      </c>
      <c r="F88" s="70" t="s">
        <v>117</v>
      </c>
      <c r="G88" s="70" t="s">
        <v>118</v>
      </c>
      <c r="H88" s="71" t="s">
        <v>119</v>
      </c>
    </row>
    <row r="89" spans="1:8" ht="15.75" customHeight="1">
      <c r="A89" s="310">
        <v>88309</v>
      </c>
      <c r="B89" s="664" t="s">
        <v>151</v>
      </c>
      <c r="C89" s="665"/>
      <c r="D89" s="666"/>
      <c r="E89" s="72" t="s">
        <v>106</v>
      </c>
      <c r="F89" s="124">
        <v>0.5</v>
      </c>
      <c r="G89" s="125">
        <v>18.12</v>
      </c>
      <c r="H89" s="125">
        <f>F89*G89</f>
        <v>9.06</v>
      </c>
    </row>
    <row r="90" spans="1:8" ht="15.75" customHeight="1">
      <c r="A90" s="310">
        <v>88316</v>
      </c>
      <c r="B90" s="664" t="s">
        <v>150</v>
      </c>
      <c r="C90" s="665"/>
      <c r="D90" s="666"/>
      <c r="E90" s="72" t="s">
        <v>106</v>
      </c>
      <c r="F90" s="124">
        <v>0.5</v>
      </c>
      <c r="G90" s="125">
        <v>14.74</v>
      </c>
      <c r="H90" s="125">
        <f>F90*G90</f>
        <v>7.37</v>
      </c>
    </row>
    <row r="91" spans="1:8">
      <c r="A91" s="667" t="s">
        <v>120</v>
      </c>
      <c r="B91" s="667"/>
      <c r="C91" s="667"/>
      <c r="D91" s="667"/>
      <c r="E91" s="667"/>
      <c r="F91" s="668"/>
      <c r="G91" s="667"/>
      <c r="H91" s="73">
        <f>SUM(H89:H90)</f>
        <v>16.43</v>
      </c>
    </row>
    <row r="92" spans="1:8">
      <c r="A92" s="664"/>
      <c r="B92" s="665"/>
      <c r="C92" s="665"/>
      <c r="D92" s="665"/>
      <c r="E92" s="665"/>
      <c r="F92" s="665"/>
      <c r="G92" s="665"/>
      <c r="H92" s="666"/>
    </row>
    <row r="93" spans="1:8" ht="31.5">
      <c r="A93" s="663" t="s">
        <v>121</v>
      </c>
      <c r="B93" s="663"/>
      <c r="C93" s="663"/>
      <c r="D93" s="663"/>
      <c r="E93" s="69" t="s">
        <v>104</v>
      </c>
      <c r="F93" s="70" t="s">
        <v>122</v>
      </c>
      <c r="G93" s="70" t="s">
        <v>118</v>
      </c>
      <c r="H93" s="71" t="s">
        <v>119</v>
      </c>
    </row>
    <row r="94" spans="1:8" ht="32.25" customHeight="1">
      <c r="A94" s="142">
        <v>36204</v>
      </c>
      <c r="B94" s="706" t="s">
        <v>681</v>
      </c>
      <c r="C94" s="707"/>
      <c r="D94" s="708"/>
      <c r="E94" s="319" t="s">
        <v>363</v>
      </c>
      <c r="F94" s="320">
        <v>1</v>
      </c>
      <c r="G94" s="313">
        <v>187.04</v>
      </c>
      <c r="H94" s="313">
        <f>F94*G94</f>
        <v>187.04</v>
      </c>
    </row>
    <row r="95" spans="1:8" ht="49.5" customHeight="1">
      <c r="A95" s="142">
        <v>91338</v>
      </c>
      <c r="B95" s="706" t="s">
        <v>682</v>
      </c>
      <c r="C95" s="707"/>
      <c r="D95" s="708"/>
      <c r="E95" s="72" t="s">
        <v>109</v>
      </c>
      <c r="F95" s="320">
        <v>1.89</v>
      </c>
      <c r="G95" s="313">
        <v>924.24</v>
      </c>
      <c r="H95" s="313">
        <f t="shared" ref="H95" si="8">F95*G95</f>
        <v>1746.81</v>
      </c>
    </row>
    <row r="96" spans="1:8">
      <c r="A96" s="667" t="s">
        <v>123</v>
      </c>
      <c r="B96" s="667"/>
      <c r="C96" s="667"/>
      <c r="D96" s="667"/>
      <c r="E96" s="667"/>
      <c r="F96" s="668"/>
      <c r="G96" s="667"/>
      <c r="H96" s="73">
        <f>SUM(H94:H95)</f>
        <v>1933.85</v>
      </c>
    </row>
    <row r="97" spans="1:8">
      <c r="A97" s="669"/>
      <c r="B97" s="669"/>
      <c r="C97" s="669"/>
      <c r="D97" s="669"/>
      <c r="E97" s="669"/>
      <c r="F97" s="670"/>
      <c r="G97" s="669"/>
      <c r="H97" s="669"/>
    </row>
    <row r="98" spans="1:8">
      <c r="A98" s="671" t="s">
        <v>124</v>
      </c>
      <c r="B98" s="671"/>
      <c r="C98" s="671"/>
      <c r="D98" s="671"/>
      <c r="E98" s="671"/>
      <c r="F98" s="672"/>
      <c r="G98" s="671"/>
      <c r="H98" s="554">
        <f>H91+H96</f>
        <v>1950.28</v>
      </c>
    </row>
    <row r="99" spans="1:8">
      <c r="A99" s="669"/>
      <c r="B99" s="669"/>
      <c r="C99" s="669"/>
      <c r="D99" s="669"/>
      <c r="E99" s="669"/>
      <c r="F99" s="670"/>
      <c r="G99" s="669"/>
      <c r="H99" s="669"/>
    </row>
    <row r="100" spans="1:8">
      <c r="A100" s="671" t="s">
        <v>696</v>
      </c>
      <c r="B100" s="671"/>
      <c r="C100" s="671"/>
      <c r="D100" s="671"/>
      <c r="E100" s="673" t="s">
        <v>693</v>
      </c>
      <c r="F100" s="674"/>
      <c r="G100" s="659"/>
      <c r="H100" s="659"/>
    </row>
    <row r="101" spans="1:8" ht="33" customHeight="1">
      <c r="A101" s="671" t="s">
        <v>697</v>
      </c>
      <c r="B101" s="671"/>
      <c r="C101" s="671"/>
      <c r="D101" s="671"/>
      <c r="E101" s="671"/>
      <c r="F101" s="672"/>
      <c r="G101" s="671"/>
      <c r="H101" s="671"/>
    </row>
    <row r="102" spans="1:8">
      <c r="A102" s="669"/>
      <c r="B102" s="669"/>
      <c r="C102" s="669"/>
      <c r="D102" s="669"/>
      <c r="E102" s="669"/>
      <c r="F102" s="670"/>
      <c r="G102" s="669"/>
      <c r="H102" s="669"/>
    </row>
    <row r="103" spans="1:8" ht="31.5">
      <c r="A103" s="663" t="s">
        <v>97</v>
      </c>
      <c r="B103" s="663"/>
      <c r="C103" s="663"/>
      <c r="D103" s="663"/>
      <c r="E103" s="69" t="s">
        <v>104</v>
      </c>
      <c r="F103" s="70" t="s">
        <v>117</v>
      </c>
      <c r="G103" s="70" t="s">
        <v>118</v>
      </c>
      <c r="H103" s="71" t="s">
        <v>119</v>
      </c>
    </row>
    <row r="104" spans="1:8">
      <c r="A104" s="310">
        <v>88316</v>
      </c>
      <c r="B104" s="676" t="s">
        <v>150</v>
      </c>
      <c r="C104" s="676"/>
      <c r="D104" s="677"/>
      <c r="E104" s="72" t="s">
        <v>106</v>
      </c>
      <c r="F104" s="124">
        <v>7.5</v>
      </c>
      <c r="G104" s="125">
        <v>14.74</v>
      </c>
      <c r="H104" s="125">
        <f>F104*G104</f>
        <v>110.55</v>
      </c>
    </row>
    <row r="105" spans="1:8">
      <c r="A105" s="310">
        <v>88315</v>
      </c>
      <c r="B105" s="676" t="s">
        <v>694</v>
      </c>
      <c r="C105" s="676"/>
      <c r="D105" s="677"/>
      <c r="E105" s="72" t="s">
        <v>106</v>
      </c>
      <c r="F105" s="124">
        <v>7.5</v>
      </c>
      <c r="G105" s="125">
        <v>18.02</v>
      </c>
      <c r="H105" s="125">
        <f>F105*G105</f>
        <v>135.15</v>
      </c>
    </row>
    <row r="106" spans="1:8">
      <c r="A106" s="667" t="s">
        <v>120</v>
      </c>
      <c r="B106" s="667"/>
      <c r="C106" s="667"/>
      <c r="D106" s="667"/>
      <c r="E106" s="667"/>
      <c r="F106" s="668"/>
      <c r="G106" s="667"/>
      <c r="H106" s="73">
        <f>SUM(H104:H105)</f>
        <v>245.7</v>
      </c>
    </row>
    <row r="107" spans="1:8">
      <c r="A107" s="669"/>
      <c r="B107" s="669"/>
      <c r="C107" s="669"/>
      <c r="D107" s="669"/>
      <c r="E107" s="669"/>
      <c r="F107" s="670"/>
      <c r="G107" s="669"/>
      <c r="H107" s="669"/>
    </row>
    <row r="108" spans="1:8" ht="31.5">
      <c r="A108" s="663" t="s">
        <v>121</v>
      </c>
      <c r="B108" s="663"/>
      <c r="C108" s="663"/>
      <c r="D108" s="663"/>
      <c r="E108" s="69" t="s">
        <v>104</v>
      </c>
      <c r="F108" s="70" t="s">
        <v>122</v>
      </c>
      <c r="G108" s="70" t="s">
        <v>118</v>
      </c>
      <c r="H108" s="71" t="s">
        <v>119</v>
      </c>
    </row>
    <row r="109" spans="1:8">
      <c r="A109" s="310">
        <v>10506</v>
      </c>
      <c r="B109" s="664" t="s">
        <v>698</v>
      </c>
      <c r="C109" s="665"/>
      <c r="D109" s="666"/>
      <c r="E109" s="72" t="s">
        <v>109</v>
      </c>
      <c r="F109" s="124">
        <v>1.45</v>
      </c>
      <c r="G109" s="125">
        <v>182.45</v>
      </c>
      <c r="H109" s="125">
        <f>F109*G109</f>
        <v>264.55</v>
      </c>
    </row>
    <row r="110" spans="1:8" ht="47.25" customHeight="1">
      <c r="A110" s="310" t="s">
        <v>365</v>
      </c>
      <c r="B110" s="664" t="s">
        <v>695</v>
      </c>
      <c r="C110" s="665"/>
      <c r="D110" s="666"/>
      <c r="E110" s="72" t="s">
        <v>363</v>
      </c>
      <c r="F110" s="124">
        <v>1</v>
      </c>
      <c r="G110" s="125">
        <v>147.35</v>
      </c>
      <c r="H110" s="125">
        <f>F110*G110</f>
        <v>147.35</v>
      </c>
    </row>
    <row r="111" spans="1:8" ht="15.75" customHeight="1">
      <c r="A111" s="310">
        <v>34360</v>
      </c>
      <c r="B111" s="664" t="s">
        <v>699</v>
      </c>
      <c r="C111" s="665"/>
      <c r="D111" s="666"/>
      <c r="E111" s="72" t="s">
        <v>105</v>
      </c>
      <c r="F111" s="124">
        <v>0.63400000000000001</v>
      </c>
      <c r="G111" s="125">
        <v>25.08</v>
      </c>
      <c r="H111" s="125">
        <f t="shared" ref="H111:H115" si="9">F111*G111</f>
        <v>15.9</v>
      </c>
    </row>
    <row r="112" spans="1:8" ht="15.75" customHeight="1">
      <c r="A112" s="310">
        <v>34360</v>
      </c>
      <c r="B112" s="664" t="s">
        <v>700</v>
      </c>
      <c r="C112" s="665"/>
      <c r="D112" s="666"/>
      <c r="E112" s="72" t="s">
        <v>105</v>
      </c>
      <c r="F112" s="124">
        <v>0.36</v>
      </c>
      <c r="G112" s="125">
        <v>25.08</v>
      </c>
      <c r="H112" s="125">
        <f t="shared" si="9"/>
        <v>9.0299999999999994</v>
      </c>
    </row>
    <row r="113" spans="1:8" ht="15.75" customHeight="1">
      <c r="A113" s="310">
        <v>34360</v>
      </c>
      <c r="B113" s="664" t="s">
        <v>701</v>
      </c>
      <c r="C113" s="665"/>
      <c r="D113" s="666"/>
      <c r="E113" s="72" t="s">
        <v>105</v>
      </c>
      <c r="F113" s="124">
        <v>0.49359999999999998</v>
      </c>
      <c r="G113" s="125">
        <v>25.08</v>
      </c>
      <c r="H113" s="125">
        <f t="shared" si="9"/>
        <v>12.38</v>
      </c>
    </row>
    <row r="114" spans="1:8" ht="15.75" customHeight="1">
      <c r="A114" s="310">
        <v>34360</v>
      </c>
      <c r="B114" s="664" t="s">
        <v>702</v>
      </c>
      <c r="C114" s="665"/>
      <c r="D114" s="666"/>
      <c r="E114" s="72" t="s">
        <v>105</v>
      </c>
      <c r="F114" s="124">
        <v>0.14499999999999999</v>
      </c>
      <c r="G114" s="125">
        <v>25.08</v>
      </c>
      <c r="H114" s="125">
        <f t="shared" si="9"/>
        <v>3.64</v>
      </c>
    </row>
    <row r="115" spans="1:8" ht="15.75" customHeight="1">
      <c r="A115" s="310">
        <v>34360</v>
      </c>
      <c r="B115" s="664" t="s">
        <v>703</v>
      </c>
      <c r="C115" s="665"/>
      <c r="D115" s="666"/>
      <c r="E115" s="72" t="s">
        <v>105</v>
      </c>
      <c r="F115" s="124">
        <v>0.1152</v>
      </c>
      <c r="G115" s="125">
        <v>25.08</v>
      </c>
      <c r="H115" s="125">
        <f t="shared" si="9"/>
        <v>2.89</v>
      </c>
    </row>
    <row r="116" spans="1:8" ht="15.75" customHeight="1">
      <c r="A116" s="310">
        <v>34360</v>
      </c>
      <c r="B116" s="664" t="s">
        <v>704</v>
      </c>
      <c r="C116" s="665"/>
      <c r="D116" s="666"/>
      <c r="E116" s="72" t="s">
        <v>105</v>
      </c>
      <c r="F116" s="124">
        <v>0.55000000000000004</v>
      </c>
      <c r="G116" s="125">
        <v>25.08</v>
      </c>
      <c r="H116" s="125">
        <f t="shared" ref="H116" si="10">F116*G116</f>
        <v>13.79</v>
      </c>
    </row>
    <row r="117" spans="1:8">
      <c r="A117" s="667" t="s">
        <v>123</v>
      </c>
      <c r="B117" s="667"/>
      <c r="C117" s="667"/>
      <c r="D117" s="667"/>
      <c r="E117" s="667"/>
      <c r="F117" s="668"/>
      <c r="G117" s="667"/>
      <c r="H117" s="73">
        <f>SUM(H109:H116)</f>
        <v>469.53</v>
      </c>
    </row>
    <row r="118" spans="1:8">
      <c r="A118" s="669"/>
      <c r="B118" s="669"/>
      <c r="C118" s="669"/>
      <c r="D118" s="669"/>
      <c r="E118" s="669"/>
      <c r="F118" s="670"/>
      <c r="G118" s="669"/>
      <c r="H118" s="669"/>
    </row>
    <row r="119" spans="1:8">
      <c r="A119" s="671" t="s">
        <v>124</v>
      </c>
      <c r="B119" s="671"/>
      <c r="C119" s="671"/>
      <c r="D119" s="671"/>
      <c r="E119" s="671"/>
      <c r="F119" s="672"/>
      <c r="G119" s="671"/>
      <c r="H119" s="554">
        <f>H106+H117</f>
        <v>715.23</v>
      </c>
    </row>
    <row r="121" spans="1:8">
      <c r="A121" s="671" t="s">
        <v>717</v>
      </c>
      <c r="B121" s="671"/>
      <c r="C121" s="671"/>
      <c r="D121" s="671"/>
      <c r="E121" s="673" t="s">
        <v>693</v>
      </c>
      <c r="F121" s="674"/>
      <c r="G121" s="659"/>
      <c r="H121" s="659"/>
    </row>
    <row r="122" spans="1:8" ht="36" customHeight="1">
      <c r="A122" s="671" t="s">
        <v>718</v>
      </c>
      <c r="B122" s="671"/>
      <c r="C122" s="671"/>
      <c r="D122" s="671"/>
      <c r="E122" s="671"/>
      <c r="F122" s="672"/>
      <c r="G122" s="671"/>
      <c r="H122" s="671"/>
    </row>
    <row r="123" spans="1:8">
      <c r="A123" s="669"/>
      <c r="B123" s="669"/>
      <c r="C123" s="669"/>
      <c r="D123" s="669"/>
      <c r="E123" s="669"/>
      <c r="F123" s="670"/>
      <c r="G123" s="669"/>
      <c r="H123" s="669"/>
    </row>
    <row r="124" spans="1:8" ht="31.5">
      <c r="A124" s="663" t="s">
        <v>97</v>
      </c>
      <c r="B124" s="663"/>
      <c r="C124" s="663"/>
      <c r="D124" s="663"/>
      <c r="E124" s="69" t="s">
        <v>104</v>
      </c>
      <c r="F124" s="70" t="s">
        <v>117</v>
      </c>
      <c r="G124" s="70" t="s">
        <v>118</v>
      </c>
      <c r="H124" s="71" t="s">
        <v>119</v>
      </c>
    </row>
    <row r="125" spans="1:8">
      <c r="A125" s="310">
        <v>88316</v>
      </c>
      <c r="B125" s="676" t="s">
        <v>150</v>
      </c>
      <c r="C125" s="676"/>
      <c r="D125" s="677"/>
      <c r="E125" s="72" t="s">
        <v>106</v>
      </c>
      <c r="F125" s="124">
        <v>12.5</v>
      </c>
      <c r="G125" s="125">
        <v>14.74</v>
      </c>
      <c r="H125" s="125">
        <f>F125*G125</f>
        <v>184.25</v>
      </c>
    </row>
    <row r="126" spans="1:8">
      <c r="A126" s="310">
        <v>88315</v>
      </c>
      <c r="B126" s="676" t="s">
        <v>694</v>
      </c>
      <c r="C126" s="676"/>
      <c r="D126" s="677"/>
      <c r="E126" s="72" t="s">
        <v>106</v>
      </c>
      <c r="F126" s="124">
        <v>12.5</v>
      </c>
      <c r="G126" s="125">
        <v>18.02</v>
      </c>
      <c r="H126" s="125">
        <f>F126*G126</f>
        <v>225.25</v>
      </c>
    </row>
    <row r="127" spans="1:8">
      <c r="A127" s="667" t="s">
        <v>120</v>
      </c>
      <c r="B127" s="667"/>
      <c r="C127" s="667"/>
      <c r="D127" s="667"/>
      <c r="E127" s="667"/>
      <c r="F127" s="668"/>
      <c r="G127" s="667"/>
      <c r="H127" s="73">
        <f>SUM(H125:H126)</f>
        <v>409.5</v>
      </c>
    </row>
    <row r="128" spans="1:8">
      <c r="A128" s="669"/>
      <c r="B128" s="669"/>
      <c r="C128" s="669"/>
      <c r="D128" s="669"/>
      <c r="E128" s="669"/>
      <c r="F128" s="670"/>
      <c r="G128" s="669"/>
      <c r="H128" s="669"/>
    </row>
    <row r="129" spans="1:8" ht="31.5">
      <c r="A129" s="663" t="s">
        <v>121</v>
      </c>
      <c r="B129" s="663"/>
      <c r="C129" s="663"/>
      <c r="D129" s="663"/>
      <c r="E129" s="69" t="s">
        <v>104</v>
      </c>
      <c r="F129" s="70" t="s">
        <v>122</v>
      </c>
      <c r="G129" s="70" t="s">
        <v>118</v>
      </c>
      <c r="H129" s="71" t="s">
        <v>119</v>
      </c>
    </row>
    <row r="130" spans="1:8">
      <c r="A130" s="310">
        <v>10506</v>
      </c>
      <c r="B130" s="664" t="s">
        <v>698</v>
      </c>
      <c r="C130" s="665"/>
      <c r="D130" s="666"/>
      <c r="E130" s="72" t="s">
        <v>109</v>
      </c>
      <c r="F130" s="124">
        <v>3.63</v>
      </c>
      <c r="G130" s="125">
        <v>182.45</v>
      </c>
      <c r="H130" s="125">
        <f>F130*G130</f>
        <v>662.29</v>
      </c>
    </row>
    <row r="131" spans="1:8" ht="48.75" customHeight="1">
      <c r="A131" s="310" t="s">
        <v>365</v>
      </c>
      <c r="B131" s="664" t="s">
        <v>695</v>
      </c>
      <c r="C131" s="665"/>
      <c r="D131" s="666"/>
      <c r="E131" s="72" t="s">
        <v>363</v>
      </c>
      <c r="F131" s="124">
        <v>1</v>
      </c>
      <c r="G131" s="125">
        <v>147.35</v>
      </c>
      <c r="H131" s="125">
        <f>F131*G131</f>
        <v>147.35</v>
      </c>
    </row>
    <row r="132" spans="1:8">
      <c r="A132" s="310">
        <v>34360</v>
      </c>
      <c r="B132" s="664" t="s">
        <v>699</v>
      </c>
      <c r="C132" s="665"/>
      <c r="D132" s="666"/>
      <c r="E132" s="72" t="s">
        <v>105</v>
      </c>
      <c r="F132" s="124">
        <v>1.5840000000000001</v>
      </c>
      <c r="G132" s="125">
        <v>25.08</v>
      </c>
      <c r="H132" s="125">
        <f t="shared" ref="H132:H137" si="11">F132*G132</f>
        <v>39.729999999999997</v>
      </c>
    </row>
    <row r="133" spans="1:8">
      <c r="A133" s="310">
        <v>34360</v>
      </c>
      <c r="B133" s="664" t="s">
        <v>700</v>
      </c>
      <c r="C133" s="665"/>
      <c r="D133" s="666"/>
      <c r="E133" s="72" t="s">
        <v>105</v>
      </c>
      <c r="F133" s="124">
        <v>0.9</v>
      </c>
      <c r="G133" s="125">
        <v>25.08</v>
      </c>
      <c r="H133" s="125">
        <f t="shared" si="11"/>
        <v>22.57</v>
      </c>
    </row>
    <row r="134" spans="1:8">
      <c r="A134" s="310">
        <v>34360</v>
      </c>
      <c r="B134" s="664" t="s">
        <v>701</v>
      </c>
      <c r="C134" s="665"/>
      <c r="D134" s="666"/>
      <c r="E134" s="72" t="s">
        <v>105</v>
      </c>
      <c r="F134" s="124">
        <v>0.64380000000000004</v>
      </c>
      <c r="G134" s="125">
        <v>25.08</v>
      </c>
      <c r="H134" s="125">
        <f t="shared" si="11"/>
        <v>16.149999999999999</v>
      </c>
    </row>
    <row r="135" spans="1:8">
      <c r="A135" s="310">
        <v>34360</v>
      </c>
      <c r="B135" s="664" t="s">
        <v>702</v>
      </c>
      <c r="C135" s="665"/>
      <c r="D135" s="666"/>
      <c r="E135" s="72" t="s">
        <v>105</v>
      </c>
      <c r="F135" s="124">
        <v>0.14499999999999999</v>
      </c>
      <c r="G135" s="125">
        <v>25.08</v>
      </c>
      <c r="H135" s="125">
        <f t="shared" si="11"/>
        <v>3.64</v>
      </c>
    </row>
    <row r="136" spans="1:8">
      <c r="A136" s="310">
        <v>34360</v>
      </c>
      <c r="B136" s="664" t="s">
        <v>703</v>
      </c>
      <c r="C136" s="665"/>
      <c r="D136" s="666"/>
      <c r="E136" s="72" t="s">
        <v>105</v>
      </c>
      <c r="F136" s="124">
        <v>0.28799999999999998</v>
      </c>
      <c r="G136" s="125">
        <v>25.08</v>
      </c>
      <c r="H136" s="125">
        <f t="shared" si="11"/>
        <v>7.22</v>
      </c>
    </row>
    <row r="137" spans="1:8">
      <c r="A137" s="310">
        <v>34360</v>
      </c>
      <c r="B137" s="664" t="s">
        <v>704</v>
      </c>
      <c r="C137" s="665"/>
      <c r="D137" s="666"/>
      <c r="E137" s="72" t="s">
        <v>105</v>
      </c>
      <c r="F137" s="124">
        <v>0.55000000000000004</v>
      </c>
      <c r="G137" s="125">
        <v>25.08</v>
      </c>
      <c r="H137" s="125">
        <f t="shared" si="11"/>
        <v>13.79</v>
      </c>
    </row>
    <row r="138" spans="1:8">
      <c r="A138" s="667" t="s">
        <v>123</v>
      </c>
      <c r="B138" s="667"/>
      <c r="C138" s="667"/>
      <c r="D138" s="667"/>
      <c r="E138" s="667"/>
      <c r="F138" s="668"/>
      <c r="G138" s="667"/>
      <c r="H138" s="73">
        <f>SUM(H130:H137)</f>
        <v>912.74</v>
      </c>
    </row>
    <row r="139" spans="1:8">
      <c r="A139" s="669"/>
      <c r="B139" s="669"/>
      <c r="C139" s="669"/>
      <c r="D139" s="669"/>
      <c r="E139" s="669"/>
      <c r="F139" s="670"/>
      <c r="G139" s="669"/>
      <c r="H139" s="669"/>
    </row>
    <row r="140" spans="1:8">
      <c r="A140" s="671" t="s">
        <v>124</v>
      </c>
      <c r="B140" s="671"/>
      <c r="C140" s="671"/>
      <c r="D140" s="671"/>
      <c r="E140" s="671"/>
      <c r="F140" s="672"/>
      <c r="G140" s="671"/>
      <c r="H140" s="554">
        <f>H127+H138</f>
        <v>1322.24</v>
      </c>
    </row>
    <row r="142" spans="1:8">
      <c r="A142" s="671" t="s">
        <v>724</v>
      </c>
      <c r="B142" s="671"/>
      <c r="C142" s="671"/>
      <c r="D142" s="671"/>
      <c r="E142" s="673" t="s">
        <v>639</v>
      </c>
      <c r="F142" s="674"/>
      <c r="G142" s="659"/>
      <c r="H142" s="659"/>
    </row>
    <row r="143" spans="1:8">
      <c r="A143" s="671" t="s">
        <v>725</v>
      </c>
      <c r="B143" s="671"/>
      <c r="C143" s="671"/>
      <c r="D143" s="671"/>
      <c r="E143" s="671"/>
      <c r="F143" s="672"/>
      <c r="G143" s="671"/>
      <c r="H143" s="671"/>
    </row>
    <row r="144" spans="1:8">
      <c r="A144" s="669"/>
      <c r="B144" s="669"/>
      <c r="C144" s="669"/>
      <c r="D144" s="669"/>
      <c r="E144" s="669"/>
      <c r="F144" s="670"/>
      <c r="G144" s="669"/>
      <c r="H144" s="669"/>
    </row>
    <row r="145" spans="1:8" ht="31.5">
      <c r="A145" s="663" t="s">
        <v>97</v>
      </c>
      <c r="B145" s="663"/>
      <c r="C145" s="663"/>
      <c r="D145" s="663"/>
      <c r="E145" s="69" t="s">
        <v>104</v>
      </c>
      <c r="F145" s="70" t="s">
        <v>117</v>
      </c>
      <c r="G145" s="70" t="s">
        <v>118</v>
      </c>
      <c r="H145" s="71" t="s">
        <v>119</v>
      </c>
    </row>
    <row r="146" spans="1:8">
      <c r="A146" s="315">
        <v>88309</v>
      </c>
      <c r="B146" s="676" t="s">
        <v>151</v>
      </c>
      <c r="C146" s="676"/>
      <c r="D146" s="677"/>
      <c r="E146" s="72" t="s">
        <v>106</v>
      </c>
      <c r="F146" s="124">
        <v>2.2000000000000002</v>
      </c>
      <c r="G146" s="125">
        <v>18.12</v>
      </c>
      <c r="H146" s="125">
        <f>F146*G146</f>
        <v>39.86</v>
      </c>
    </row>
    <row r="147" spans="1:8">
      <c r="A147" s="315">
        <v>88316</v>
      </c>
      <c r="B147" s="676" t="s">
        <v>150</v>
      </c>
      <c r="C147" s="676"/>
      <c r="D147" s="677"/>
      <c r="E147" s="72" t="s">
        <v>106</v>
      </c>
      <c r="F147" s="124">
        <v>2.2000000000000002</v>
      </c>
      <c r="G147" s="125">
        <v>14.74</v>
      </c>
      <c r="H147" s="125">
        <f>F147*G147</f>
        <v>32.43</v>
      </c>
    </row>
    <row r="148" spans="1:8" ht="15.75" customHeight="1">
      <c r="A148" s="315">
        <v>88315</v>
      </c>
      <c r="B148" s="676" t="s">
        <v>694</v>
      </c>
      <c r="C148" s="676"/>
      <c r="D148" s="677"/>
      <c r="E148" s="72" t="s">
        <v>106</v>
      </c>
      <c r="F148" s="124">
        <v>4.5</v>
      </c>
      <c r="G148" s="125">
        <v>18.02</v>
      </c>
      <c r="H148" s="125">
        <f>F148*G148</f>
        <v>81.09</v>
      </c>
    </row>
    <row r="149" spans="1:8">
      <c r="A149" s="315">
        <v>88251</v>
      </c>
      <c r="B149" s="676" t="s">
        <v>726</v>
      </c>
      <c r="C149" s="676"/>
      <c r="D149" s="677"/>
      <c r="E149" s="72" t="s">
        <v>106</v>
      </c>
      <c r="F149" s="124">
        <v>4.5</v>
      </c>
      <c r="G149" s="125">
        <v>14.73</v>
      </c>
      <c r="H149" s="125">
        <f>F149*G149</f>
        <v>66.290000000000006</v>
      </c>
    </row>
    <row r="150" spans="1:8">
      <c r="A150" s="667" t="s">
        <v>120</v>
      </c>
      <c r="B150" s="667"/>
      <c r="C150" s="667"/>
      <c r="D150" s="667"/>
      <c r="E150" s="667"/>
      <c r="F150" s="668"/>
      <c r="G150" s="667"/>
      <c r="H150" s="73">
        <f>SUM(H146:H149)</f>
        <v>219.67</v>
      </c>
    </row>
    <row r="151" spans="1:8">
      <c r="A151" s="669"/>
      <c r="B151" s="669"/>
      <c r="C151" s="669"/>
      <c r="D151" s="669"/>
      <c r="E151" s="669"/>
      <c r="F151" s="670"/>
      <c r="G151" s="669"/>
      <c r="H151" s="669"/>
    </row>
    <row r="152" spans="1:8" ht="31.5">
      <c r="A152" s="663" t="s">
        <v>121</v>
      </c>
      <c r="B152" s="663"/>
      <c r="C152" s="663"/>
      <c r="D152" s="663"/>
      <c r="E152" s="69" t="s">
        <v>104</v>
      </c>
      <c r="F152" s="70" t="s">
        <v>122</v>
      </c>
      <c r="G152" s="70" t="s">
        <v>118</v>
      </c>
      <c r="H152" s="71" t="s">
        <v>119</v>
      </c>
    </row>
    <row r="153" spans="1:8" ht="29.25" customHeight="1">
      <c r="A153" s="315">
        <v>34391</v>
      </c>
      <c r="B153" s="664" t="s">
        <v>727</v>
      </c>
      <c r="C153" s="665"/>
      <c r="D153" s="666"/>
      <c r="E153" s="72" t="s">
        <v>109</v>
      </c>
      <c r="F153" s="124">
        <v>1</v>
      </c>
      <c r="G153" s="125">
        <v>497.8</v>
      </c>
      <c r="H153" s="125">
        <f>F153*G153</f>
        <v>497.8</v>
      </c>
    </row>
    <row r="154" spans="1:8">
      <c r="A154" s="315">
        <v>34360</v>
      </c>
      <c r="B154" s="664" t="s">
        <v>728</v>
      </c>
      <c r="C154" s="665"/>
      <c r="D154" s="666"/>
      <c r="E154" s="72" t="s">
        <v>105</v>
      </c>
      <c r="F154" s="124">
        <v>1</v>
      </c>
      <c r="G154" s="125">
        <v>25.08</v>
      </c>
      <c r="H154" s="125">
        <f t="shared" ref="H154" si="12">F154*G154</f>
        <v>25.08</v>
      </c>
    </row>
    <row r="155" spans="1:8">
      <c r="A155" s="667" t="s">
        <v>123</v>
      </c>
      <c r="B155" s="667"/>
      <c r="C155" s="667"/>
      <c r="D155" s="667"/>
      <c r="E155" s="667"/>
      <c r="F155" s="668"/>
      <c r="G155" s="667"/>
      <c r="H155" s="73">
        <f>SUM(H153:H154)</f>
        <v>522.88</v>
      </c>
    </row>
    <row r="156" spans="1:8">
      <c r="A156" s="669"/>
      <c r="B156" s="669"/>
      <c r="C156" s="669"/>
      <c r="D156" s="669"/>
      <c r="E156" s="669"/>
      <c r="F156" s="670"/>
      <c r="G156" s="669"/>
      <c r="H156" s="669"/>
    </row>
    <row r="157" spans="1:8">
      <c r="A157" s="671" t="s">
        <v>124</v>
      </c>
      <c r="B157" s="671"/>
      <c r="C157" s="671"/>
      <c r="D157" s="671"/>
      <c r="E157" s="671"/>
      <c r="F157" s="672"/>
      <c r="G157" s="671"/>
      <c r="H157" s="554">
        <f>H150+H155</f>
        <v>742.55</v>
      </c>
    </row>
    <row r="159" spans="1:8">
      <c r="A159" s="671" t="s">
        <v>756</v>
      </c>
      <c r="B159" s="671"/>
      <c r="C159" s="671"/>
      <c r="D159" s="671"/>
      <c r="E159" s="673" t="s">
        <v>750</v>
      </c>
      <c r="F159" s="674"/>
      <c r="G159" s="659"/>
      <c r="H159" s="659"/>
    </row>
    <row r="160" spans="1:8" ht="65.25" customHeight="1">
      <c r="A160" s="671" t="s">
        <v>1093</v>
      </c>
      <c r="B160" s="671"/>
      <c r="C160" s="671"/>
      <c r="D160" s="671"/>
      <c r="E160" s="671"/>
      <c r="F160" s="672"/>
      <c r="G160" s="671"/>
      <c r="H160" s="671"/>
    </row>
    <row r="161" spans="1:8">
      <c r="A161" s="669"/>
      <c r="B161" s="669"/>
      <c r="C161" s="669"/>
      <c r="D161" s="669"/>
      <c r="E161" s="669"/>
      <c r="F161" s="670"/>
      <c r="G161" s="669"/>
      <c r="H161" s="669"/>
    </row>
    <row r="162" spans="1:8" ht="31.5">
      <c r="A162" s="331" t="s">
        <v>751</v>
      </c>
      <c r="B162" s="681" t="s">
        <v>121</v>
      </c>
      <c r="C162" s="682"/>
      <c r="D162" s="683"/>
      <c r="E162" s="69" t="s">
        <v>104</v>
      </c>
      <c r="F162" s="70" t="s">
        <v>122</v>
      </c>
      <c r="G162" s="70" t="s">
        <v>118</v>
      </c>
      <c r="H162" s="71" t="s">
        <v>119</v>
      </c>
    </row>
    <row r="163" spans="1:8" ht="43.5" customHeight="1">
      <c r="A163" s="315">
        <v>20231</v>
      </c>
      <c r="B163" s="664" t="s">
        <v>1094</v>
      </c>
      <c r="C163" s="665"/>
      <c r="D163" s="666"/>
      <c r="E163" s="72" t="s">
        <v>107</v>
      </c>
      <c r="F163" s="124">
        <v>2.5</v>
      </c>
      <c r="G163" s="125">
        <v>41.67</v>
      </c>
      <c r="H163" s="125">
        <f t="shared" ref="H163:H167" si="13">F163*G163</f>
        <v>104.18</v>
      </c>
    </row>
    <row r="164" spans="1:8" ht="30.75" customHeight="1">
      <c r="A164" s="315">
        <v>86884</v>
      </c>
      <c r="B164" s="664" t="s">
        <v>1095</v>
      </c>
      <c r="C164" s="665"/>
      <c r="D164" s="666"/>
      <c r="E164" s="72" t="s">
        <v>363</v>
      </c>
      <c r="F164" s="124">
        <v>1</v>
      </c>
      <c r="G164" s="125">
        <v>8.06</v>
      </c>
      <c r="H164" s="125">
        <f t="shared" si="13"/>
        <v>8.06</v>
      </c>
    </row>
    <row r="165" spans="1:8" ht="31.5" customHeight="1">
      <c r="A165" s="315">
        <v>86889</v>
      </c>
      <c r="B165" s="664" t="s">
        <v>1096</v>
      </c>
      <c r="C165" s="665"/>
      <c r="D165" s="666"/>
      <c r="E165" s="72" t="s">
        <v>363</v>
      </c>
      <c r="F165" s="124">
        <v>1.7</v>
      </c>
      <c r="G165" s="125">
        <v>558.37</v>
      </c>
      <c r="H165" s="125">
        <f t="shared" si="13"/>
        <v>949.23</v>
      </c>
    </row>
    <row r="166" spans="1:8" ht="48" customHeight="1">
      <c r="A166" s="315">
        <v>86911</v>
      </c>
      <c r="B166" s="664" t="s">
        <v>1097</v>
      </c>
      <c r="C166" s="665"/>
      <c r="D166" s="666"/>
      <c r="E166" s="72" t="s">
        <v>363</v>
      </c>
      <c r="F166" s="124">
        <v>1</v>
      </c>
      <c r="G166" s="125">
        <v>43.49</v>
      </c>
      <c r="H166" s="125">
        <f t="shared" si="13"/>
        <v>43.49</v>
      </c>
    </row>
    <row r="167" spans="1:8" ht="48" customHeight="1">
      <c r="A167" s="315">
        <v>86935</v>
      </c>
      <c r="B167" s="664" t="s">
        <v>1098</v>
      </c>
      <c r="C167" s="665"/>
      <c r="D167" s="666"/>
      <c r="E167" s="72" t="s">
        <v>104</v>
      </c>
      <c r="F167" s="124">
        <v>1</v>
      </c>
      <c r="G167" s="125">
        <v>197.12</v>
      </c>
      <c r="H167" s="125">
        <f t="shared" si="13"/>
        <v>197.12</v>
      </c>
    </row>
    <row r="168" spans="1:8">
      <c r="A168" s="667" t="s">
        <v>123</v>
      </c>
      <c r="B168" s="667"/>
      <c r="C168" s="667"/>
      <c r="D168" s="667"/>
      <c r="E168" s="667"/>
      <c r="F168" s="668"/>
      <c r="G168" s="667"/>
      <c r="H168" s="73">
        <f>SUM(H163:H167)</f>
        <v>1302.08</v>
      </c>
    </row>
    <row r="169" spans="1:8">
      <c r="A169" s="669"/>
      <c r="B169" s="669"/>
      <c r="C169" s="669"/>
      <c r="D169" s="669"/>
      <c r="E169" s="669"/>
      <c r="F169" s="670"/>
      <c r="G169" s="669"/>
      <c r="H169" s="669"/>
    </row>
    <row r="170" spans="1:8">
      <c r="A170" s="671" t="s">
        <v>124</v>
      </c>
      <c r="B170" s="671"/>
      <c r="C170" s="671"/>
      <c r="D170" s="671"/>
      <c r="E170" s="671"/>
      <c r="F170" s="672"/>
      <c r="G170" s="671"/>
      <c r="H170" s="554">
        <f>H168</f>
        <v>1302.08</v>
      </c>
    </row>
    <row r="172" spans="1:8">
      <c r="A172" s="671" t="s">
        <v>749</v>
      </c>
      <c r="B172" s="671"/>
      <c r="C172" s="671"/>
      <c r="D172" s="671"/>
      <c r="E172" s="673" t="s">
        <v>639</v>
      </c>
      <c r="F172" s="674"/>
      <c r="G172" s="659"/>
      <c r="H172" s="659"/>
    </row>
    <row r="173" spans="1:8">
      <c r="A173" s="671" t="s">
        <v>772</v>
      </c>
      <c r="B173" s="671"/>
      <c r="C173" s="671"/>
      <c r="D173" s="671"/>
      <c r="E173" s="671"/>
      <c r="F173" s="672"/>
      <c r="G173" s="671"/>
      <c r="H173" s="671"/>
    </row>
    <row r="174" spans="1:8">
      <c r="A174" s="669"/>
      <c r="B174" s="669"/>
      <c r="C174" s="669"/>
      <c r="D174" s="669"/>
      <c r="E174" s="669"/>
      <c r="F174" s="670"/>
      <c r="G174" s="669"/>
      <c r="H174" s="669"/>
    </row>
    <row r="175" spans="1:8" ht="31.5">
      <c r="A175" s="331" t="s">
        <v>751</v>
      </c>
      <c r="B175" s="681" t="s">
        <v>97</v>
      </c>
      <c r="C175" s="682"/>
      <c r="D175" s="683"/>
      <c r="E175" s="69" t="s">
        <v>104</v>
      </c>
      <c r="F175" s="70" t="s">
        <v>117</v>
      </c>
      <c r="G175" s="70" t="s">
        <v>118</v>
      </c>
      <c r="H175" s="71" t="s">
        <v>119</v>
      </c>
    </row>
    <row r="176" spans="1:8">
      <c r="A176" s="315">
        <v>88256</v>
      </c>
      <c r="B176" s="664" t="s">
        <v>773</v>
      </c>
      <c r="C176" s="665"/>
      <c r="D176" s="666"/>
      <c r="E176" s="72" t="s">
        <v>106</v>
      </c>
      <c r="F176" s="124">
        <v>1.6</v>
      </c>
      <c r="G176" s="125">
        <v>18.05</v>
      </c>
      <c r="H176" s="125">
        <f>F176*G176</f>
        <v>28.88</v>
      </c>
    </row>
    <row r="177" spans="1:8">
      <c r="A177" s="332" t="s">
        <v>753</v>
      </c>
      <c r="B177" s="664" t="s">
        <v>150</v>
      </c>
      <c r="C177" s="665"/>
      <c r="D177" s="666"/>
      <c r="E177" s="72" t="s">
        <v>106</v>
      </c>
      <c r="F177" s="124">
        <v>1.25</v>
      </c>
      <c r="G177" s="125">
        <v>14.74</v>
      </c>
      <c r="H177" s="125">
        <f t="shared" ref="H177" si="14">F177*G177</f>
        <v>18.43</v>
      </c>
    </row>
    <row r="178" spans="1:8">
      <c r="A178" s="667" t="s">
        <v>120</v>
      </c>
      <c r="B178" s="667"/>
      <c r="C178" s="667"/>
      <c r="D178" s="667"/>
      <c r="E178" s="667"/>
      <c r="F178" s="668"/>
      <c r="G178" s="667"/>
      <c r="H178" s="73">
        <f>SUM(H176:H177)</f>
        <v>47.31</v>
      </c>
    </row>
    <row r="179" spans="1:8">
      <c r="A179" s="669"/>
      <c r="B179" s="669"/>
      <c r="C179" s="669"/>
      <c r="D179" s="669"/>
      <c r="E179" s="669"/>
      <c r="F179" s="670"/>
      <c r="G179" s="669"/>
      <c r="H179" s="669"/>
    </row>
    <row r="180" spans="1:8" ht="31.5">
      <c r="A180" s="331" t="s">
        <v>751</v>
      </c>
      <c r="B180" s="681" t="s">
        <v>121</v>
      </c>
      <c r="C180" s="682"/>
      <c r="D180" s="683"/>
      <c r="E180" s="69" t="s">
        <v>104</v>
      </c>
      <c r="F180" s="70" t="s">
        <v>122</v>
      </c>
      <c r="G180" s="70" t="s">
        <v>118</v>
      </c>
      <c r="H180" s="71" t="s">
        <v>119</v>
      </c>
    </row>
    <row r="181" spans="1:8">
      <c r="A181" s="315">
        <v>1106</v>
      </c>
      <c r="B181" s="664" t="s">
        <v>774</v>
      </c>
      <c r="C181" s="665"/>
      <c r="D181" s="666"/>
      <c r="E181" s="72" t="s">
        <v>105</v>
      </c>
      <c r="F181" s="124">
        <v>2.73</v>
      </c>
      <c r="G181" s="125">
        <v>0.56999999999999995</v>
      </c>
      <c r="H181" s="125">
        <f>F181*G181</f>
        <v>1.56</v>
      </c>
    </row>
    <row r="182" spans="1:8" ht="32.25" customHeight="1">
      <c r="A182" s="315">
        <v>370</v>
      </c>
      <c r="B182" s="664" t="s">
        <v>424</v>
      </c>
      <c r="C182" s="665"/>
      <c r="D182" s="666"/>
      <c r="E182" s="72" t="s">
        <v>108</v>
      </c>
      <c r="F182" s="124">
        <v>1.8200000000000001E-2</v>
      </c>
      <c r="G182" s="125">
        <v>62.75</v>
      </c>
      <c r="H182" s="125">
        <f t="shared" ref="H182:H184" si="15">F182*G182</f>
        <v>1.1399999999999999</v>
      </c>
    </row>
    <row r="183" spans="1:8">
      <c r="A183" s="315">
        <v>1379</v>
      </c>
      <c r="B183" s="664" t="s">
        <v>775</v>
      </c>
      <c r="C183" s="665"/>
      <c r="D183" s="666"/>
      <c r="E183" s="72" t="s">
        <v>105</v>
      </c>
      <c r="F183" s="124">
        <v>2.8</v>
      </c>
      <c r="G183" s="125">
        <v>0.48</v>
      </c>
      <c r="H183" s="125">
        <f t="shared" si="15"/>
        <v>1.34</v>
      </c>
    </row>
    <row r="184" spans="1:8" ht="28.5" customHeight="1">
      <c r="A184" s="315">
        <v>36178</v>
      </c>
      <c r="B184" s="664" t="s">
        <v>776</v>
      </c>
      <c r="C184" s="665"/>
      <c r="D184" s="666"/>
      <c r="E184" s="72" t="s">
        <v>104</v>
      </c>
      <c r="F184" s="124">
        <v>17.600000000000001</v>
      </c>
      <c r="G184" s="125">
        <v>8.75</v>
      </c>
      <c r="H184" s="125">
        <f t="shared" si="15"/>
        <v>154</v>
      </c>
    </row>
    <row r="185" spans="1:8">
      <c r="A185" s="667" t="s">
        <v>123</v>
      </c>
      <c r="B185" s="667"/>
      <c r="C185" s="667"/>
      <c r="D185" s="667"/>
      <c r="E185" s="667"/>
      <c r="F185" s="668"/>
      <c r="G185" s="667"/>
      <c r="H185" s="73">
        <f>SUM(H181:H184)</f>
        <v>158.04</v>
      </c>
    </row>
    <row r="186" spans="1:8">
      <c r="A186" s="669"/>
      <c r="B186" s="669"/>
      <c r="C186" s="669"/>
      <c r="D186" s="669"/>
      <c r="E186" s="669"/>
      <c r="F186" s="670"/>
      <c r="G186" s="669"/>
      <c r="H186" s="669"/>
    </row>
    <row r="187" spans="1:8">
      <c r="A187" s="671" t="s">
        <v>124</v>
      </c>
      <c r="B187" s="671"/>
      <c r="C187" s="671"/>
      <c r="D187" s="671"/>
      <c r="E187" s="671"/>
      <c r="F187" s="672"/>
      <c r="G187" s="671"/>
      <c r="H187" s="554">
        <f>H178+H185</f>
        <v>205.35</v>
      </c>
    </row>
    <row r="189" spans="1:8">
      <c r="A189" s="671" t="s">
        <v>778</v>
      </c>
      <c r="B189" s="671"/>
      <c r="C189" s="671"/>
      <c r="D189" s="671"/>
      <c r="E189" s="673" t="s">
        <v>639</v>
      </c>
      <c r="F189" s="674"/>
      <c r="G189" s="659"/>
      <c r="H189" s="659"/>
    </row>
    <row r="190" spans="1:8">
      <c r="A190" s="671" t="s">
        <v>779</v>
      </c>
      <c r="B190" s="671"/>
      <c r="C190" s="671"/>
      <c r="D190" s="671"/>
      <c r="E190" s="671"/>
      <c r="F190" s="672"/>
      <c r="G190" s="671"/>
      <c r="H190" s="671"/>
    </row>
    <row r="191" spans="1:8">
      <c r="A191" s="669"/>
      <c r="B191" s="669"/>
      <c r="C191" s="669"/>
      <c r="D191" s="669"/>
      <c r="E191" s="669"/>
      <c r="F191" s="670"/>
      <c r="G191" s="669"/>
      <c r="H191" s="669"/>
    </row>
    <row r="192" spans="1:8" ht="31.5">
      <c r="A192" s="331" t="s">
        <v>751</v>
      </c>
      <c r="B192" s="681" t="s">
        <v>121</v>
      </c>
      <c r="C192" s="682"/>
      <c r="D192" s="683"/>
      <c r="E192" s="69" t="s">
        <v>104</v>
      </c>
      <c r="F192" s="70" t="s">
        <v>122</v>
      </c>
      <c r="G192" s="70" t="s">
        <v>118</v>
      </c>
      <c r="H192" s="71" t="s">
        <v>119</v>
      </c>
    </row>
    <row r="193" spans="1:11" ht="66" customHeight="1">
      <c r="A193" s="315">
        <v>87331</v>
      </c>
      <c r="B193" s="664" t="s">
        <v>780</v>
      </c>
      <c r="C193" s="665"/>
      <c r="D193" s="666"/>
      <c r="E193" s="72" t="s">
        <v>108</v>
      </c>
      <c r="F193" s="124">
        <v>2.5000000000000001E-2</v>
      </c>
      <c r="G193" s="125">
        <v>362.49</v>
      </c>
      <c r="H193" s="125">
        <f>F193*G193</f>
        <v>9.06</v>
      </c>
    </row>
    <row r="194" spans="1:11" ht="45.75" customHeight="1">
      <c r="A194" s="315">
        <v>11795</v>
      </c>
      <c r="B194" s="664" t="s">
        <v>781</v>
      </c>
      <c r="C194" s="665"/>
      <c r="D194" s="666"/>
      <c r="E194" s="72" t="s">
        <v>109</v>
      </c>
      <c r="F194" s="124">
        <v>1</v>
      </c>
      <c r="G194" s="125">
        <v>422.64</v>
      </c>
      <c r="H194" s="125">
        <f t="shared" ref="H194" si="16">F194*G194</f>
        <v>422.64</v>
      </c>
    </row>
    <row r="195" spans="1:11">
      <c r="A195" s="667" t="s">
        <v>123</v>
      </c>
      <c r="B195" s="667"/>
      <c r="C195" s="667"/>
      <c r="D195" s="667"/>
      <c r="E195" s="667"/>
      <c r="F195" s="668"/>
      <c r="G195" s="667"/>
      <c r="H195" s="73">
        <f>SUM(H193:H194)</f>
        <v>431.7</v>
      </c>
    </row>
    <row r="196" spans="1:11">
      <c r="A196" s="669"/>
      <c r="B196" s="669"/>
      <c r="C196" s="669"/>
      <c r="D196" s="669"/>
      <c r="E196" s="669"/>
      <c r="F196" s="670"/>
      <c r="G196" s="669"/>
      <c r="H196" s="669"/>
    </row>
    <row r="197" spans="1:11">
      <c r="A197" s="671" t="s">
        <v>124</v>
      </c>
      <c r="B197" s="671"/>
      <c r="C197" s="671"/>
      <c r="D197" s="671"/>
      <c r="E197" s="671"/>
      <c r="F197" s="672"/>
      <c r="G197" s="671"/>
      <c r="H197" s="554">
        <f>H195</f>
        <v>431.7</v>
      </c>
    </row>
    <row r="199" spans="1:11">
      <c r="A199" s="671" t="s">
        <v>783</v>
      </c>
      <c r="B199" s="671"/>
      <c r="C199" s="671"/>
      <c r="D199" s="671"/>
      <c r="E199" s="673" t="s">
        <v>750</v>
      </c>
      <c r="F199" s="674"/>
      <c r="G199" s="659"/>
      <c r="H199" s="659"/>
    </row>
    <row r="200" spans="1:11" ht="34.5" customHeight="1">
      <c r="A200" s="671" t="s">
        <v>790</v>
      </c>
      <c r="B200" s="671"/>
      <c r="C200" s="671"/>
      <c r="D200" s="671"/>
      <c r="E200" s="671"/>
      <c r="F200" s="672"/>
      <c r="G200" s="671"/>
      <c r="H200" s="671"/>
      <c r="K200" s="335"/>
    </row>
    <row r="201" spans="1:11">
      <c r="A201" s="669"/>
      <c r="B201" s="669"/>
      <c r="C201" s="669"/>
      <c r="D201" s="669"/>
      <c r="E201" s="669"/>
      <c r="F201" s="670"/>
      <c r="G201" s="669"/>
      <c r="H201" s="669"/>
    </row>
    <row r="202" spans="1:11" ht="31.5">
      <c r="A202" s="331" t="s">
        <v>751</v>
      </c>
      <c r="B202" s="681" t="s">
        <v>97</v>
      </c>
      <c r="C202" s="682"/>
      <c r="D202" s="683"/>
      <c r="E202" s="69" t="s">
        <v>104</v>
      </c>
      <c r="F202" s="70" t="s">
        <v>117</v>
      </c>
      <c r="G202" s="70" t="s">
        <v>118</v>
      </c>
      <c r="H202" s="71" t="s">
        <v>119</v>
      </c>
    </row>
    <row r="203" spans="1:11">
      <c r="A203" s="325">
        <v>88251</v>
      </c>
      <c r="B203" s="664" t="s">
        <v>726</v>
      </c>
      <c r="C203" s="665"/>
      <c r="D203" s="666"/>
      <c r="E203" s="72" t="s">
        <v>106</v>
      </c>
      <c r="F203" s="124">
        <v>4.53</v>
      </c>
      <c r="G203" s="125">
        <v>14.73</v>
      </c>
      <c r="H203" s="125">
        <f>F203*G203</f>
        <v>66.73</v>
      </c>
    </row>
    <row r="204" spans="1:11">
      <c r="A204" s="332">
        <v>88315</v>
      </c>
      <c r="B204" s="664" t="s">
        <v>726</v>
      </c>
      <c r="C204" s="665"/>
      <c r="D204" s="666"/>
      <c r="E204" s="72" t="s">
        <v>106</v>
      </c>
      <c r="F204" s="124">
        <v>5.51</v>
      </c>
      <c r="G204" s="125">
        <v>18.02</v>
      </c>
      <c r="H204" s="125">
        <f t="shared" ref="H204" si="17">F204*G204</f>
        <v>99.29</v>
      </c>
    </row>
    <row r="205" spans="1:11">
      <c r="A205" s="667" t="s">
        <v>120</v>
      </c>
      <c r="B205" s="667"/>
      <c r="C205" s="667"/>
      <c r="D205" s="667"/>
      <c r="E205" s="667"/>
      <c r="F205" s="668"/>
      <c r="G205" s="667"/>
      <c r="H205" s="73">
        <f>SUM(H203:H204)</f>
        <v>166.02</v>
      </c>
    </row>
    <row r="206" spans="1:11">
      <c r="A206" s="669"/>
      <c r="B206" s="669"/>
      <c r="C206" s="669"/>
      <c r="D206" s="669"/>
      <c r="E206" s="669"/>
      <c r="F206" s="670"/>
      <c r="G206" s="669"/>
      <c r="H206" s="669"/>
    </row>
    <row r="207" spans="1:11" ht="31.5">
      <c r="A207" s="331" t="s">
        <v>751</v>
      </c>
      <c r="B207" s="681" t="s">
        <v>121</v>
      </c>
      <c r="C207" s="682"/>
      <c r="D207" s="683"/>
      <c r="E207" s="69" t="s">
        <v>104</v>
      </c>
      <c r="F207" s="70" t="s">
        <v>122</v>
      </c>
      <c r="G207" s="70" t="s">
        <v>118</v>
      </c>
      <c r="H207" s="71" t="s">
        <v>119</v>
      </c>
    </row>
    <row r="208" spans="1:11">
      <c r="A208" s="325">
        <v>1332</v>
      </c>
      <c r="B208" s="664" t="s">
        <v>784</v>
      </c>
      <c r="C208" s="665"/>
      <c r="D208" s="666"/>
      <c r="E208" s="72" t="s">
        <v>105</v>
      </c>
      <c r="F208" s="124">
        <v>0.9</v>
      </c>
      <c r="G208" s="125">
        <v>6.92</v>
      </c>
      <c r="H208" s="125">
        <f>F208*G208</f>
        <v>6.23</v>
      </c>
    </row>
    <row r="209" spans="1:8" ht="30.75" customHeight="1">
      <c r="A209" s="325">
        <v>11002</v>
      </c>
      <c r="B209" s="664" t="s">
        <v>755</v>
      </c>
      <c r="C209" s="665"/>
      <c r="D209" s="666"/>
      <c r="E209" s="72" t="s">
        <v>105</v>
      </c>
      <c r="F209" s="124">
        <v>7.0000000000000007E-2</v>
      </c>
      <c r="G209" s="125">
        <v>12.1</v>
      </c>
      <c r="H209" s="125">
        <f t="shared" ref="H209:H214" si="18">F209*G209</f>
        <v>0.85</v>
      </c>
    </row>
    <row r="210" spans="1:8" ht="31.5" customHeight="1">
      <c r="A210" s="325">
        <v>21010</v>
      </c>
      <c r="B210" s="664" t="s">
        <v>785</v>
      </c>
      <c r="C210" s="665"/>
      <c r="D210" s="666"/>
      <c r="E210" s="72" t="s">
        <v>107</v>
      </c>
      <c r="F210" s="124">
        <v>8</v>
      </c>
      <c r="G210" s="125">
        <v>18.649999999999999</v>
      </c>
      <c r="H210" s="125">
        <f t="shared" si="18"/>
        <v>149.19999999999999</v>
      </c>
    </row>
    <row r="211" spans="1:8" ht="31.5" customHeight="1">
      <c r="A211" s="325">
        <v>21011</v>
      </c>
      <c r="B211" s="664" t="s">
        <v>786</v>
      </c>
      <c r="C211" s="665"/>
      <c r="D211" s="666"/>
      <c r="E211" s="72" t="s">
        <v>107</v>
      </c>
      <c r="F211" s="124">
        <v>1.1299999999999999</v>
      </c>
      <c r="G211" s="125">
        <v>27.18</v>
      </c>
      <c r="H211" s="125">
        <f t="shared" si="18"/>
        <v>30.71</v>
      </c>
    </row>
    <row r="212" spans="1:8" ht="28.5" customHeight="1">
      <c r="A212" s="325">
        <v>21012</v>
      </c>
      <c r="B212" s="664" t="s">
        <v>787</v>
      </c>
      <c r="C212" s="665"/>
      <c r="D212" s="666"/>
      <c r="E212" s="72" t="s">
        <v>107</v>
      </c>
      <c r="F212" s="124">
        <v>1.03</v>
      </c>
      <c r="G212" s="125">
        <v>30.03</v>
      </c>
      <c r="H212" s="125">
        <f t="shared" si="18"/>
        <v>30.93</v>
      </c>
    </row>
    <row r="213" spans="1:8" ht="33" customHeight="1">
      <c r="A213" s="325">
        <v>11964</v>
      </c>
      <c r="B213" s="664" t="s">
        <v>788</v>
      </c>
      <c r="C213" s="665"/>
      <c r="D213" s="666"/>
      <c r="E213" s="72" t="s">
        <v>104</v>
      </c>
      <c r="F213" s="124">
        <v>3.33</v>
      </c>
      <c r="G213" s="125">
        <v>1.73</v>
      </c>
      <c r="H213" s="125">
        <f t="shared" si="18"/>
        <v>5.76</v>
      </c>
    </row>
    <row r="214" spans="1:8" ht="47.25" customHeight="1">
      <c r="A214" s="325" t="s">
        <v>206</v>
      </c>
      <c r="B214" s="664" t="s">
        <v>789</v>
      </c>
      <c r="C214" s="665"/>
      <c r="D214" s="666"/>
      <c r="E214" s="72" t="s">
        <v>109</v>
      </c>
      <c r="F214" s="124">
        <v>2.6</v>
      </c>
      <c r="G214" s="125">
        <v>14.92</v>
      </c>
      <c r="H214" s="125">
        <f t="shared" si="18"/>
        <v>38.79</v>
      </c>
    </row>
    <row r="215" spans="1:8">
      <c r="A215" s="667" t="s">
        <v>123</v>
      </c>
      <c r="B215" s="667"/>
      <c r="C215" s="667"/>
      <c r="D215" s="667"/>
      <c r="E215" s="667"/>
      <c r="F215" s="668"/>
      <c r="G215" s="667"/>
      <c r="H215" s="73">
        <f>SUM(H208:H214)</f>
        <v>262.47000000000003</v>
      </c>
    </row>
    <row r="216" spans="1:8">
      <c r="A216" s="669"/>
      <c r="B216" s="669"/>
      <c r="C216" s="669"/>
      <c r="D216" s="669"/>
      <c r="E216" s="669"/>
      <c r="F216" s="670"/>
      <c r="G216" s="669"/>
      <c r="H216" s="669"/>
    </row>
    <row r="217" spans="1:8">
      <c r="A217" s="671" t="s">
        <v>124</v>
      </c>
      <c r="B217" s="671"/>
      <c r="C217" s="671"/>
      <c r="D217" s="671"/>
      <c r="E217" s="671"/>
      <c r="F217" s="672"/>
      <c r="G217" s="671"/>
      <c r="H217" s="554">
        <f>H205+H215</f>
        <v>428.49</v>
      </c>
    </row>
    <row r="219" spans="1:8">
      <c r="A219" s="671" t="s">
        <v>800</v>
      </c>
      <c r="B219" s="671"/>
      <c r="C219" s="671"/>
      <c r="D219" s="671"/>
      <c r="E219" s="673" t="s">
        <v>639</v>
      </c>
      <c r="F219" s="674"/>
      <c r="G219" s="659"/>
      <c r="H219" s="659"/>
    </row>
    <row r="220" spans="1:8">
      <c r="A220" s="671" t="s">
        <v>799</v>
      </c>
      <c r="B220" s="671"/>
      <c r="C220" s="671"/>
      <c r="D220" s="671"/>
      <c r="E220" s="671"/>
      <c r="F220" s="672"/>
      <c r="G220" s="671"/>
      <c r="H220" s="671"/>
    </row>
    <row r="221" spans="1:8">
      <c r="A221" s="669"/>
      <c r="B221" s="669"/>
      <c r="C221" s="669"/>
      <c r="D221" s="669"/>
      <c r="E221" s="669"/>
      <c r="F221" s="670"/>
      <c r="G221" s="669"/>
      <c r="H221" s="669"/>
    </row>
    <row r="222" spans="1:8" ht="31.5">
      <c r="A222" s="663" t="s">
        <v>97</v>
      </c>
      <c r="B222" s="663"/>
      <c r="C222" s="663"/>
      <c r="D222" s="663"/>
      <c r="E222" s="69" t="s">
        <v>104</v>
      </c>
      <c r="F222" s="70" t="s">
        <v>117</v>
      </c>
      <c r="G222" s="70" t="s">
        <v>118</v>
      </c>
      <c r="H222" s="71" t="s">
        <v>119</v>
      </c>
    </row>
    <row r="223" spans="1:8">
      <c r="A223" s="325">
        <v>88316</v>
      </c>
      <c r="B223" s="664" t="s">
        <v>150</v>
      </c>
      <c r="C223" s="665"/>
      <c r="D223" s="666"/>
      <c r="E223" s="72" t="s">
        <v>106</v>
      </c>
      <c r="F223" s="124">
        <v>0.14000000000000001</v>
      </c>
      <c r="G223" s="125">
        <v>14.74</v>
      </c>
      <c r="H223" s="125">
        <f>F223*G223</f>
        <v>2.06</v>
      </c>
    </row>
    <row r="224" spans="1:8">
      <c r="A224" s="667" t="s">
        <v>120</v>
      </c>
      <c r="B224" s="667"/>
      <c r="C224" s="667"/>
      <c r="D224" s="667"/>
      <c r="E224" s="667"/>
      <c r="F224" s="668"/>
      <c r="G224" s="667"/>
      <c r="H224" s="73">
        <f>SUM(H223:H223)</f>
        <v>2.06</v>
      </c>
    </row>
    <row r="225" spans="1:8">
      <c r="A225" s="664"/>
      <c r="B225" s="665"/>
      <c r="C225" s="665"/>
      <c r="D225" s="665"/>
      <c r="E225" s="665"/>
      <c r="F225" s="665"/>
      <c r="G225" s="665"/>
      <c r="H225" s="666"/>
    </row>
    <row r="226" spans="1:8" ht="31.5">
      <c r="A226" s="663" t="s">
        <v>121</v>
      </c>
      <c r="B226" s="663"/>
      <c r="C226" s="663"/>
      <c r="D226" s="663"/>
      <c r="E226" s="69" t="s">
        <v>104</v>
      </c>
      <c r="F226" s="70" t="s">
        <v>122</v>
      </c>
      <c r="G226" s="70" t="s">
        <v>118</v>
      </c>
      <c r="H226" s="71" t="s">
        <v>119</v>
      </c>
    </row>
    <row r="227" spans="1:8">
      <c r="A227" s="142">
        <v>3</v>
      </c>
      <c r="B227" s="706" t="s">
        <v>801</v>
      </c>
      <c r="C227" s="707"/>
      <c r="D227" s="708"/>
      <c r="E227" s="319" t="s">
        <v>802</v>
      </c>
      <c r="F227" s="320">
        <v>0.05</v>
      </c>
      <c r="G227" s="313">
        <v>4.37</v>
      </c>
      <c r="H227" s="313">
        <f>F227*G227</f>
        <v>0.22</v>
      </c>
    </row>
    <row r="228" spans="1:8">
      <c r="A228" s="667" t="s">
        <v>123</v>
      </c>
      <c r="B228" s="667"/>
      <c r="C228" s="667"/>
      <c r="D228" s="667"/>
      <c r="E228" s="667"/>
      <c r="F228" s="668"/>
      <c r="G228" s="667"/>
      <c r="H228" s="73">
        <f>SUM(H227:H227)</f>
        <v>0.22</v>
      </c>
    </row>
    <row r="229" spans="1:8">
      <c r="A229" s="669"/>
      <c r="B229" s="669"/>
      <c r="C229" s="669"/>
      <c r="D229" s="669"/>
      <c r="E229" s="669"/>
      <c r="F229" s="670"/>
      <c r="G229" s="669"/>
      <c r="H229" s="669"/>
    </row>
    <row r="230" spans="1:8">
      <c r="A230" s="671" t="s">
        <v>124</v>
      </c>
      <c r="B230" s="671"/>
      <c r="C230" s="671"/>
      <c r="D230" s="671"/>
      <c r="E230" s="671"/>
      <c r="F230" s="672"/>
      <c r="G230" s="671"/>
      <c r="H230" s="554">
        <f>H224+H228</f>
        <v>2.2799999999999998</v>
      </c>
    </row>
    <row r="232" spans="1:8">
      <c r="A232" s="671" t="s">
        <v>807</v>
      </c>
      <c r="B232" s="671"/>
      <c r="C232" s="671"/>
      <c r="D232" s="671"/>
      <c r="E232" s="673" t="s">
        <v>639</v>
      </c>
      <c r="F232" s="674"/>
      <c r="G232" s="659"/>
      <c r="H232" s="659"/>
    </row>
    <row r="233" spans="1:8">
      <c r="A233" s="671" t="s">
        <v>803</v>
      </c>
      <c r="B233" s="671"/>
      <c r="C233" s="671"/>
      <c r="D233" s="671"/>
      <c r="E233" s="671"/>
      <c r="F233" s="672"/>
      <c r="G233" s="671"/>
      <c r="H233" s="671"/>
    </row>
    <row r="234" spans="1:8">
      <c r="A234" s="669"/>
      <c r="B234" s="669"/>
      <c r="C234" s="669"/>
      <c r="D234" s="669"/>
      <c r="E234" s="669"/>
      <c r="F234" s="670"/>
      <c r="G234" s="669"/>
      <c r="H234" s="669"/>
    </row>
    <row r="235" spans="1:8" ht="31.5">
      <c r="A235" s="663" t="s">
        <v>97</v>
      </c>
      <c r="B235" s="663"/>
      <c r="C235" s="663"/>
      <c r="D235" s="663"/>
      <c r="E235" s="69" t="s">
        <v>104</v>
      </c>
      <c r="F235" s="70" t="s">
        <v>117</v>
      </c>
      <c r="G235" s="70" t="s">
        <v>118</v>
      </c>
      <c r="H235" s="71" t="s">
        <v>119</v>
      </c>
    </row>
    <row r="236" spans="1:8">
      <c r="A236" s="325">
        <v>88316</v>
      </c>
      <c r="B236" s="664" t="s">
        <v>150</v>
      </c>
      <c r="C236" s="665"/>
      <c r="D236" s="666"/>
      <c r="E236" s="72" t="s">
        <v>106</v>
      </c>
      <c r="F236" s="124">
        <v>0.6</v>
      </c>
      <c r="G236" s="125">
        <v>14.74</v>
      </c>
      <c r="H236" s="125">
        <f>F236*G236</f>
        <v>8.84</v>
      </c>
    </row>
    <row r="237" spans="1:8">
      <c r="A237" s="667" t="s">
        <v>120</v>
      </c>
      <c r="B237" s="667"/>
      <c r="C237" s="667"/>
      <c r="D237" s="667"/>
      <c r="E237" s="667"/>
      <c r="F237" s="668"/>
      <c r="G237" s="667"/>
      <c r="H237" s="73">
        <f>SUM(H236:H236)</f>
        <v>8.84</v>
      </c>
    </row>
    <row r="238" spans="1:8">
      <c r="A238" s="664"/>
      <c r="B238" s="665"/>
      <c r="C238" s="665"/>
      <c r="D238" s="665"/>
      <c r="E238" s="665"/>
      <c r="F238" s="665"/>
      <c r="G238" s="665"/>
      <c r="H238" s="666"/>
    </row>
    <row r="239" spans="1:8" ht="31.5">
      <c r="A239" s="663" t="s">
        <v>121</v>
      </c>
      <c r="B239" s="663"/>
      <c r="C239" s="663"/>
      <c r="D239" s="663"/>
      <c r="E239" s="69" t="s">
        <v>104</v>
      </c>
      <c r="F239" s="70" t="s">
        <v>122</v>
      </c>
      <c r="G239" s="70" t="s">
        <v>118</v>
      </c>
      <c r="H239" s="71" t="s">
        <v>119</v>
      </c>
    </row>
    <row r="240" spans="1:8">
      <c r="A240" s="142">
        <v>13</v>
      </c>
      <c r="B240" s="706" t="s">
        <v>808</v>
      </c>
      <c r="C240" s="707"/>
      <c r="D240" s="708"/>
      <c r="E240" s="319" t="s">
        <v>105</v>
      </c>
      <c r="F240" s="320">
        <v>0.09</v>
      </c>
      <c r="G240" s="313">
        <v>13.08</v>
      </c>
      <c r="H240" s="313">
        <f>F240*G240</f>
        <v>1.18</v>
      </c>
    </row>
    <row r="241" spans="1:8">
      <c r="A241" s="142">
        <v>5318</v>
      </c>
      <c r="B241" s="706" t="s">
        <v>809</v>
      </c>
      <c r="C241" s="707"/>
      <c r="D241" s="708"/>
      <c r="E241" s="319" t="s">
        <v>802</v>
      </c>
      <c r="F241" s="320">
        <v>0.08</v>
      </c>
      <c r="G241" s="313">
        <v>10.85</v>
      </c>
      <c r="H241" s="313">
        <f>F241*G241</f>
        <v>0.87</v>
      </c>
    </row>
    <row r="242" spans="1:8">
      <c r="A242" s="667" t="s">
        <v>123</v>
      </c>
      <c r="B242" s="667"/>
      <c r="C242" s="667"/>
      <c r="D242" s="667"/>
      <c r="E242" s="667"/>
      <c r="F242" s="668"/>
      <c r="G242" s="667"/>
      <c r="H242" s="73">
        <f>SUM(H240:H241)</f>
        <v>2.0499999999999998</v>
      </c>
    </row>
    <row r="243" spans="1:8">
      <c r="A243" s="669"/>
      <c r="B243" s="669"/>
      <c r="C243" s="669"/>
      <c r="D243" s="669"/>
      <c r="E243" s="669"/>
      <c r="F243" s="670"/>
      <c r="G243" s="669"/>
      <c r="H243" s="669"/>
    </row>
    <row r="244" spans="1:8">
      <c r="A244" s="671" t="s">
        <v>124</v>
      </c>
      <c r="B244" s="671"/>
      <c r="C244" s="671"/>
      <c r="D244" s="671"/>
      <c r="E244" s="671"/>
      <c r="F244" s="672"/>
      <c r="G244" s="671"/>
      <c r="H244" s="554">
        <f>H237+H242</f>
        <v>10.89</v>
      </c>
    </row>
    <row r="246" spans="1:8">
      <c r="A246" s="671" t="s">
        <v>812</v>
      </c>
      <c r="B246" s="671"/>
      <c r="C246" s="671"/>
      <c r="D246" s="671"/>
      <c r="E246" s="673" t="s">
        <v>639</v>
      </c>
      <c r="F246" s="674"/>
      <c r="G246" s="659"/>
      <c r="H246" s="659"/>
    </row>
    <row r="247" spans="1:8">
      <c r="A247" s="671" t="s">
        <v>804</v>
      </c>
      <c r="B247" s="671"/>
      <c r="C247" s="671"/>
      <c r="D247" s="671"/>
      <c r="E247" s="671"/>
      <c r="F247" s="672"/>
      <c r="G247" s="671"/>
      <c r="H247" s="671"/>
    </row>
    <row r="248" spans="1:8">
      <c r="A248" s="669"/>
      <c r="B248" s="669"/>
      <c r="C248" s="669"/>
      <c r="D248" s="669"/>
      <c r="E248" s="669"/>
      <c r="F248" s="670"/>
      <c r="G248" s="669"/>
      <c r="H248" s="669"/>
    </row>
    <row r="249" spans="1:8" ht="31.5">
      <c r="A249" s="663" t="s">
        <v>97</v>
      </c>
      <c r="B249" s="663"/>
      <c r="C249" s="663"/>
      <c r="D249" s="663"/>
      <c r="E249" s="69" t="s">
        <v>104</v>
      </c>
      <c r="F249" s="70" t="s">
        <v>117</v>
      </c>
      <c r="G249" s="70" t="s">
        <v>118</v>
      </c>
      <c r="H249" s="71" t="s">
        <v>119</v>
      </c>
    </row>
    <row r="250" spans="1:8">
      <c r="A250" s="325">
        <v>88316</v>
      </c>
      <c r="B250" s="664" t="s">
        <v>150</v>
      </c>
      <c r="C250" s="665"/>
      <c r="D250" s="666"/>
      <c r="E250" s="72" t="s">
        <v>106</v>
      </c>
      <c r="F250" s="124">
        <v>0.3</v>
      </c>
      <c r="G250" s="125">
        <v>14.74</v>
      </c>
      <c r="H250" s="125">
        <f>F250*G250</f>
        <v>4.42</v>
      </c>
    </row>
    <row r="251" spans="1:8">
      <c r="A251" s="667" t="s">
        <v>120</v>
      </c>
      <c r="B251" s="667"/>
      <c r="C251" s="667"/>
      <c r="D251" s="667"/>
      <c r="E251" s="667"/>
      <c r="F251" s="668"/>
      <c r="G251" s="667"/>
      <c r="H251" s="73">
        <f>SUM(H250:H250)</f>
        <v>4.42</v>
      </c>
    </row>
    <row r="252" spans="1:8">
      <c r="A252" s="664"/>
      <c r="B252" s="665"/>
      <c r="C252" s="665"/>
      <c r="D252" s="665"/>
      <c r="E252" s="665"/>
      <c r="F252" s="665"/>
      <c r="G252" s="665"/>
      <c r="H252" s="666"/>
    </row>
    <row r="253" spans="1:8" ht="31.5">
      <c r="A253" s="663" t="s">
        <v>121</v>
      </c>
      <c r="B253" s="663"/>
      <c r="C253" s="663"/>
      <c r="D253" s="663"/>
      <c r="E253" s="69" t="s">
        <v>104</v>
      </c>
      <c r="F253" s="70" t="s">
        <v>122</v>
      </c>
      <c r="G253" s="70" t="s">
        <v>118</v>
      </c>
      <c r="H253" s="71" t="s">
        <v>119</v>
      </c>
    </row>
    <row r="254" spans="1:8">
      <c r="A254" s="142">
        <v>13</v>
      </c>
      <c r="B254" s="706" t="s">
        <v>808</v>
      </c>
      <c r="C254" s="707"/>
      <c r="D254" s="708"/>
      <c r="E254" s="319" t="s">
        <v>105</v>
      </c>
      <c r="F254" s="320">
        <v>0.09</v>
      </c>
      <c r="G254" s="313">
        <v>13.08</v>
      </c>
      <c r="H254" s="313">
        <f>F254*G254</f>
        <v>1.18</v>
      </c>
    </row>
    <row r="255" spans="1:8">
      <c r="A255" s="142">
        <v>5318</v>
      </c>
      <c r="B255" s="706" t="s">
        <v>809</v>
      </c>
      <c r="C255" s="707"/>
      <c r="D255" s="708"/>
      <c r="E255" s="319" t="s">
        <v>802</v>
      </c>
      <c r="F255" s="320">
        <v>1.4999999999999999E-2</v>
      </c>
      <c r="G255" s="313">
        <v>10.85</v>
      </c>
      <c r="H255" s="313">
        <f>F255*G255</f>
        <v>0.16</v>
      </c>
    </row>
    <row r="256" spans="1:8">
      <c r="A256" s="667" t="s">
        <v>123</v>
      </c>
      <c r="B256" s="667"/>
      <c r="C256" s="667"/>
      <c r="D256" s="667"/>
      <c r="E256" s="667"/>
      <c r="F256" s="668"/>
      <c r="G256" s="667"/>
      <c r="H256" s="73">
        <f>SUM(H254:H255)</f>
        <v>1.34</v>
      </c>
    </row>
    <row r="257" spans="1:8">
      <c r="A257" s="669"/>
      <c r="B257" s="669"/>
      <c r="C257" s="669"/>
      <c r="D257" s="669"/>
      <c r="E257" s="669"/>
      <c r="F257" s="670"/>
      <c r="G257" s="669"/>
      <c r="H257" s="669"/>
    </row>
    <row r="258" spans="1:8">
      <c r="A258" s="671" t="s">
        <v>124</v>
      </c>
      <c r="B258" s="671"/>
      <c r="C258" s="671"/>
      <c r="D258" s="671"/>
      <c r="E258" s="671"/>
      <c r="F258" s="672"/>
      <c r="G258" s="671"/>
      <c r="H258" s="554">
        <f>H251+H256</f>
        <v>5.76</v>
      </c>
    </row>
    <row r="260" spans="1:8">
      <c r="A260" s="671" t="s">
        <v>845</v>
      </c>
      <c r="B260" s="671"/>
      <c r="C260" s="671"/>
      <c r="D260" s="671"/>
      <c r="E260" s="673" t="s">
        <v>847</v>
      </c>
      <c r="F260" s="674"/>
      <c r="G260" s="659"/>
      <c r="H260" s="659"/>
    </row>
    <row r="261" spans="1:8">
      <c r="A261" s="671" t="s">
        <v>846</v>
      </c>
      <c r="B261" s="671"/>
      <c r="C261" s="671"/>
      <c r="D261" s="671"/>
      <c r="E261" s="671"/>
      <c r="F261" s="672"/>
      <c r="G261" s="671"/>
      <c r="H261" s="671"/>
    </row>
    <row r="262" spans="1:8">
      <c r="A262" s="669"/>
      <c r="B262" s="669"/>
      <c r="C262" s="669"/>
      <c r="D262" s="669"/>
      <c r="E262" s="669"/>
      <c r="F262" s="670"/>
      <c r="G262" s="669"/>
      <c r="H262" s="669"/>
    </row>
    <row r="263" spans="1:8" ht="31.5">
      <c r="A263" s="663" t="s">
        <v>121</v>
      </c>
      <c r="B263" s="663"/>
      <c r="C263" s="663"/>
      <c r="D263" s="663"/>
      <c r="E263" s="69" t="s">
        <v>104</v>
      </c>
      <c r="F263" s="70" t="s">
        <v>122</v>
      </c>
      <c r="G263" s="70" t="s">
        <v>118</v>
      </c>
      <c r="H263" s="71" t="s">
        <v>119</v>
      </c>
    </row>
    <row r="264" spans="1:8" ht="30.75" customHeight="1">
      <c r="A264" s="142">
        <v>6081</v>
      </c>
      <c r="B264" s="706" t="s">
        <v>848</v>
      </c>
      <c r="C264" s="707"/>
      <c r="D264" s="708"/>
      <c r="E264" s="319" t="s">
        <v>108</v>
      </c>
      <c r="F264" s="320">
        <v>1</v>
      </c>
      <c r="G264" s="313">
        <v>25.87</v>
      </c>
      <c r="H264" s="313">
        <f>F264*G264</f>
        <v>25.87</v>
      </c>
    </row>
    <row r="265" spans="1:8">
      <c r="A265" s="667" t="s">
        <v>123</v>
      </c>
      <c r="B265" s="667"/>
      <c r="C265" s="667"/>
      <c r="D265" s="667"/>
      <c r="E265" s="667"/>
      <c r="F265" s="668"/>
      <c r="G265" s="667"/>
      <c r="H265" s="73">
        <f>SUM(H264:H264)</f>
        <v>25.87</v>
      </c>
    </row>
    <row r="266" spans="1:8">
      <c r="A266" s="669"/>
      <c r="B266" s="669"/>
      <c r="C266" s="669"/>
      <c r="D266" s="669"/>
      <c r="E266" s="669"/>
      <c r="F266" s="670"/>
      <c r="G266" s="669"/>
      <c r="H266" s="669"/>
    </row>
    <row r="267" spans="1:8">
      <c r="A267" s="671" t="s">
        <v>124</v>
      </c>
      <c r="B267" s="671"/>
      <c r="C267" s="671"/>
      <c r="D267" s="671"/>
      <c r="E267" s="671"/>
      <c r="F267" s="672"/>
      <c r="G267" s="671"/>
      <c r="H267" s="554">
        <f>H265</f>
        <v>25.87</v>
      </c>
    </row>
    <row r="269" spans="1:8">
      <c r="A269" s="671" t="s">
        <v>891</v>
      </c>
      <c r="B269" s="671"/>
      <c r="C269" s="671"/>
      <c r="D269" s="671"/>
      <c r="E269" s="673" t="s">
        <v>639</v>
      </c>
      <c r="F269" s="674"/>
      <c r="G269" s="659"/>
      <c r="H269" s="659"/>
    </row>
    <row r="270" spans="1:8" ht="36.75" customHeight="1">
      <c r="A270" s="671" t="s">
        <v>893</v>
      </c>
      <c r="B270" s="671"/>
      <c r="C270" s="671"/>
      <c r="D270" s="671"/>
      <c r="E270" s="671"/>
      <c r="F270" s="672"/>
      <c r="G270" s="671"/>
      <c r="H270" s="671"/>
    </row>
    <row r="271" spans="1:8">
      <c r="A271" s="669"/>
      <c r="B271" s="669"/>
      <c r="C271" s="669"/>
      <c r="D271" s="669"/>
      <c r="E271" s="669"/>
      <c r="F271" s="670"/>
      <c r="G271" s="669"/>
      <c r="H271" s="669"/>
    </row>
    <row r="272" spans="1:8" ht="31.5">
      <c r="A272" s="663" t="s">
        <v>97</v>
      </c>
      <c r="B272" s="663"/>
      <c r="C272" s="663"/>
      <c r="D272" s="663"/>
      <c r="E272" s="69" t="s">
        <v>104</v>
      </c>
      <c r="F272" s="70" t="s">
        <v>117</v>
      </c>
      <c r="G272" s="70" t="s">
        <v>118</v>
      </c>
      <c r="H272" s="71" t="s">
        <v>119</v>
      </c>
    </row>
    <row r="273" spans="1:8">
      <c r="A273" s="325">
        <v>88316</v>
      </c>
      <c r="B273" s="664" t="s">
        <v>150</v>
      </c>
      <c r="C273" s="665"/>
      <c r="D273" s="666"/>
      <c r="E273" s="72" t="s">
        <v>106</v>
      </c>
      <c r="F273" s="124">
        <v>9.6000000000000002E-2</v>
      </c>
      <c r="G273" s="125">
        <v>14.74</v>
      </c>
      <c r="H273" s="125">
        <f>F273*G273</f>
        <v>1.42</v>
      </c>
    </row>
    <row r="274" spans="1:8">
      <c r="A274" s="325">
        <v>88323</v>
      </c>
      <c r="B274" s="664" t="s">
        <v>640</v>
      </c>
      <c r="C274" s="665"/>
      <c r="D274" s="666"/>
      <c r="E274" s="72" t="s">
        <v>106</v>
      </c>
      <c r="F274" s="124">
        <v>9.0999999999999998E-2</v>
      </c>
      <c r="G274" s="125">
        <v>19.2</v>
      </c>
      <c r="H274" s="125">
        <f t="shared" ref="H274" si="19">F274*G274</f>
        <v>1.75</v>
      </c>
    </row>
    <row r="275" spans="1:8">
      <c r="A275" s="667" t="s">
        <v>120</v>
      </c>
      <c r="B275" s="667"/>
      <c r="C275" s="667"/>
      <c r="D275" s="667"/>
      <c r="E275" s="667"/>
      <c r="F275" s="668"/>
      <c r="G275" s="667"/>
      <c r="H275" s="73">
        <f>SUM(H273:H274)</f>
        <v>3.17</v>
      </c>
    </row>
    <row r="276" spans="1:8">
      <c r="A276" s="664"/>
      <c r="B276" s="665"/>
      <c r="C276" s="665"/>
      <c r="D276" s="665"/>
      <c r="E276" s="665"/>
      <c r="F276" s="665"/>
      <c r="G276" s="665"/>
      <c r="H276" s="666"/>
    </row>
    <row r="277" spans="1:8" ht="31.5">
      <c r="A277" s="681" t="s">
        <v>125</v>
      </c>
      <c r="B277" s="682"/>
      <c r="C277" s="682"/>
      <c r="D277" s="683"/>
      <c r="E277" s="69" t="s">
        <v>104</v>
      </c>
      <c r="F277" s="70" t="s">
        <v>117</v>
      </c>
      <c r="G277" s="257" t="s">
        <v>118</v>
      </c>
      <c r="H277" s="71" t="s">
        <v>119</v>
      </c>
    </row>
    <row r="278" spans="1:8" ht="45.75" customHeight="1">
      <c r="A278" s="325">
        <v>93287</v>
      </c>
      <c r="B278" s="664" t="s">
        <v>641</v>
      </c>
      <c r="C278" s="665"/>
      <c r="D278" s="666"/>
      <c r="E278" s="72" t="s">
        <v>273</v>
      </c>
      <c r="F278" s="124">
        <v>6.9999999999999999E-4</v>
      </c>
      <c r="G278" s="124">
        <v>289</v>
      </c>
      <c r="H278" s="125">
        <f>F278*G278</f>
        <v>0.2</v>
      </c>
    </row>
    <row r="279" spans="1:8" ht="48" customHeight="1">
      <c r="A279" s="325">
        <v>93288</v>
      </c>
      <c r="B279" s="664" t="s">
        <v>642</v>
      </c>
      <c r="C279" s="665"/>
      <c r="D279" s="666"/>
      <c r="E279" s="72" t="s">
        <v>273</v>
      </c>
      <c r="F279" s="124">
        <v>1E-3</v>
      </c>
      <c r="G279" s="124">
        <v>81.44</v>
      </c>
      <c r="H279" s="125">
        <f>F279*G279</f>
        <v>0.08</v>
      </c>
    </row>
    <row r="280" spans="1:8">
      <c r="A280" s="678" t="s">
        <v>126</v>
      </c>
      <c r="B280" s="679"/>
      <c r="C280" s="679"/>
      <c r="D280" s="679"/>
      <c r="E280" s="679"/>
      <c r="F280" s="679"/>
      <c r="G280" s="680"/>
      <c r="H280" s="73">
        <f>SUM(H278:H279)</f>
        <v>0.28000000000000003</v>
      </c>
    </row>
    <row r="281" spans="1:8">
      <c r="A281" s="669"/>
      <c r="B281" s="669"/>
      <c r="C281" s="669"/>
      <c r="D281" s="669"/>
      <c r="E281" s="669"/>
      <c r="F281" s="670"/>
      <c r="G281" s="669"/>
      <c r="H281" s="669"/>
    </row>
    <row r="282" spans="1:8" ht="31.5">
      <c r="A282" s="663" t="s">
        <v>121</v>
      </c>
      <c r="B282" s="663"/>
      <c r="C282" s="663"/>
      <c r="D282" s="663"/>
      <c r="E282" s="69" t="s">
        <v>104</v>
      </c>
      <c r="F282" s="70" t="s">
        <v>122</v>
      </c>
      <c r="G282" s="70" t="s">
        <v>118</v>
      </c>
      <c r="H282" s="71" t="s">
        <v>119</v>
      </c>
    </row>
    <row r="283" spans="1:8" ht="31.5" customHeight="1">
      <c r="A283" s="325" t="s">
        <v>905</v>
      </c>
      <c r="B283" s="664" t="s">
        <v>904</v>
      </c>
      <c r="C283" s="665"/>
      <c r="D283" s="666"/>
      <c r="E283" s="72" t="s">
        <v>109</v>
      </c>
      <c r="F283" s="124">
        <v>1.1599999999999999</v>
      </c>
      <c r="G283" s="313">
        <v>85</v>
      </c>
      <c r="H283" s="125">
        <f>F283*G283</f>
        <v>98.6</v>
      </c>
    </row>
    <row r="284" spans="1:8" ht="45" customHeight="1">
      <c r="A284" s="325">
        <v>11029</v>
      </c>
      <c r="B284" s="664" t="s">
        <v>643</v>
      </c>
      <c r="C284" s="665"/>
      <c r="D284" s="666"/>
      <c r="E284" s="72" t="s">
        <v>267</v>
      </c>
      <c r="F284" s="124">
        <v>4.1500000000000004</v>
      </c>
      <c r="G284" s="125">
        <v>1.1399999999999999</v>
      </c>
      <c r="H284" s="125">
        <f t="shared" ref="H284" si="20">F284*G284</f>
        <v>4.7300000000000004</v>
      </c>
    </row>
    <row r="285" spans="1:8">
      <c r="A285" s="667" t="s">
        <v>123</v>
      </c>
      <c r="B285" s="667"/>
      <c r="C285" s="667"/>
      <c r="D285" s="667"/>
      <c r="E285" s="667"/>
      <c r="F285" s="668"/>
      <c r="G285" s="667"/>
      <c r="H285" s="73">
        <f>SUM(H283:H284)</f>
        <v>103.33</v>
      </c>
    </row>
    <row r="286" spans="1:8">
      <c r="A286" s="669"/>
      <c r="B286" s="669"/>
      <c r="C286" s="669"/>
      <c r="D286" s="669"/>
      <c r="E286" s="669"/>
      <c r="F286" s="670"/>
      <c r="G286" s="669"/>
      <c r="H286" s="669"/>
    </row>
    <row r="287" spans="1:8">
      <c r="A287" s="671" t="s">
        <v>124</v>
      </c>
      <c r="B287" s="671"/>
      <c r="C287" s="671"/>
      <c r="D287" s="671"/>
      <c r="E287" s="671"/>
      <c r="F287" s="672"/>
      <c r="G287" s="671"/>
      <c r="H287" s="554">
        <f>H275+H280+H285</f>
        <v>106.78</v>
      </c>
    </row>
    <row r="289" spans="1:11">
      <c r="A289" s="671" t="s">
        <v>907</v>
      </c>
      <c r="B289" s="671"/>
      <c r="C289" s="671"/>
      <c r="D289" s="671"/>
      <c r="E289" s="673" t="s">
        <v>908</v>
      </c>
      <c r="F289" s="674"/>
      <c r="G289" s="659"/>
      <c r="H289" s="659"/>
    </row>
    <row r="290" spans="1:11">
      <c r="A290" s="671" t="s">
        <v>909</v>
      </c>
      <c r="B290" s="671"/>
      <c r="C290" s="671"/>
      <c r="D290" s="671"/>
      <c r="E290" s="671"/>
      <c r="F290" s="672"/>
      <c r="G290" s="671"/>
      <c r="H290" s="671"/>
    </row>
    <row r="291" spans="1:11">
      <c r="A291" s="669"/>
      <c r="B291" s="669"/>
      <c r="C291" s="669"/>
      <c r="D291" s="669"/>
      <c r="E291" s="669"/>
      <c r="F291" s="670"/>
      <c r="G291" s="669"/>
      <c r="H291" s="669"/>
    </row>
    <row r="292" spans="1:11" ht="31.5">
      <c r="A292" s="331" t="s">
        <v>751</v>
      </c>
      <c r="B292" s="681" t="s">
        <v>97</v>
      </c>
      <c r="C292" s="682"/>
      <c r="D292" s="683"/>
      <c r="E292" s="69" t="s">
        <v>104</v>
      </c>
      <c r="F292" s="70" t="s">
        <v>117</v>
      </c>
      <c r="G292" s="70" t="s">
        <v>118</v>
      </c>
      <c r="H292" s="71" t="s">
        <v>119</v>
      </c>
    </row>
    <row r="293" spans="1:11">
      <c r="A293" s="334">
        <v>88315</v>
      </c>
      <c r="B293" s="664" t="s">
        <v>694</v>
      </c>
      <c r="C293" s="665"/>
      <c r="D293" s="666"/>
      <c r="E293" s="72" t="s">
        <v>106</v>
      </c>
      <c r="F293" s="124">
        <v>0.02</v>
      </c>
      <c r="G293" s="125">
        <v>20.07</v>
      </c>
      <c r="H293" s="125">
        <f>F293*G293</f>
        <v>0.4</v>
      </c>
    </row>
    <row r="294" spans="1:11">
      <c r="A294" s="334">
        <v>88251</v>
      </c>
      <c r="B294" s="664" t="s">
        <v>726</v>
      </c>
      <c r="C294" s="665"/>
      <c r="D294" s="666"/>
      <c r="E294" s="72" t="s">
        <v>106</v>
      </c>
      <c r="F294" s="124">
        <v>0.02</v>
      </c>
      <c r="G294" s="125">
        <v>16.260000000000002</v>
      </c>
      <c r="H294" s="125">
        <f>F294*G294</f>
        <v>0.33</v>
      </c>
    </row>
    <row r="295" spans="1:11">
      <c r="A295" s="334">
        <v>88310</v>
      </c>
      <c r="B295" s="664" t="s">
        <v>910</v>
      </c>
      <c r="C295" s="665"/>
      <c r="D295" s="666"/>
      <c r="E295" s="72" t="s">
        <v>106</v>
      </c>
      <c r="F295" s="124">
        <v>3.0000000000000001E-3</v>
      </c>
      <c r="G295" s="125">
        <v>20.11</v>
      </c>
      <c r="H295" s="125">
        <f>F295*G295</f>
        <v>0.06</v>
      </c>
    </row>
    <row r="296" spans="1:11">
      <c r="A296" s="334">
        <v>88316</v>
      </c>
      <c r="B296" s="664" t="s">
        <v>150</v>
      </c>
      <c r="C296" s="665"/>
      <c r="D296" s="666"/>
      <c r="E296" s="72" t="s">
        <v>106</v>
      </c>
      <c r="F296" s="124">
        <v>3.0000000000000001E-3</v>
      </c>
      <c r="G296" s="125">
        <v>16.29</v>
      </c>
      <c r="H296" s="125">
        <f>F296*G296</f>
        <v>0.05</v>
      </c>
    </row>
    <row r="297" spans="1:11" ht="30.75" customHeight="1">
      <c r="A297" s="334">
        <v>88240</v>
      </c>
      <c r="B297" s="664" t="s">
        <v>911</v>
      </c>
      <c r="C297" s="665"/>
      <c r="D297" s="666"/>
      <c r="E297" s="72" t="s">
        <v>106</v>
      </c>
      <c r="F297" s="124">
        <v>0.04</v>
      </c>
      <c r="G297" s="125">
        <v>12.76</v>
      </c>
      <c r="H297" s="125">
        <f>F297*G297</f>
        <v>0.51</v>
      </c>
    </row>
    <row r="298" spans="1:11">
      <c r="A298" s="332">
        <v>88317</v>
      </c>
      <c r="B298" s="664" t="s">
        <v>752</v>
      </c>
      <c r="C298" s="665"/>
      <c r="D298" s="666"/>
      <c r="E298" s="72" t="s">
        <v>106</v>
      </c>
      <c r="F298" s="124">
        <v>0.04</v>
      </c>
      <c r="G298" s="125">
        <v>19.57</v>
      </c>
      <c r="H298" s="125">
        <f t="shared" ref="H298" si="21">F298*G298</f>
        <v>0.78</v>
      </c>
    </row>
    <row r="299" spans="1:11">
      <c r="A299" s="667" t="s">
        <v>120</v>
      </c>
      <c r="B299" s="667"/>
      <c r="C299" s="667"/>
      <c r="D299" s="667"/>
      <c r="E299" s="667"/>
      <c r="F299" s="668"/>
      <c r="G299" s="667"/>
      <c r="H299" s="73">
        <f>SUM(H293:H298)</f>
        <v>2.13</v>
      </c>
    </row>
    <row r="300" spans="1:11">
      <c r="A300" s="669"/>
      <c r="B300" s="669"/>
      <c r="C300" s="669"/>
      <c r="D300" s="669"/>
      <c r="E300" s="669"/>
      <c r="F300" s="670"/>
      <c r="G300" s="669"/>
      <c r="H300" s="669"/>
    </row>
    <row r="301" spans="1:11" ht="31.5">
      <c r="A301" s="331" t="s">
        <v>751</v>
      </c>
      <c r="B301" s="681" t="s">
        <v>121</v>
      </c>
      <c r="C301" s="682"/>
      <c r="D301" s="683"/>
      <c r="E301" s="69" t="s">
        <v>104</v>
      </c>
      <c r="F301" s="70" t="s">
        <v>122</v>
      </c>
      <c r="G301" s="70" t="s">
        <v>118</v>
      </c>
      <c r="H301" s="71" t="s">
        <v>119</v>
      </c>
    </row>
    <row r="302" spans="1:11" ht="33" customHeight="1">
      <c r="A302" s="334">
        <v>40598</v>
      </c>
      <c r="B302" s="664" t="s">
        <v>912</v>
      </c>
      <c r="C302" s="665"/>
      <c r="D302" s="666"/>
      <c r="E302" s="72" t="s">
        <v>105</v>
      </c>
      <c r="F302" s="124">
        <v>0.52500000000000002</v>
      </c>
      <c r="G302" s="125">
        <v>7.3</v>
      </c>
      <c r="H302" s="125">
        <f>F302*G302</f>
        <v>3.83</v>
      </c>
      <c r="K302" s="338"/>
    </row>
    <row r="303" spans="1:11" ht="33" customHeight="1">
      <c r="A303" s="334">
        <v>549</v>
      </c>
      <c r="B303" s="664" t="s">
        <v>913</v>
      </c>
      <c r="C303" s="665"/>
      <c r="D303" s="666"/>
      <c r="E303" s="72" t="s">
        <v>107</v>
      </c>
      <c r="F303" s="124">
        <v>0.1037</v>
      </c>
      <c r="G303" s="125">
        <v>28.74</v>
      </c>
      <c r="H303" s="125">
        <f t="shared" ref="H303:H306" si="22">F303*G303</f>
        <v>2.98</v>
      </c>
      <c r="K303" s="338"/>
    </row>
    <row r="304" spans="1:11">
      <c r="A304" s="334">
        <v>7307</v>
      </c>
      <c r="B304" s="664" t="s">
        <v>914</v>
      </c>
      <c r="C304" s="665"/>
      <c r="D304" s="666"/>
      <c r="E304" s="72" t="s">
        <v>802</v>
      </c>
      <c r="F304" s="124">
        <v>2.5000000000000001E-3</v>
      </c>
      <c r="G304" s="125">
        <v>21.65</v>
      </c>
      <c r="H304" s="125">
        <f t="shared" si="22"/>
        <v>0.05</v>
      </c>
      <c r="K304" s="338"/>
    </row>
    <row r="305" spans="1:11">
      <c r="A305" s="334">
        <v>10997</v>
      </c>
      <c r="B305" s="664" t="s">
        <v>915</v>
      </c>
      <c r="C305" s="665"/>
      <c r="D305" s="666"/>
      <c r="E305" s="72" t="s">
        <v>105</v>
      </c>
      <c r="F305" s="124">
        <v>1.2999999999999999E-2</v>
      </c>
      <c r="G305" s="125">
        <v>12.6</v>
      </c>
      <c r="H305" s="125">
        <f t="shared" si="22"/>
        <v>0.16</v>
      </c>
      <c r="K305" s="339"/>
    </row>
    <row r="306" spans="1:11">
      <c r="A306" s="334">
        <v>5318</v>
      </c>
      <c r="B306" s="664" t="s">
        <v>809</v>
      </c>
      <c r="C306" s="665"/>
      <c r="D306" s="666"/>
      <c r="E306" s="72" t="s">
        <v>802</v>
      </c>
      <c r="F306" s="124">
        <v>2.9999999999999997E-4</v>
      </c>
      <c r="G306" s="125">
        <v>10.85</v>
      </c>
      <c r="H306" s="125">
        <f t="shared" si="22"/>
        <v>0</v>
      </c>
    </row>
    <row r="307" spans="1:11">
      <c r="A307" s="667" t="s">
        <v>123</v>
      </c>
      <c r="B307" s="667"/>
      <c r="C307" s="667"/>
      <c r="D307" s="667"/>
      <c r="E307" s="667"/>
      <c r="F307" s="668"/>
      <c r="G307" s="667"/>
      <c r="H307" s="73">
        <f>SUM(H302:H306)</f>
        <v>7.02</v>
      </c>
    </row>
    <row r="308" spans="1:11">
      <c r="A308" s="669"/>
      <c r="B308" s="669"/>
      <c r="C308" s="669"/>
      <c r="D308" s="669"/>
      <c r="E308" s="669"/>
      <c r="F308" s="670"/>
      <c r="G308" s="669"/>
      <c r="H308" s="669"/>
    </row>
    <row r="309" spans="1:11">
      <c r="A309" s="671" t="s">
        <v>124</v>
      </c>
      <c r="B309" s="671"/>
      <c r="C309" s="671"/>
      <c r="D309" s="671"/>
      <c r="E309" s="671"/>
      <c r="F309" s="672"/>
      <c r="G309" s="671"/>
      <c r="H309" s="554">
        <f>H299+H307</f>
        <v>9.15</v>
      </c>
    </row>
    <row r="311" spans="1:11">
      <c r="A311" s="671" t="s">
        <v>957</v>
      </c>
      <c r="B311" s="671"/>
      <c r="C311" s="671"/>
      <c r="D311" s="671"/>
      <c r="E311" s="673" t="s">
        <v>908</v>
      </c>
      <c r="F311" s="674"/>
      <c r="G311" s="659"/>
      <c r="H311" s="659"/>
    </row>
    <row r="312" spans="1:11">
      <c r="A312" s="671" t="s">
        <v>959</v>
      </c>
      <c r="B312" s="671"/>
      <c r="C312" s="671"/>
      <c r="D312" s="671"/>
      <c r="E312" s="671"/>
      <c r="F312" s="672"/>
      <c r="G312" s="671"/>
      <c r="H312" s="671"/>
    </row>
    <row r="313" spans="1:11">
      <c r="A313" s="669"/>
      <c r="B313" s="669"/>
      <c r="C313" s="669"/>
      <c r="D313" s="669"/>
      <c r="E313" s="669"/>
      <c r="F313" s="670"/>
      <c r="G313" s="669"/>
      <c r="H313" s="669"/>
    </row>
    <row r="314" spans="1:11" ht="24" customHeight="1">
      <c r="A314" s="663" t="s">
        <v>97</v>
      </c>
      <c r="B314" s="663"/>
      <c r="C314" s="663"/>
      <c r="D314" s="663"/>
      <c r="E314" s="69" t="s">
        <v>104</v>
      </c>
      <c r="F314" s="70" t="s">
        <v>117</v>
      </c>
      <c r="G314" s="70" t="s">
        <v>118</v>
      </c>
      <c r="H314" s="71" t="s">
        <v>119</v>
      </c>
    </row>
    <row r="315" spans="1:11" ht="33" customHeight="1">
      <c r="A315" s="334">
        <v>88278</v>
      </c>
      <c r="B315" s="664" t="s">
        <v>960</v>
      </c>
      <c r="C315" s="665"/>
      <c r="D315" s="666"/>
      <c r="E315" s="72" t="s">
        <v>106</v>
      </c>
      <c r="F315" s="124">
        <v>0.02</v>
      </c>
      <c r="G315" s="125">
        <v>15.3</v>
      </c>
      <c r="H315" s="125">
        <f>F315*G315</f>
        <v>0.31</v>
      </c>
    </row>
    <row r="316" spans="1:11" ht="15.75" customHeight="1">
      <c r="A316" s="334">
        <v>88240</v>
      </c>
      <c r="B316" s="664" t="s">
        <v>911</v>
      </c>
      <c r="C316" s="665"/>
      <c r="D316" s="666"/>
      <c r="E316" s="72" t="s">
        <v>106</v>
      </c>
      <c r="F316" s="124">
        <v>0.06</v>
      </c>
      <c r="G316" s="125">
        <v>12.76</v>
      </c>
      <c r="H316" s="125">
        <f>F316*G316</f>
        <v>0.77</v>
      </c>
    </row>
    <row r="317" spans="1:11">
      <c r="A317" s="667" t="s">
        <v>120</v>
      </c>
      <c r="B317" s="667"/>
      <c r="C317" s="667"/>
      <c r="D317" s="667"/>
      <c r="E317" s="667"/>
      <c r="F317" s="668"/>
      <c r="G317" s="667"/>
      <c r="H317" s="73">
        <f>SUM(H315:H316)</f>
        <v>1.08</v>
      </c>
    </row>
    <row r="318" spans="1:11">
      <c r="A318" s="664"/>
      <c r="B318" s="665"/>
      <c r="C318" s="665"/>
      <c r="D318" s="665"/>
      <c r="E318" s="665"/>
      <c r="F318" s="665"/>
      <c r="G318" s="665"/>
      <c r="H318" s="666"/>
    </row>
    <row r="319" spans="1:11" ht="31.5">
      <c r="A319" s="681" t="s">
        <v>125</v>
      </c>
      <c r="B319" s="682"/>
      <c r="C319" s="682"/>
      <c r="D319" s="683"/>
      <c r="E319" s="69" t="s">
        <v>104</v>
      </c>
      <c r="F319" s="70" t="s">
        <v>117</v>
      </c>
      <c r="G319" s="257" t="s">
        <v>118</v>
      </c>
      <c r="H319" s="71" t="s">
        <v>119</v>
      </c>
    </row>
    <row r="320" spans="1:11" ht="47.25" customHeight="1">
      <c r="A320" s="334">
        <v>93288</v>
      </c>
      <c r="B320" s="664" t="s">
        <v>642</v>
      </c>
      <c r="C320" s="665"/>
      <c r="D320" s="666"/>
      <c r="E320" s="72" t="s">
        <v>273</v>
      </c>
      <c r="F320" s="124">
        <v>0.01</v>
      </c>
      <c r="G320" s="124">
        <v>81.44</v>
      </c>
      <c r="H320" s="125">
        <f>F320*G320</f>
        <v>0.81</v>
      </c>
    </row>
    <row r="321" spans="1:8">
      <c r="A321" s="678" t="s">
        <v>126</v>
      </c>
      <c r="B321" s="679"/>
      <c r="C321" s="679"/>
      <c r="D321" s="679"/>
      <c r="E321" s="679"/>
      <c r="F321" s="679"/>
      <c r="G321" s="680"/>
      <c r="H321" s="73">
        <f>SUM(H320:H320)</f>
        <v>0.81</v>
      </c>
    </row>
    <row r="322" spans="1:8">
      <c r="A322" s="669"/>
      <c r="B322" s="669"/>
      <c r="C322" s="669"/>
      <c r="D322" s="669"/>
      <c r="E322" s="669"/>
      <c r="F322" s="670"/>
      <c r="G322" s="669"/>
      <c r="H322" s="669"/>
    </row>
    <row r="323" spans="1:8">
      <c r="A323" s="671" t="s">
        <v>124</v>
      </c>
      <c r="B323" s="671"/>
      <c r="C323" s="671"/>
      <c r="D323" s="671"/>
      <c r="E323" s="671"/>
      <c r="F323" s="672"/>
      <c r="G323" s="671"/>
      <c r="H323" s="554">
        <f>H317+H321</f>
        <v>1.89</v>
      </c>
    </row>
    <row r="325" spans="1:8">
      <c r="A325" s="671" t="s">
        <v>967</v>
      </c>
      <c r="B325" s="671"/>
      <c r="C325" s="671"/>
      <c r="D325" s="671"/>
      <c r="E325" s="673" t="s">
        <v>693</v>
      </c>
      <c r="F325" s="674"/>
      <c r="G325" s="659"/>
      <c r="H325" s="659"/>
    </row>
    <row r="326" spans="1:8" ht="33.75" customHeight="1">
      <c r="A326" s="671" t="s">
        <v>968</v>
      </c>
      <c r="B326" s="671"/>
      <c r="C326" s="671"/>
      <c r="D326" s="671"/>
      <c r="E326" s="671"/>
      <c r="F326" s="672"/>
      <c r="G326" s="671"/>
      <c r="H326" s="671"/>
    </row>
    <row r="327" spans="1:8">
      <c r="A327" s="669"/>
      <c r="B327" s="669"/>
      <c r="C327" s="669"/>
      <c r="D327" s="669"/>
      <c r="E327" s="669"/>
      <c r="F327" s="670"/>
      <c r="G327" s="669"/>
      <c r="H327" s="669"/>
    </row>
    <row r="328" spans="1:8" ht="31.5">
      <c r="A328" s="663" t="s">
        <v>97</v>
      </c>
      <c r="B328" s="663"/>
      <c r="C328" s="663"/>
      <c r="D328" s="663"/>
      <c r="E328" s="69" t="s">
        <v>104</v>
      </c>
      <c r="F328" s="70" t="s">
        <v>117</v>
      </c>
      <c r="G328" s="70" t="s">
        <v>118</v>
      </c>
      <c r="H328" s="71" t="s">
        <v>119</v>
      </c>
    </row>
    <row r="329" spans="1:8">
      <c r="A329" s="334">
        <v>88316</v>
      </c>
      <c r="B329" s="676" t="s">
        <v>150</v>
      </c>
      <c r="C329" s="676"/>
      <c r="D329" s="677"/>
      <c r="E329" s="72" t="s">
        <v>106</v>
      </c>
      <c r="F329" s="124">
        <v>19.5</v>
      </c>
      <c r="G329" s="125">
        <v>14.74</v>
      </c>
      <c r="H329" s="125">
        <f>F329*G329</f>
        <v>287.43</v>
      </c>
    </row>
    <row r="330" spans="1:8">
      <c r="A330" s="334">
        <v>88315</v>
      </c>
      <c r="B330" s="676" t="s">
        <v>694</v>
      </c>
      <c r="C330" s="676"/>
      <c r="D330" s="677"/>
      <c r="E330" s="72" t="s">
        <v>106</v>
      </c>
      <c r="F330" s="124">
        <v>19.5</v>
      </c>
      <c r="G330" s="125">
        <v>18.02</v>
      </c>
      <c r="H330" s="125">
        <f>F330*G330</f>
        <v>351.39</v>
      </c>
    </row>
    <row r="331" spans="1:8">
      <c r="A331" s="667" t="s">
        <v>120</v>
      </c>
      <c r="B331" s="667"/>
      <c r="C331" s="667"/>
      <c r="D331" s="667"/>
      <c r="E331" s="667"/>
      <c r="F331" s="668"/>
      <c r="G331" s="667"/>
      <c r="H331" s="73">
        <f>SUM(H329:H330)</f>
        <v>638.82000000000005</v>
      </c>
    </row>
    <row r="332" spans="1:8">
      <c r="A332" s="669"/>
      <c r="B332" s="669"/>
      <c r="C332" s="669"/>
      <c r="D332" s="669"/>
      <c r="E332" s="669"/>
      <c r="F332" s="670"/>
      <c r="G332" s="669"/>
      <c r="H332" s="669"/>
    </row>
    <row r="333" spans="1:8" ht="31.5">
      <c r="A333" s="663" t="s">
        <v>121</v>
      </c>
      <c r="B333" s="663"/>
      <c r="C333" s="663"/>
      <c r="D333" s="663"/>
      <c r="E333" s="69" t="s">
        <v>104</v>
      </c>
      <c r="F333" s="70" t="s">
        <v>122</v>
      </c>
      <c r="G333" s="70" t="s">
        <v>118</v>
      </c>
      <c r="H333" s="71" t="s">
        <v>119</v>
      </c>
    </row>
    <row r="334" spans="1:8" ht="15.75" customHeight="1">
      <c r="A334" s="334">
        <v>10506</v>
      </c>
      <c r="B334" s="664" t="s">
        <v>698</v>
      </c>
      <c r="C334" s="665"/>
      <c r="D334" s="666"/>
      <c r="E334" s="72" t="s">
        <v>109</v>
      </c>
      <c r="F334" s="124">
        <v>10.8</v>
      </c>
      <c r="G334" s="125">
        <v>182.45</v>
      </c>
      <c r="H334" s="125">
        <f>F334*G334</f>
        <v>1970.46</v>
      </c>
    </row>
    <row r="335" spans="1:8" ht="45.75" customHeight="1">
      <c r="A335" s="334" t="s">
        <v>365</v>
      </c>
      <c r="B335" s="664" t="s">
        <v>695</v>
      </c>
      <c r="C335" s="665"/>
      <c r="D335" s="666"/>
      <c r="E335" s="72" t="s">
        <v>363</v>
      </c>
      <c r="F335" s="124">
        <v>1</v>
      </c>
      <c r="G335" s="125">
        <v>147.35</v>
      </c>
      <c r="H335" s="125">
        <f>F335*G335</f>
        <v>147.35</v>
      </c>
    </row>
    <row r="336" spans="1:8" ht="15.75" customHeight="1">
      <c r="A336" s="334">
        <v>34360</v>
      </c>
      <c r="B336" s="664" t="s">
        <v>699</v>
      </c>
      <c r="C336" s="665"/>
      <c r="D336" s="666"/>
      <c r="E336" s="72" t="s">
        <v>105</v>
      </c>
      <c r="F336" s="124">
        <v>2.3759999999999999</v>
      </c>
      <c r="G336" s="125">
        <v>25.08</v>
      </c>
      <c r="H336" s="125">
        <f t="shared" ref="H336:H340" si="23">F336*G336</f>
        <v>59.59</v>
      </c>
    </row>
    <row r="337" spans="1:8" ht="15.75" customHeight="1">
      <c r="A337" s="334">
        <v>34360</v>
      </c>
      <c r="B337" s="664" t="s">
        <v>700</v>
      </c>
      <c r="C337" s="665"/>
      <c r="D337" s="666"/>
      <c r="E337" s="72" t="s">
        <v>105</v>
      </c>
      <c r="F337" s="124">
        <v>1.35</v>
      </c>
      <c r="G337" s="125">
        <v>25.08</v>
      </c>
      <c r="H337" s="125">
        <f t="shared" si="23"/>
        <v>33.86</v>
      </c>
    </row>
    <row r="338" spans="1:8" ht="15.75" customHeight="1">
      <c r="A338" s="334">
        <v>34360</v>
      </c>
      <c r="B338" s="664" t="s">
        <v>701</v>
      </c>
      <c r="C338" s="665"/>
      <c r="D338" s="666"/>
      <c r="E338" s="72" t="s">
        <v>105</v>
      </c>
      <c r="F338" s="124">
        <v>0.9657</v>
      </c>
      <c r="G338" s="125">
        <v>25.08</v>
      </c>
      <c r="H338" s="125">
        <f t="shared" si="23"/>
        <v>24.22</v>
      </c>
    </row>
    <row r="339" spans="1:8" ht="15.75" customHeight="1">
      <c r="A339" s="334">
        <v>34360</v>
      </c>
      <c r="B339" s="664" t="s">
        <v>702</v>
      </c>
      <c r="C339" s="665"/>
      <c r="D339" s="666"/>
      <c r="E339" s="72" t="s">
        <v>105</v>
      </c>
      <c r="F339" s="124">
        <v>0.31609999999999999</v>
      </c>
      <c r="G339" s="125">
        <v>25.08</v>
      </c>
      <c r="H339" s="125">
        <f t="shared" si="23"/>
        <v>7.93</v>
      </c>
    </row>
    <row r="340" spans="1:8" ht="15.75" customHeight="1">
      <c r="A340" s="334">
        <v>34360</v>
      </c>
      <c r="B340" s="664" t="s">
        <v>703</v>
      </c>
      <c r="C340" s="665"/>
      <c r="D340" s="666"/>
      <c r="E340" s="72" t="s">
        <v>105</v>
      </c>
      <c r="F340" s="124">
        <v>0.432</v>
      </c>
      <c r="G340" s="125">
        <v>25.08</v>
      </c>
      <c r="H340" s="125">
        <f t="shared" si="23"/>
        <v>10.83</v>
      </c>
    </row>
    <row r="341" spans="1:8" ht="15.75" customHeight="1">
      <c r="A341" s="334">
        <v>34360</v>
      </c>
      <c r="B341" s="664" t="s">
        <v>704</v>
      </c>
      <c r="C341" s="665"/>
      <c r="D341" s="666"/>
      <c r="E341" s="72" t="s">
        <v>105</v>
      </c>
      <c r="F341" s="124">
        <v>1.2</v>
      </c>
      <c r="G341" s="125">
        <v>25.08</v>
      </c>
      <c r="H341" s="125">
        <f>F341*G341</f>
        <v>30.1</v>
      </c>
    </row>
    <row r="342" spans="1:8">
      <c r="A342" s="667" t="s">
        <v>123</v>
      </c>
      <c r="B342" s="667"/>
      <c r="C342" s="667"/>
      <c r="D342" s="667"/>
      <c r="E342" s="667"/>
      <c r="F342" s="668"/>
      <c r="G342" s="667"/>
      <c r="H342" s="73">
        <f>SUM(H334:H341)</f>
        <v>2284.34</v>
      </c>
    </row>
    <row r="343" spans="1:8">
      <c r="A343" s="669"/>
      <c r="B343" s="669"/>
      <c r="C343" s="669"/>
      <c r="D343" s="669"/>
      <c r="E343" s="669"/>
      <c r="F343" s="670"/>
      <c r="G343" s="669"/>
      <c r="H343" s="669"/>
    </row>
    <row r="344" spans="1:8">
      <c r="A344" s="671" t="s">
        <v>124</v>
      </c>
      <c r="B344" s="671"/>
      <c r="C344" s="671"/>
      <c r="D344" s="671"/>
      <c r="E344" s="671"/>
      <c r="F344" s="672"/>
      <c r="G344" s="671"/>
      <c r="H344" s="554">
        <f>H331+H342</f>
        <v>2923.16</v>
      </c>
    </row>
    <row r="346" spans="1:8">
      <c r="A346" s="671" t="s">
        <v>970</v>
      </c>
      <c r="B346" s="671"/>
      <c r="C346" s="671"/>
      <c r="D346" s="671"/>
      <c r="E346" s="673" t="s">
        <v>693</v>
      </c>
      <c r="F346" s="674"/>
      <c r="G346" s="659"/>
      <c r="H346" s="659"/>
    </row>
    <row r="347" spans="1:8" ht="33.75" customHeight="1">
      <c r="A347" s="671" t="s">
        <v>973</v>
      </c>
      <c r="B347" s="671"/>
      <c r="C347" s="671"/>
      <c r="D347" s="671"/>
      <c r="E347" s="671"/>
      <c r="F347" s="672"/>
      <c r="G347" s="671"/>
      <c r="H347" s="671"/>
    </row>
    <row r="348" spans="1:8">
      <c r="A348" s="669"/>
      <c r="B348" s="669"/>
      <c r="C348" s="669"/>
      <c r="D348" s="669"/>
      <c r="E348" s="669"/>
      <c r="F348" s="670"/>
      <c r="G348" s="669"/>
      <c r="H348" s="669"/>
    </row>
    <row r="349" spans="1:8" ht="31.5">
      <c r="A349" s="663" t="s">
        <v>97</v>
      </c>
      <c r="B349" s="663"/>
      <c r="C349" s="663"/>
      <c r="D349" s="663"/>
      <c r="E349" s="69" t="s">
        <v>104</v>
      </c>
      <c r="F349" s="70" t="s">
        <v>117</v>
      </c>
      <c r="G349" s="70" t="s">
        <v>118</v>
      </c>
      <c r="H349" s="71" t="s">
        <v>119</v>
      </c>
    </row>
    <row r="350" spans="1:8">
      <c r="A350" s="334">
        <v>88316</v>
      </c>
      <c r="B350" s="676" t="s">
        <v>150</v>
      </c>
      <c r="C350" s="676"/>
      <c r="D350" s="677"/>
      <c r="E350" s="72" t="s">
        <v>106</v>
      </c>
      <c r="F350" s="124">
        <v>19.5</v>
      </c>
      <c r="G350" s="125">
        <v>14.74</v>
      </c>
      <c r="H350" s="125">
        <f>F350*G350</f>
        <v>287.43</v>
      </c>
    </row>
    <row r="351" spans="1:8">
      <c r="A351" s="334">
        <v>88315</v>
      </c>
      <c r="B351" s="676" t="s">
        <v>694</v>
      </c>
      <c r="C351" s="676"/>
      <c r="D351" s="677"/>
      <c r="E351" s="72" t="s">
        <v>106</v>
      </c>
      <c r="F351" s="124">
        <v>19.5</v>
      </c>
      <c r="G351" s="125">
        <v>18.02</v>
      </c>
      <c r="H351" s="125">
        <f>F351*G351</f>
        <v>351.39</v>
      </c>
    </row>
    <row r="352" spans="1:8">
      <c r="A352" s="667" t="s">
        <v>120</v>
      </c>
      <c r="B352" s="667"/>
      <c r="C352" s="667"/>
      <c r="D352" s="667"/>
      <c r="E352" s="667"/>
      <c r="F352" s="668"/>
      <c r="G352" s="667"/>
      <c r="H352" s="73">
        <f>SUM(H350:H351)</f>
        <v>638.82000000000005</v>
      </c>
    </row>
    <row r="353" spans="1:8">
      <c r="A353" s="669"/>
      <c r="B353" s="669"/>
      <c r="C353" s="669"/>
      <c r="D353" s="669"/>
      <c r="E353" s="669"/>
      <c r="F353" s="670"/>
      <c r="G353" s="669"/>
      <c r="H353" s="669"/>
    </row>
    <row r="354" spans="1:8" ht="31.5">
      <c r="A354" s="663" t="s">
        <v>121</v>
      </c>
      <c r="B354" s="663"/>
      <c r="C354" s="663"/>
      <c r="D354" s="663"/>
      <c r="E354" s="69" t="s">
        <v>104</v>
      </c>
      <c r="F354" s="70" t="s">
        <v>122</v>
      </c>
      <c r="G354" s="70" t="s">
        <v>118</v>
      </c>
      <c r="H354" s="71" t="s">
        <v>119</v>
      </c>
    </row>
    <row r="355" spans="1:8">
      <c r="A355" s="334">
        <v>10506</v>
      </c>
      <c r="B355" s="664" t="s">
        <v>698</v>
      </c>
      <c r="C355" s="665"/>
      <c r="D355" s="666"/>
      <c r="E355" s="72" t="s">
        <v>109</v>
      </c>
      <c r="F355" s="124">
        <v>9.48</v>
      </c>
      <c r="G355" s="125">
        <v>182.45</v>
      </c>
      <c r="H355" s="125">
        <f>F355*G355</f>
        <v>1729.63</v>
      </c>
    </row>
    <row r="356" spans="1:8" ht="47.25" customHeight="1">
      <c r="A356" s="334" t="s">
        <v>365</v>
      </c>
      <c r="B356" s="664" t="s">
        <v>695</v>
      </c>
      <c r="C356" s="665"/>
      <c r="D356" s="666"/>
      <c r="E356" s="72" t="s">
        <v>363</v>
      </c>
      <c r="F356" s="124">
        <v>1</v>
      </c>
      <c r="G356" s="125">
        <v>147.35</v>
      </c>
      <c r="H356" s="125">
        <f>F356*G356</f>
        <v>147.35</v>
      </c>
    </row>
    <row r="357" spans="1:8">
      <c r="A357" s="334">
        <v>34360</v>
      </c>
      <c r="B357" s="664" t="s">
        <v>699</v>
      </c>
      <c r="C357" s="665"/>
      <c r="D357" s="666"/>
      <c r="E357" s="72" t="s">
        <v>105</v>
      </c>
      <c r="F357" s="124">
        <v>2.0855999999999999</v>
      </c>
      <c r="G357" s="125">
        <v>25.08</v>
      </c>
      <c r="H357" s="125">
        <f t="shared" ref="H357:H361" si="24">F357*G357</f>
        <v>52.31</v>
      </c>
    </row>
    <row r="358" spans="1:8">
      <c r="A358" s="334">
        <v>34360</v>
      </c>
      <c r="B358" s="664" t="s">
        <v>700</v>
      </c>
      <c r="C358" s="665"/>
      <c r="D358" s="666"/>
      <c r="E358" s="72" t="s">
        <v>105</v>
      </c>
      <c r="F358" s="124">
        <v>1.1850000000000001</v>
      </c>
      <c r="G358" s="125">
        <v>25.08</v>
      </c>
      <c r="H358" s="125">
        <f t="shared" si="24"/>
        <v>29.72</v>
      </c>
    </row>
    <row r="359" spans="1:8">
      <c r="A359" s="334">
        <v>34360</v>
      </c>
      <c r="B359" s="664" t="s">
        <v>701</v>
      </c>
      <c r="C359" s="665"/>
      <c r="D359" s="666"/>
      <c r="E359" s="72" t="s">
        <v>105</v>
      </c>
      <c r="F359" s="124">
        <v>0.84770000000000001</v>
      </c>
      <c r="G359" s="125">
        <v>25.08</v>
      </c>
      <c r="H359" s="125">
        <f t="shared" si="24"/>
        <v>21.26</v>
      </c>
    </row>
    <row r="360" spans="1:8">
      <c r="A360" s="334">
        <v>34360</v>
      </c>
      <c r="B360" s="664" t="s">
        <v>702</v>
      </c>
      <c r="C360" s="665"/>
      <c r="D360" s="666"/>
      <c r="E360" s="72" t="s">
        <v>105</v>
      </c>
      <c r="F360" s="124">
        <v>0.31609999999999999</v>
      </c>
      <c r="G360" s="125">
        <v>25.08</v>
      </c>
      <c r="H360" s="125">
        <f t="shared" si="24"/>
        <v>7.93</v>
      </c>
    </row>
    <row r="361" spans="1:8">
      <c r="A361" s="334">
        <v>34360</v>
      </c>
      <c r="B361" s="664" t="s">
        <v>703</v>
      </c>
      <c r="C361" s="665"/>
      <c r="D361" s="666"/>
      <c r="E361" s="72" t="s">
        <v>105</v>
      </c>
      <c r="F361" s="124">
        <v>0.37919999999999998</v>
      </c>
      <c r="G361" s="125">
        <v>25.08</v>
      </c>
      <c r="H361" s="125">
        <f t="shared" si="24"/>
        <v>9.51</v>
      </c>
    </row>
    <row r="362" spans="1:8">
      <c r="A362" s="334">
        <v>34360</v>
      </c>
      <c r="B362" s="664" t="s">
        <v>704</v>
      </c>
      <c r="C362" s="665"/>
      <c r="D362" s="666"/>
      <c r="E362" s="72" t="s">
        <v>105</v>
      </c>
      <c r="F362" s="124">
        <v>1.2</v>
      </c>
      <c r="G362" s="125">
        <v>25.08</v>
      </c>
      <c r="H362" s="125">
        <f>F362*G362</f>
        <v>30.1</v>
      </c>
    </row>
    <row r="363" spans="1:8">
      <c r="A363" s="667" t="s">
        <v>123</v>
      </c>
      <c r="B363" s="667"/>
      <c r="C363" s="667"/>
      <c r="D363" s="667"/>
      <c r="E363" s="667"/>
      <c r="F363" s="668"/>
      <c r="G363" s="667"/>
      <c r="H363" s="73">
        <f>SUM(H355:H362)</f>
        <v>2027.81</v>
      </c>
    </row>
    <row r="364" spans="1:8">
      <c r="A364" s="669"/>
      <c r="B364" s="669"/>
      <c r="C364" s="669"/>
      <c r="D364" s="669"/>
      <c r="E364" s="669"/>
      <c r="F364" s="670"/>
      <c r="G364" s="669"/>
      <c r="H364" s="669"/>
    </row>
    <row r="365" spans="1:8">
      <c r="A365" s="671" t="s">
        <v>124</v>
      </c>
      <c r="B365" s="671"/>
      <c r="C365" s="671"/>
      <c r="D365" s="671"/>
      <c r="E365" s="671"/>
      <c r="F365" s="672"/>
      <c r="G365" s="671"/>
      <c r="H365" s="554">
        <f>H352+H363</f>
        <v>2666.63</v>
      </c>
    </row>
    <row r="367" spans="1:8">
      <c r="A367" s="671" t="s">
        <v>980</v>
      </c>
      <c r="B367" s="671"/>
      <c r="C367" s="671"/>
      <c r="D367" s="671"/>
      <c r="E367" s="673" t="s">
        <v>693</v>
      </c>
      <c r="F367" s="674"/>
      <c r="G367" s="659"/>
      <c r="H367" s="659"/>
    </row>
    <row r="368" spans="1:8" ht="33" customHeight="1">
      <c r="A368" s="671" t="s">
        <v>981</v>
      </c>
      <c r="B368" s="671"/>
      <c r="C368" s="671"/>
      <c r="D368" s="671"/>
      <c r="E368" s="671"/>
      <c r="F368" s="672"/>
      <c r="G368" s="671"/>
      <c r="H368" s="671"/>
    </row>
    <row r="369" spans="1:8">
      <c r="A369" s="669"/>
      <c r="B369" s="669"/>
      <c r="C369" s="669"/>
      <c r="D369" s="669"/>
      <c r="E369" s="669"/>
      <c r="F369" s="670"/>
      <c r="G369" s="669"/>
      <c r="H369" s="669"/>
    </row>
    <row r="370" spans="1:8" ht="31.5">
      <c r="A370" s="663" t="s">
        <v>97</v>
      </c>
      <c r="B370" s="663"/>
      <c r="C370" s="663"/>
      <c r="D370" s="663"/>
      <c r="E370" s="69" t="s">
        <v>104</v>
      </c>
      <c r="F370" s="70" t="s">
        <v>117</v>
      </c>
      <c r="G370" s="70" t="s">
        <v>118</v>
      </c>
      <c r="H370" s="71" t="s">
        <v>119</v>
      </c>
    </row>
    <row r="371" spans="1:8">
      <c r="A371" s="334">
        <v>88316</v>
      </c>
      <c r="B371" s="676" t="s">
        <v>150</v>
      </c>
      <c r="C371" s="676"/>
      <c r="D371" s="677"/>
      <c r="E371" s="72" t="s">
        <v>106</v>
      </c>
      <c r="F371" s="124">
        <v>3.2519999999999998</v>
      </c>
      <c r="G371" s="125">
        <v>14.74</v>
      </c>
      <c r="H371" s="125">
        <f>F371*G371</f>
        <v>47.93</v>
      </c>
    </row>
    <row r="372" spans="1:8">
      <c r="A372" s="334">
        <v>88315</v>
      </c>
      <c r="B372" s="676" t="s">
        <v>694</v>
      </c>
      <c r="C372" s="676"/>
      <c r="D372" s="677"/>
      <c r="E372" s="72" t="s">
        <v>106</v>
      </c>
      <c r="F372" s="124">
        <v>1.6259999999999999</v>
      </c>
      <c r="G372" s="125">
        <v>18.02</v>
      </c>
      <c r="H372" s="125">
        <f>F372*G372</f>
        <v>29.3</v>
      </c>
    </row>
    <row r="373" spans="1:8">
      <c r="A373" s="667" t="s">
        <v>120</v>
      </c>
      <c r="B373" s="667"/>
      <c r="C373" s="667"/>
      <c r="D373" s="667"/>
      <c r="E373" s="667"/>
      <c r="F373" s="668"/>
      <c r="G373" s="667"/>
      <c r="H373" s="73">
        <f>SUM(H371:H372)</f>
        <v>77.23</v>
      </c>
    </row>
    <row r="374" spans="1:8">
      <c r="A374" s="669"/>
      <c r="B374" s="669"/>
      <c r="C374" s="669"/>
      <c r="D374" s="669"/>
      <c r="E374" s="669"/>
      <c r="F374" s="670"/>
      <c r="G374" s="669"/>
      <c r="H374" s="669"/>
    </row>
    <row r="375" spans="1:8" ht="31.5">
      <c r="A375" s="663" t="s">
        <v>121</v>
      </c>
      <c r="B375" s="663"/>
      <c r="C375" s="663"/>
      <c r="D375" s="663"/>
      <c r="E375" s="69" t="s">
        <v>104</v>
      </c>
      <c r="F375" s="70" t="s">
        <v>122</v>
      </c>
      <c r="G375" s="70" t="s">
        <v>118</v>
      </c>
      <c r="H375" s="71" t="s">
        <v>119</v>
      </c>
    </row>
    <row r="376" spans="1:8" ht="30.75" customHeight="1">
      <c r="A376" s="334">
        <v>88629</v>
      </c>
      <c r="B376" s="664" t="s">
        <v>983</v>
      </c>
      <c r="C376" s="665"/>
      <c r="D376" s="666"/>
      <c r="E376" s="72" t="s">
        <v>108</v>
      </c>
      <c r="F376" s="124">
        <v>2.7E-2</v>
      </c>
      <c r="G376" s="125">
        <v>409.07</v>
      </c>
      <c r="H376" s="125">
        <f>F376*G376</f>
        <v>11.04</v>
      </c>
    </row>
    <row r="377" spans="1:8" ht="31.5" customHeight="1">
      <c r="A377" s="334">
        <v>98671</v>
      </c>
      <c r="B377" s="664" t="s">
        <v>985</v>
      </c>
      <c r="C377" s="665"/>
      <c r="D377" s="666"/>
      <c r="E377" s="72" t="s">
        <v>109</v>
      </c>
      <c r="F377" s="124">
        <v>0.8</v>
      </c>
      <c r="G377" s="125">
        <v>290.83</v>
      </c>
      <c r="H377" s="125">
        <f>F377*G377</f>
        <v>232.66</v>
      </c>
    </row>
    <row r="378" spans="1:8">
      <c r="A378" s="334" t="s">
        <v>982</v>
      </c>
      <c r="B378" s="664" t="s">
        <v>984</v>
      </c>
      <c r="C378" s="665"/>
      <c r="D378" s="666"/>
      <c r="E378" s="72" t="s">
        <v>363</v>
      </c>
      <c r="F378" s="124">
        <v>1</v>
      </c>
      <c r="G378" s="125">
        <v>2250</v>
      </c>
      <c r="H378" s="125">
        <f t="shared" ref="H378" si="25">F378*G378</f>
        <v>2250</v>
      </c>
    </row>
    <row r="379" spans="1:8">
      <c r="A379" s="667" t="s">
        <v>123</v>
      </c>
      <c r="B379" s="667"/>
      <c r="C379" s="667"/>
      <c r="D379" s="667"/>
      <c r="E379" s="667"/>
      <c r="F379" s="668"/>
      <c r="G379" s="667"/>
      <c r="H379" s="73">
        <f>SUM(H376:H378)</f>
        <v>2493.6999999999998</v>
      </c>
    </row>
    <row r="380" spans="1:8">
      <c r="A380" s="669"/>
      <c r="B380" s="669"/>
      <c r="C380" s="669"/>
      <c r="D380" s="669"/>
      <c r="E380" s="669"/>
      <c r="F380" s="670"/>
      <c r="G380" s="669"/>
      <c r="H380" s="669"/>
    </row>
    <row r="381" spans="1:8">
      <c r="A381" s="671" t="s">
        <v>124</v>
      </c>
      <c r="B381" s="671"/>
      <c r="C381" s="671"/>
      <c r="D381" s="671"/>
      <c r="E381" s="671"/>
      <c r="F381" s="672"/>
      <c r="G381" s="671"/>
      <c r="H381" s="554">
        <f>H373+H379</f>
        <v>2570.9299999999998</v>
      </c>
    </row>
    <row r="383" spans="1:8">
      <c r="A383" s="671" t="s">
        <v>1021</v>
      </c>
      <c r="B383" s="671"/>
      <c r="C383" s="671"/>
      <c r="D383" s="671"/>
      <c r="E383" s="673" t="s">
        <v>693</v>
      </c>
      <c r="F383" s="674"/>
      <c r="G383" s="659"/>
      <c r="H383" s="659"/>
    </row>
    <row r="384" spans="1:8" ht="64.5" customHeight="1">
      <c r="A384" s="671" t="s">
        <v>1035</v>
      </c>
      <c r="B384" s="671"/>
      <c r="C384" s="671"/>
      <c r="D384" s="671"/>
      <c r="E384" s="671"/>
      <c r="F384" s="672"/>
      <c r="G384" s="671"/>
      <c r="H384" s="671"/>
    </row>
    <row r="385" spans="1:8">
      <c r="A385" s="669"/>
      <c r="B385" s="669"/>
      <c r="C385" s="669"/>
      <c r="D385" s="669"/>
      <c r="E385" s="669"/>
      <c r="F385" s="670"/>
      <c r="G385" s="669"/>
      <c r="H385" s="669"/>
    </row>
    <row r="386" spans="1:8" ht="31.5">
      <c r="A386" s="663" t="s">
        <v>97</v>
      </c>
      <c r="B386" s="663"/>
      <c r="C386" s="663"/>
      <c r="D386" s="663"/>
      <c r="E386" s="69" t="s">
        <v>104</v>
      </c>
      <c r="F386" s="70" t="s">
        <v>117</v>
      </c>
      <c r="G386" s="70" t="s">
        <v>118</v>
      </c>
      <c r="H386" s="71" t="s">
        <v>119</v>
      </c>
    </row>
    <row r="387" spans="1:8">
      <c r="A387" s="334">
        <v>88274</v>
      </c>
      <c r="B387" s="676" t="s">
        <v>754</v>
      </c>
      <c r="C387" s="676"/>
      <c r="D387" s="677"/>
      <c r="E387" s="72" t="s">
        <v>106</v>
      </c>
      <c r="F387" s="124">
        <v>5.5</v>
      </c>
      <c r="G387" s="125">
        <v>18.329999999999998</v>
      </c>
      <c r="H387" s="125">
        <f>F387*G387</f>
        <v>100.82</v>
      </c>
    </row>
    <row r="388" spans="1:8" ht="15.75" customHeight="1">
      <c r="A388" s="334">
        <v>88316</v>
      </c>
      <c r="B388" s="676" t="s">
        <v>150</v>
      </c>
      <c r="C388" s="676"/>
      <c r="D388" s="677"/>
      <c r="E388" s="72" t="s">
        <v>106</v>
      </c>
      <c r="F388" s="124">
        <v>4.5</v>
      </c>
      <c r="G388" s="125">
        <v>14.74</v>
      </c>
      <c r="H388" s="125">
        <f>F388*G388</f>
        <v>66.33</v>
      </c>
    </row>
    <row r="389" spans="1:8">
      <c r="A389" s="667" t="s">
        <v>120</v>
      </c>
      <c r="B389" s="667"/>
      <c r="C389" s="667"/>
      <c r="D389" s="667"/>
      <c r="E389" s="667"/>
      <c r="F389" s="668"/>
      <c r="G389" s="667"/>
      <c r="H389" s="73">
        <f>SUM(H387:H388)</f>
        <v>167.15</v>
      </c>
    </row>
    <row r="390" spans="1:8">
      <c r="A390" s="669"/>
      <c r="B390" s="669"/>
      <c r="C390" s="669"/>
      <c r="D390" s="669"/>
      <c r="E390" s="669"/>
      <c r="F390" s="670"/>
      <c r="G390" s="669"/>
      <c r="H390" s="669"/>
    </row>
    <row r="391" spans="1:8" ht="31.5">
      <c r="A391" s="663" t="s">
        <v>121</v>
      </c>
      <c r="B391" s="663"/>
      <c r="C391" s="663"/>
      <c r="D391" s="663"/>
      <c r="E391" s="69" t="s">
        <v>104</v>
      </c>
      <c r="F391" s="70" t="s">
        <v>122</v>
      </c>
      <c r="G391" s="70" t="s">
        <v>118</v>
      </c>
      <c r="H391" s="71" t="s">
        <v>119</v>
      </c>
    </row>
    <row r="392" spans="1:8" ht="66.75" customHeight="1">
      <c r="A392" s="334">
        <v>87495</v>
      </c>
      <c r="B392" s="664" t="s">
        <v>1023</v>
      </c>
      <c r="C392" s="665"/>
      <c r="D392" s="666"/>
      <c r="E392" s="72" t="s">
        <v>109</v>
      </c>
      <c r="F392" s="124">
        <v>1.44</v>
      </c>
      <c r="G392" s="125">
        <v>64.5</v>
      </c>
      <c r="H392" s="125">
        <f t="shared" ref="H392:H400" si="26">F392*G392</f>
        <v>92.88</v>
      </c>
    </row>
    <row r="393" spans="1:8" ht="48" customHeight="1">
      <c r="A393" s="334">
        <v>87878</v>
      </c>
      <c r="B393" s="664" t="s">
        <v>1024</v>
      </c>
      <c r="C393" s="665"/>
      <c r="D393" s="666"/>
      <c r="E393" s="72" t="s">
        <v>109</v>
      </c>
      <c r="F393" s="124">
        <v>3.1</v>
      </c>
      <c r="G393" s="125">
        <v>3.13</v>
      </c>
      <c r="H393" s="125">
        <f t="shared" si="26"/>
        <v>9.6999999999999993</v>
      </c>
    </row>
    <row r="394" spans="1:8" ht="75.75" customHeight="1">
      <c r="A394" s="334">
        <v>87528</v>
      </c>
      <c r="B394" s="664" t="s">
        <v>1025</v>
      </c>
      <c r="C394" s="665"/>
      <c r="D394" s="666"/>
      <c r="E394" s="72" t="s">
        <v>109</v>
      </c>
      <c r="F394" s="124">
        <v>3.1</v>
      </c>
      <c r="G394" s="125">
        <v>30.2</v>
      </c>
      <c r="H394" s="125">
        <f t="shared" si="26"/>
        <v>93.62</v>
      </c>
    </row>
    <row r="395" spans="1:8" ht="63" customHeight="1">
      <c r="A395" s="334">
        <v>87264</v>
      </c>
      <c r="B395" s="664" t="s">
        <v>1026</v>
      </c>
      <c r="C395" s="665"/>
      <c r="D395" s="666"/>
      <c r="E395" s="72" t="s">
        <v>109</v>
      </c>
      <c r="F395" s="124">
        <v>3.1</v>
      </c>
      <c r="G395" s="125">
        <v>42.39</v>
      </c>
      <c r="H395" s="125">
        <f t="shared" si="26"/>
        <v>131.41</v>
      </c>
    </row>
    <row r="396" spans="1:8" ht="32.25" customHeight="1">
      <c r="A396" s="334">
        <v>86883</v>
      </c>
      <c r="B396" s="664" t="s">
        <v>1027</v>
      </c>
      <c r="C396" s="665"/>
      <c r="D396" s="666"/>
      <c r="E396" s="72" t="s">
        <v>363</v>
      </c>
      <c r="F396" s="124">
        <v>1</v>
      </c>
      <c r="G396" s="125">
        <v>12.08</v>
      </c>
      <c r="H396" s="125">
        <f t="shared" si="26"/>
        <v>12.08</v>
      </c>
    </row>
    <row r="397" spans="1:8" ht="33" customHeight="1">
      <c r="A397" s="334">
        <v>86878</v>
      </c>
      <c r="B397" s="664" t="s">
        <v>1028</v>
      </c>
      <c r="C397" s="665"/>
      <c r="D397" s="666"/>
      <c r="E397" s="72" t="s">
        <v>363</v>
      </c>
      <c r="F397" s="124">
        <v>1</v>
      </c>
      <c r="G397" s="125">
        <v>46.19</v>
      </c>
      <c r="H397" s="125">
        <f t="shared" si="26"/>
        <v>46.19</v>
      </c>
    </row>
    <row r="398" spans="1:8" ht="48.75" customHeight="1">
      <c r="A398" s="334">
        <v>86912</v>
      </c>
      <c r="B398" s="664" t="s">
        <v>1029</v>
      </c>
      <c r="C398" s="665"/>
      <c r="D398" s="666"/>
      <c r="E398" s="72" t="s">
        <v>363</v>
      </c>
      <c r="F398" s="124">
        <v>1</v>
      </c>
      <c r="G398" s="125">
        <v>43.49</v>
      </c>
      <c r="H398" s="125">
        <f t="shared" si="26"/>
        <v>43.49</v>
      </c>
    </row>
    <row r="399" spans="1:8" ht="31.5" customHeight="1">
      <c r="A399" s="334">
        <v>11689</v>
      </c>
      <c r="B399" s="664" t="s">
        <v>1022</v>
      </c>
      <c r="C399" s="665"/>
      <c r="D399" s="666"/>
      <c r="E399" s="72" t="s">
        <v>107</v>
      </c>
      <c r="F399" s="124">
        <v>3.2</v>
      </c>
      <c r="G399" s="125">
        <v>883.34</v>
      </c>
      <c r="H399" s="125">
        <f t="shared" si="26"/>
        <v>2826.69</v>
      </c>
    </row>
    <row r="400" spans="1:8" ht="33" customHeight="1">
      <c r="A400" s="334" t="s">
        <v>365</v>
      </c>
      <c r="B400" s="664" t="s">
        <v>1032</v>
      </c>
      <c r="C400" s="665"/>
      <c r="D400" s="666"/>
      <c r="E400" s="72" t="s">
        <v>363</v>
      </c>
      <c r="F400" s="124">
        <v>1</v>
      </c>
      <c r="G400" s="125">
        <v>942</v>
      </c>
      <c r="H400" s="125">
        <f t="shared" si="26"/>
        <v>942</v>
      </c>
    </row>
    <row r="401" spans="1:8">
      <c r="A401" s="667" t="s">
        <v>123</v>
      </c>
      <c r="B401" s="667"/>
      <c r="C401" s="667"/>
      <c r="D401" s="667"/>
      <c r="E401" s="667"/>
      <c r="F401" s="668"/>
      <c r="G401" s="667"/>
      <c r="H401" s="73">
        <f>SUM(H392:H400)</f>
        <v>4198.0600000000004</v>
      </c>
    </row>
    <row r="402" spans="1:8">
      <c r="A402" s="669"/>
      <c r="B402" s="669"/>
      <c r="C402" s="669"/>
      <c r="D402" s="669"/>
      <c r="E402" s="669"/>
      <c r="F402" s="670"/>
      <c r="G402" s="669"/>
      <c r="H402" s="669"/>
    </row>
    <row r="403" spans="1:8">
      <c r="A403" s="671" t="s">
        <v>124</v>
      </c>
      <c r="B403" s="671"/>
      <c r="C403" s="671"/>
      <c r="D403" s="671"/>
      <c r="E403" s="671"/>
      <c r="F403" s="672"/>
      <c r="G403" s="671"/>
      <c r="H403" s="554">
        <f>H389+H401</f>
        <v>4365.21</v>
      </c>
    </row>
    <row r="405" spans="1:8">
      <c r="A405" s="671" t="s">
        <v>1039</v>
      </c>
      <c r="B405" s="671"/>
      <c r="C405" s="671"/>
      <c r="D405" s="671"/>
      <c r="E405" s="673" t="s">
        <v>693</v>
      </c>
      <c r="F405" s="674"/>
      <c r="G405" s="659"/>
      <c r="H405" s="659"/>
    </row>
    <row r="406" spans="1:8" ht="69.75" customHeight="1">
      <c r="A406" s="671" t="s">
        <v>1040</v>
      </c>
      <c r="B406" s="671"/>
      <c r="C406" s="671"/>
      <c r="D406" s="671"/>
      <c r="E406" s="671"/>
      <c r="F406" s="672"/>
      <c r="G406" s="671"/>
      <c r="H406" s="671"/>
    </row>
    <row r="407" spans="1:8">
      <c r="A407" s="669"/>
      <c r="B407" s="669"/>
      <c r="C407" s="669"/>
      <c r="D407" s="669"/>
      <c r="E407" s="669"/>
      <c r="F407" s="670"/>
      <c r="G407" s="669"/>
      <c r="H407" s="669"/>
    </row>
    <row r="408" spans="1:8" ht="31.5">
      <c r="A408" s="663" t="s">
        <v>97</v>
      </c>
      <c r="B408" s="663"/>
      <c r="C408" s="663"/>
      <c r="D408" s="663"/>
      <c r="E408" s="69" t="s">
        <v>104</v>
      </c>
      <c r="F408" s="70" t="s">
        <v>117</v>
      </c>
      <c r="G408" s="70" t="s">
        <v>118</v>
      </c>
      <c r="H408" s="71" t="s">
        <v>119</v>
      </c>
    </row>
    <row r="409" spans="1:8">
      <c r="A409" s="337">
        <v>88274</v>
      </c>
      <c r="B409" s="676" t="s">
        <v>754</v>
      </c>
      <c r="C409" s="676"/>
      <c r="D409" s="677"/>
      <c r="E409" s="72" t="s">
        <v>106</v>
      </c>
      <c r="F409" s="124">
        <v>4.5</v>
      </c>
      <c r="G409" s="125">
        <v>18.329999999999998</v>
      </c>
      <c r="H409" s="125">
        <f>F409*G409</f>
        <v>82.49</v>
      </c>
    </row>
    <row r="410" spans="1:8">
      <c r="A410" s="337">
        <v>88316</v>
      </c>
      <c r="B410" s="676" t="s">
        <v>150</v>
      </c>
      <c r="C410" s="676"/>
      <c r="D410" s="677"/>
      <c r="E410" s="72" t="s">
        <v>106</v>
      </c>
      <c r="F410" s="124">
        <v>3.5</v>
      </c>
      <c r="G410" s="125">
        <v>14.74</v>
      </c>
      <c r="H410" s="125">
        <f>F410*G410</f>
        <v>51.59</v>
      </c>
    </row>
    <row r="411" spans="1:8">
      <c r="A411" s="667" t="s">
        <v>120</v>
      </c>
      <c r="B411" s="667"/>
      <c r="C411" s="667"/>
      <c r="D411" s="667"/>
      <c r="E411" s="667"/>
      <c r="F411" s="668"/>
      <c r="G411" s="667"/>
      <c r="H411" s="73">
        <f>SUM(H409:H410)</f>
        <v>134.08000000000001</v>
      </c>
    </row>
    <row r="412" spans="1:8">
      <c r="A412" s="669"/>
      <c r="B412" s="669"/>
      <c r="C412" s="669"/>
      <c r="D412" s="669"/>
      <c r="E412" s="669"/>
      <c r="F412" s="670"/>
      <c r="G412" s="669"/>
      <c r="H412" s="669"/>
    </row>
    <row r="413" spans="1:8" ht="31.5">
      <c r="A413" s="663" t="s">
        <v>121</v>
      </c>
      <c r="B413" s="663"/>
      <c r="C413" s="663"/>
      <c r="D413" s="663"/>
      <c r="E413" s="69" t="s">
        <v>104</v>
      </c>
      <c r="F413" s="70" t="s">
        <v>122</v>
      </c>
      <c r="G413" s="70" t="s">
        <v>118</v>
      </c>
      <c r="H413" s="71" t="s">
        <v>119</v>
      </c>
    </row>
    <row r="414" spans="1:8" ht="65.25" customHeight="1">
      <c r="A414" s="337">
        <v>87495</v>
      </c>
      <c r="B414" s="664" t="s">
        <v>1023</v>
      </c>
      <c r="C414" s="665"/>
      <c r="D414" s="666"/>
      <c r="E414" s="72" t="s">
        <v>109</v>
      </c>
      <c r="F414" s="124">
        <v>1.44</v>
      </c>
      <c r="G414" s="125">
        <v>64.5</v>
      </c>
      <c r="H414" s="125">
        <f t="shared" ref="H414:H422" si="27">F414*G414</f>
        <v>92.88</v>
      </c>
    </row>
    <row r="415" spans="1:8" ht="48" customHeight="1">
      <c r="A415" s="337">
        <v>87878</v>
      </c>
      <c r="B415" s="664" t="s">
        <v>1024</v>
      </c>
      <c r="C415" s="665"/>
      <c r="D415" s="666"/>
      <c r="E415" s="72" t="s">
        <v>109</v>
      </c>
      <c r="F415" s="124">
        <v>3.1</v>
      </c>
      <c r="G415" s="125">
        <v>3.13</v>
      </c>
      <c r="H415" s="125">
        <f t="shared" si="27"/>
        <v>9.6999999999999993</v>
      </c>
    </row>
    <row r="416" spans="1:8" ht="76.5" customHeight="1">
      <c r="A416" s="337">
        <v>87528</v>
      </c>
      <c r="B416" s="664" t="s">
        <v>1025</v>
      </c>
      <c r="C416" s="665"/>
      <c r="D416" s="666"/>
      <c r="E416" s="72" t="s">
        <v>109</v>
      </c>
      <c r="F416" s="124">
        <v>3.1</v>
      </c>
      <c r="G416" s="125">
        <v>30.2</v>
      </c>
      <c r="H416" s="125">
        <f t="shared" si="27"/>
        <v>93.62</v>
      </c>
    </row>
    <row r="417" spans="1:8" ht="65.25" customHeight="1">
      <c r="A417" s="337">
        <v>87264</v>
      </c>
      <c r="B417" s="664" t="s">
        <v>1026</v>
      </c>
      <c r="C417" s="665"/>
      <c r="D417" s="666"/>
      <c r="E417" s="72" t="s">
        <v>109</v>
      </c>
      <c r="F417" s="124">
        <v>3.1</v>
      </c>
      <c r="G417" s="125">
        <v>42.39</v>
      </c>
      <c r="H417" s="125">
        <f t="shared" si="27"/>
        <v>131.41</v>
      </c>
    </row>
    <row r="418" spans="1:8" ht="33" customHeight="1">
      <c r="A418" s="337">
        <v>86883</v>
      </c>
      <c r="B418" s="664" t="s">
        <v>1027</v>
      </c>
      <c r="C418" s="665"/>
      <c r="D418" s="666"/>
      <c r="E418" s="72" t="s">
        <v>363</v>
      </c>
      <c r="F418" s="124">
        <v>2</v>
      </c>
      <c r="G418" s="125">
        <v>12.08</v>
      </c>
      <c r="H418" s="125">
        <f t="shared" si="27"/>
        <v>24.16</v>
      </c>
    </row>
    <row r="419" spans="1:8" ht="33" customHeight="1">
      <c r="A419" s="337">
        <v>86878</v>
      </c>
      <c r="B419" s="664" t="s">
        <v>1028</v>
      </c>
      <c r="C419" s="665"/>
      <c r="D419" s="666"/>
      <c r="E419" s="72" t="s">
        <v>363</v>
      </c>
      <c r="F419" s="124">
        <v>2</v>
      </c>
      <c r="G419" s="125">
        <v>46.19</v>
      </c>
      <c r="H419" s="125">
        <f t="shared" si="27"/>
        <v>92.38</v>
      </c>
    </row>
    <row r="420" spans="1:8" ht="45" customHeight="1">
      <c r="A420" s="337">
        <v>86912</v>
      </c>
      <c r="B420" s="664" t="s">
        <v>1029</v>
      </c>
      <c r="C420" s="665"/>
      <c r="D420" s="666"/>
      <c r="E420" s="72" t="s">
        <v>363</v>
      </c>
      <c r="F420" s="124">
        <v>2</v>
      </c>
      <c r="G420" s="125">
        <v>43.49</v>
      </c>
      <c r="H420" s="125">
        <f t="shared" si="27"/>
        <v>86.98</v>
      </c>
    </row>
    <row r="421" spans="1:8" ht="33.75" customHeight="1">
      <c r="A421" s="337">
        <v>11687</v>
      </c>
      <c r="B421" s="664" t="s">
        <v>1043</v>
      </c>
      <c r="C421" s="665"/>
      <c r="D421" s="666"/>
      <c r="E421" s="72" t="s">
        <v>107</v>
      </c>
      <c r="F421" s="124">
        <v>2.95</v>
      </c>
      <c r="G421" s="125">
        <v>705.01</v>
      </c>
      <c r="H421" s="125">
        <f t="shared" si="27"/>
        <v>2079.7800000000002</v>
      </c>
    </row>
    <row r="422" spans="1:8">
      <c r="A422" s="337" t="s">
        <v>365</v>
      </c>
      <c r="B422" s="664" t="s">
        <v>1041</v>
      </c>
      <c r="C422" s="665"/>
      <c r="D422" s="666"/>
      <c r="E422" s="72" t="s">
        <v>363</v>
      </c>
      <c r="F422" s="124">
        <v>2</v>
      </c>
      <c r="G422" s="125">
        <v>753.12</v>
      </c>
      <c r="H422" s="125">
        <f t="shared" si="27"/>
        <v>1506.24</v>
      </c>
    </row>
    <row r="423" spans="1:8">
      <c r="A423" s="667" t="s">
        <v>123</v>
      </c>
      <c r="B423" s="667"/>
      <c r="C423" s="667"/>
      <c r="D423" s="667"/>
      <c r="E423" s="667"/>
      <c r="F423" s="668"/>
      <c r="G423" s="667"/>
      <c r="H423" s="73">
        <f>SUM(H414:H422)</f>
        <v>4117.1499999999996</v>
      </c>
    </row>
    <row r="424" spans="1:8">
      <c r="A424" s="669"/>
      <c r="B424" s="669"/>
      <c r="C424" s="669"/>
      <c r="D424" s="669"/>
      <c r="E424" s="669"/>
      <c r="F424" s="670"/>
      <c r="G424" s="669"/>
      <c r="H424" s="669"/>
    </row>
    <row r="425" spans="1:8">
      <c r="A425" s="671" t="s">
        <v>124</v>
      </c>
      <c r="B425" s="671"/>
      <c r="C425" s="671"/>
      <c r="D425" s="671"/>
      <c r="E425" s="671"/>
      <c r="F425" s="672"/>
      <c r="G425" s="671"/>
      <c r="H425" s="554">
        <f>H411+H423</f>
        <v>4251.2299999999996</v>
      </c>
    </row>
    <row r="427" spans="1:8">
      <c r="A427" s="671" t="s">
        <v>1047</v>
      </c>
      <c r="B427" s="671"/>
      <c r="C427" s="671"/>
      <c r="D427" s="671"/>
      <c r="E427" s="673" t="s">
        <v>693</v>
      </c>
      <c r="F427" s="674"/>
      <c r="G427" s="659"/>
      <c r="H427" s="659"/>
    </row>
    <row r="428" spans="1:8" ht="33" customHeight="1">
      <c r="A428" s="671" t="s">
        <v>1048</v>
      </c>
      <c r="B428" s="671"/>
      <c r="C428" s="671"/>
      <c r="D428" s="671"/>
      <c r="E428" s="671"/>
      <c r="F428" s="672"/>
      <c r="G428" s="671"/>
      <c r="H428" s="671"/>
    </row>
    <row r="429" spans="1:8">
      <c r="A429" s="669"/>
      <c r="B429" s="669"/>
      <c r="C429" s="669"/>
      <c r="D429" s="669"/>
      <c r="E429" s="669"/>
      <c r="F429" s="670"/>
      <c r="G429" s="669"/>
      <c r="H429" s="669"/>
    </row>
    <row r="430" spans="1:8" ht="31.5">
      <c r="A430" s="663" t="s">
        <v>97</v>
      </c>
      <c r="B430" s="663"/>
      <c r="C430" s="663"/>
      <c r="D430" s="663"/>
      <c r="E430" s="69" t="s">
        <v>104</v>
      </c>
      <c r="F430" s="70" t="s">
        <v>117</v>
      </c>
      <c r="G430" s="70" t="s">
        <v>118</v>
      </c>
      <c r="H430" s="71" t="s">
        <v>119</v>
      </c>
    </row>
    <row r="431" spans="1:8">
      <c r="A431" s="337">
        <v>88274</v>
      </c>
      <c r="B431" s="676" t="s">
        <v>754</v>
      </c>
      <c r="C431" s="676"/>
      <c r="D431" s="677"/>
      <c r="E431" s="72" t="s">
        <v>106</v>
      </c>
      <c r="F431" s="124">
        <v>2.5</v>
      </c>
      <c r="G431" s="125">
        <v>18.329999999999998</v>
      </c>
      <c r="H431" s="125">
        <f>F431*G431</f>
        <v>45.83</v>
      </c>
    </row>
    <row r="432" spans="1:8">
      <c r="A432" s="337">
        <v>88316</v>
      </c>
      <c r="B432" s="676" t="s">
        <v>150</v>
      </c>
      <c r="C432" s="676"/>
      <c r="D432" s="677"/>
      <c r="E432" s="72" t="s">
        <v>106</v>
      </c>
      <c r="F432" s="124">
        <v>1.5</v>
      </c>
      <c r="G432" s="125">
        <v>14.74</v>
      </c>
      <c r="H432" s="125">
        <f>F432*G432</f>
        <v>22.11</v>
      </c>
    </row>
    <row r="433" spans="1:8">
      <c r="A433" s="667" t="s">
        <v>120</v>
      </c>
      <c r="B433" s="667"/>
      <c r="C433" s="667"/>
      <c r="D433" s="667"/>
      <c r="E433" s="667"/>
      <c r="F433" s="668"/>
      <c r="G433" s="667"/>
      <c r="H433" s="73">
        <f>SUM(H431:H432)</f>
        <v>67.94</v>
      </c>
    </row>
    <row r="434" spans="1:8">
      <c r="A434" s="669"/>
      <c r="B434" s="669"/>
      <c r="C434" s="669"/>
      <c r="D434" s="669"/>
      <c r="E434" s="669"/>
      <c r="F434" s="670"/>
      <c r="G434" s="669"/>
      <c r="H434" s="669"/>
    </row>
    <row r="435" spans="1:8" ht="31.5">
      <c r="A435" s="663" t="s">
        <v>121</v>
      </c>
      <c r="B435" s="663"/>
      <c r="C435" s="663"/>
      <c r="D435" s="663"/>
      <c r="E435" s="69" t="s">
        <v>104</v>
      </c>
      <c r="F435" s="70" t="s">
        <v>122</v>
      </c>
      <c r="G435" s="70" t="s">
        <v>118</v>
      </c>
      <c r="H435" s="71" t="s">
        <v>119</v>
      </c>
    </row>
    <row r="436" spans="1:8" ht="61.5" customHeight="1">
      <c r="A436" s="337">
        <v>87495</v>
      </c>
      <c r="B436" s="664" t="s">
        <v>1023</v>
      </c>
      <c r="C436" s="665"/>
      <c r="D436" s="666"/>
      <c r="E436" s="72" t="s">
        <v>109</v>
      </c>
      <c r="F436" s="124">
        <v>1.44</v>
      </c>
      <c r="G436" s="125">
        <v>64.5</v>
      </c>
      <c r="H436" s="125">
        <f t="shared" ref="H436:H440" si="28">F436*G436</f>
        <v>92.88</v>
      </c>
    </row>
    <row r="437" spans="1:8" ht="44.25" customHeight="1">
      <c r="A437" s="337">
        <v>87878</v>
      </c>
      <c r="B437" s="664" t="s">
        <v>1024</v>
      </c>
      <c r="C437" s="665"/>
      <c r="D437" s="666"/>
      <c r="E437" s="72" t="s">
        <v>109</v>
      </c>
      <c r="F437" s="124">
        <v>3.1</v>
      </c>
      <c r="G437" s="125">
        <v>3.13</v>
      </c>
      <c r="H437" s="125">
        <f t="shared" si="28"/>
        <v>9.6999999999999993</v>
      </c>
    </row>
    <row r="438" spans="1:8" ht="58.5" customHeight="1">
      <c r="A438" s="337">
        <v>87528</v>
      </c>
      <c r="B438" s="664" t="s">
        <v>1025</v>
      </c>
      <c r="C438" s="665"/>
      <c r="D438" s="666"/>
      <c r="E438" s="72" t="s">
        <v>109</v>
      </c>
      <c r="F438" s="124">
        <v>3.1</v>
      </c>
      <c r="G438" s="125">
        <v>30.2</v>
      </c>
      <c r="H438" s="125">
        <f t="shared" si="28"/>
        <v>93.62</v>
      </c>
    </row>
    <row r="439" spans="1:8" ht="61.5" customHeight="1">
      <c r="A439" s="337">
        <v>87264</v>
      </c>
      <c r="B439" s="664" t="s">
        <v>1026</v>
      </c>
      <c r="C439" s="665"/>
      <c r="D439" s="666"/>
      <c r="E439" s="72" t="s">
        <v>109</v>
      </c>
      <c r="F439" s="124">
        <v>3.1</v>
      </c>
      <c r="G439" s="125">
        <v>42.39</v>
      </c>
      <c r="H439" s="125">
        <f t="shared" si="28"/>
        <v>131.41</v>
      </c>
    </row>
    <row r="440" spans="1:8">
      <c r="A440" s="337">
        <v>11687</v>
      </c>
      <c r="B440" s="664" t="s">
        <v>1043</v>
      </c>
      <c r="C440" s="665"/>
      <c r="D440" s="666"/>
      <c r="E440" s="72" t="s">
        <v>107</v>
      </c>
      <c r="F440" s="124">
        <v>2.5499999999999998</v>
      </c>
      <c r="G440" s="125">
        <v>705.01</v>
      </c>
      <c r="H440" s="125">
        <f t="shared" si="28"/>
        <v>1797.78</v>
      </c>
    </row>
    <row r="441" spans="1:8">
      <c r="A441" s="667" t="s">
        <v>123</v>
      </c>
      <c r="B441" s="667"/>
      <c r="C441" s="667"/>
      <c r="D441" s="667"/>
      <c r="E441" s="667"/>
      <c r="F441" s="668"/>
      <c r="G441" s="667"/>
      <c r="H441" s="73">
        <f>SUM(H436:H440)</f>
        <v>2125.39</v>
      </c>
    </row>
    <row r="442" spans="1:8">
      <c r="A442" s="669"/>
      <c r="B442" s="669"/>
      <c r="C442" s="669"/>
      <c r="D442" s="669"/>
      <c r="E442" s="669"/>
      <c r="F442" s="670"/>
      <c r="G442" s="669"/>
      <c r="H442" s="669"/>
    </row>
    <row r="443" spans="1:8">
      <c r="A443" s="671" t="s">
        <v>124</v>
      </c>
      <c r="B443" s="671"/>
      <c r="C443" s="671"/>
      <c r="D443" s="671"/>
      <c r="E443" s="671"/>
      <c r="F443" s="672"/>
      <c r="G443" s="671"/>
      <c r="H443" s="554">
        <f>H433+H441</f>
        <v>2193.33</v>
      </c>
    </row>
    <row r="445" spans="1:8">
      <c r="A445" s="671" t="s">
        <v>1053</v>
      </c>
      <c r="B445" s="671"/>
      <c r="C445" s="671"/>
      <c r="D445" s="671"/>
      <c r="E445" s="673" t="s">
        <v>693</v>
      </c>
      <c r="F445" s="674"/>
      <c r="G445" s="659"/>
      <c r="H445" s="659"/>
    </row>
    <row r="446" spans="1:8" ht="35.25" customHeight="1">
      <c r="A446" s="671" t="s">
        <v>1052</v>
      </c>
      <c r="B446" s="671"/>
      <c r="C446" s="671"/>
      <c r="D446" s="671"/>
      <c r="E446" s="671"/>
      <c r="F446" s="672"/>
      <c r="G446" s="671"/>
      <c r="H446" s="671"/>
    </row>
    <row r="447" spans="1:8">
      <c r="A447" s="669"/>
      <c r="B447" s="669"/>
      <c r="C447" s="669"/>
      <c r="D447" s="669"/>
      <c r="E447" s="669"/>
      <c r="F447" s="670"/>
      <c r="G447" s="669"/>
      <c r="H447" s="669"/>
    </row>
    <row r="448" spans="1:8" ht="31.5">
      <c r="A448" s="663" t="s">
        <v>97</v>
      </c>
      <c r="B448" s="663"/>
      <c r="C448" s="663"/>
      <c r="D448" s="663"/>
      <c r="E448" s="69" t="s">
        <v>104</v>
      </c>
      <c r="F448" s="70" t="s">
        <v>117</v>
      </c>
      <c r="G448" s="70" t="s">
        <v>118</v>
      </c>
      <c r="H448" s="71" t="s">
        <v>119</v>
      </c>
    </row>
    <row r="449" spans="1:8">
      <c r="A449" s="337">
        <v>88274</v>
      </c>
      <c r="B449" s="676" t="s">
        <v>754</v>
      </c>
      <c r="C449" s="676"/>
      <c r="D449" s="677"/>
      <c r="E449" s="72" t="s">
        <v>106</v>
      </c>
      <c r="F449" s="124">
        <v>2.5</v>
      </c>
      <c r="G449" s="125">
        <v>18.329999999999998</v>
      </c>
      <c r="H449" s="125">
        <f>F449*G449</f>
        <v>45.83</v>
      </c>
    </row>
    <row r="450" spans="1:8">
      <c r="A450" s="337">
        <v>88316</v>
      </c>
      <c r="B450" s="676" t="s">
        <v>150</v>
      </c>
      <c r="C450" s="676"/>
      <c r="D450" s="677"/>
      <c r="E450" s="72" t="s">
        <v>106</v>
      </c>
      <c r="F450" s="124">
        <v>1.5</v>
      </c>
      <c r="G450" s="125">
        <v>14.74</v>
      </c>
      <c r="H450" s="125">
        <f>F450*G450</f>
        <v>22.11</v>
      </c>
    </row>
    <row r="451" spans="1:8">
      <c r="A451" s="667" t="s">
        <v>120</v>
      </c>
      <c r="B451" s="667"/>
      <c r="C451" s="667"/>
      <c r="D451" s="667"/>
      <c r="E451" s="667"/>
      <c r="F451" s="668"/>
      <c r="G451" s="667"/>
      <c r="H451" s="73">
        <f>SUM(H449:H450)</f>
        <v>67.94</v>
      </c>
    </row>
    <row r="452" spans="1:8">
      <c r="A452" s="669"/>
      <c r="B452" s="669"/>
      <c r="C452" s="669"/>
      <c r="D452" s="669"/>
      <c r="E452" s="669"/>
      <c r="F452" s="670"/>
      <c r="G452" s="669"/>
      <c r="H452" s="669"/>
    </row>
    <row r="453" spans="1:8" ht="31.5">
      <c r="A453" s="663" t="s">
        <v>121</v>
      </c>
      <c r="B453" s="663"/>
      <c r="C453" s="663"/>
      <c r="D453" s="663"/>
      <c r="E453" s="69" t="s">
        <v>104</v>
      </c>
      <c r="F453" s="70" t="s">
        <v>122</v>
      </c>
      <c r="G453" s="70" t="s">
        <v>118</v>
      </c>
      <c r="H453" s="71" t="s">
        <v>119</v>
      </c>
    </row>
    <row r="454" spans="1:8" ht="62.25" customHeight="1">
      <c r="A454" s="337">
        <v>87495</v>
      </c>
      <c r="B454" s="664" t="s">
        <v>1023</v>
      </c>
      <c r="C454" s="665"/>
      <c r="D454" s="666"/>
      <c r="E454" s="72" t="s">
        <v>109</v>
      </c>
      <c r="F454" s="124">
        <v>1.44</v>
      </c>
      <c r="G454" s="125">
        <v>64.5</v>
      </c>
      <c r="H454" s="125">
        <f t="shared" ref="H454:H458" si="29">F454*G454</f>
        <v>92.88</v>
      </c>
    </row>
    <row r="455" spans="1:8" ht="48" customHeight="1">
      <c r="A455" s="337">
        <v>87878</v>
      </c>
      <c r="B455" s="664" t="s">
        <v>1024</v>
      </c>
      <c r="C455" s="665"/>
      <c r="D455" s="666"/>
      <c r="E455" s="72" t="s">
        <v>109</v>
      </c>
      <c r="F455" s="124">
        <v>3.1</v>
      </c>
      <c r="G455" s="125">
        <v>3.13</v>
      </c>
      <c r="H455" s="125">
        <f t="shared" si="29"/>
        <v>9.6999999999999993</v>
      </c>
    </row>
    <row r="456" spans="1:8" ht="62.25" customHeight="1">
      <c r="A456" s="337">
        <v>87528</v>
      </c>
      <c r="B456" s="664" t="s">
        <v>1025</v>
      </c>
      <c r="C456" s="665"/>
      <c r="D456" s="666"/>
      <c r="E456" s="72" t="s">
        <v>109</v>
      </c>
      <c r="F456" s="124">
        <v>3.1</v>
      </c>
      <c r="G456" s="125">
        <v>30.2</v>
      </c>
      <c r="H456" s="125">
        <f t="shared" si="29"/>
        <v>93.62</v>
      </c>
    </row>
    <row r="457" spans="1:8" ht="42.75" customHeight="1">
      <c r="A457" s="337">
        <v>87264</v>
      </c>
      <c r="B457" s="664" t="s">
        <v>1026</v>
      </c>
      <c r="C457" s="665"/>
      <c r="D457" s="666"/>
      <c r="E457" s="72" t="s">
        <v>109</v>
      </c>
      <c r="F457" s="124">
        <v>3.1</v>
      </c>
      <c r="G457" s="125">
        <v>42.39</v>
      </c>
      <c r="H457" s="125">
        <f t="shared" si="29"/>
        <v>131.41</v>
      </c>
    </row>
    <row r="458" spans="1:8" ht="33" customHeight="1">
      <c r="A458" s="337">
        <v>11687</v>
      </c>
      <c r="B458" s="664" t="s">
        <v>1043</v>
      </c>
      <c r="C458" s="665"/>
      <c r="D458" s="666"/>
      <c r="E458" s="72" t="s">
        <v>107</v>
      </c>
      <c r="F458" s="124">
        <v>3</v>
      </c>
      <c r="G458" s="125">
        <v>705.01</v>
      </c>
      <c r="H458" s="125">
        <f t="shared" si="29"/>
        <v>2115.0300000000002</v>
      </c>
    </row>
    <row r="459" spans="1:8">
      <c r="A459" s="667" t="s">
        <v>123</v>
      </c>
      <c r="B459" s="667"/>
      <c r="C459" s="667"/>
      <c r="D459" s="667"/>
      <c r="E459" s="667"/>
      <c r="F459" s="668"/>
      <c r="G459" s="667"/>
      <c r="H459" s="73">
        <f>SUM(H454:H458)</f>
        <v>2442.64</v>
      </c>
    </row>
    <row r="460" spans="1:8">
      <c r="A460" s="669"/>
      <c r="B460" s="669"/>
      <c r="C460" s="669"/>
      <c r="D460" s="669"/>
      <c r="E460" s="669"/>
      <c r="F460" s="670"/>
      <c r="G460" s="669"/>
      <c r="H460" s="669"/>
    </row>
    <row r="461" spans="1:8">
      <c r="A461" s="671" t="s">
        <v>124</v>
      </c>
      <c r="B461" s="671"/>
      <c r="C461" s="671"/>
      <c r="D461" s="671"/>
      <c r="E461" s="671"/>
      <c r="F461" s="672"/>
      <c r="G461" s="671"/>
      <c r="H461" s="554">
        <f>H451+H459</f>
        <v>2510.58</v>
      </c>
    </row>
    <row r="463" spans="1:8">
      <c r="A463" s="671" t="s">
        <v>1061</v>
      </c>
      <c r="B463" s="671"/>
      <c r="C463" s="671"/>
      <c r="D463" s="671"/>
      <c r="E463" s="673" t="s">
        <v>693</v>
      </c>
      <c r="F463" s="674"/>
      <c r="G463" s="659"/>
      <c r="H463" s="659"/>
    </row>
    <row r="464" spans="1:8" ht="66.75" customHeight="1">
      <c r="A464" s="671" t="s">
        <v>1062</v>
      </c>
      <c r="B464" s="671"/>
      <c r="C464" s="671"/>
      <c r="D464" s="671"/>
      <c r="E464" s="671"/>
      <c r="F464" s="672"/>
      <c r="G464" s="671"/>
      <c r="H464" s="671"/>
    </row>
    <row r="465" spans="1:8">
      <c r="A465" s="669"/>
      <c r="B465" s="669"/>
      <c r="C465" s="669"/>
      <c r="D465" s="669"/>
      <c r="E465" s="669"/>
      <c r="F465" s="670"/>
      <c r="G465" s="669"/>
      <c r="H465" s="669"/>
    </row>
    <row r="466" spans="1:8" ht="31.5">
      <c r="A466" s="663" t="s">
        <v>97</v>
      </c>
      <c r="B466" s="663"/>
      <c r="C466" s="663"/>
      <c r="D466" s="663"/>
      <c r="E466" s="69" t="s">
        <v>104</v>
      </c>
      <c r="F466" s="70" t="s">
        <v>117</v>
      </c>
      <c r="G466" s="70" t="s">
        <v>118</v>
      </c>
      <c r="H466" s="71" t="s">
        <v>119</v>
      </c>
    </row>
    <row r="467" spans="1:8">
      <c r="A467" s="346">
        <v>88274</v>
      </c>
      <c r="B467" s="676" t="s">
        <v>754</v>
      </c>
      <c r="C467" s="676"/>
      <c r="D467" s="677"/>
      <c r="E467" s="72" t="s">
        <v>106</v>
      </c>
      <c r="F467" s="124">
        <v>3.5</v>
      </c>
      <c r="G467" s="125">
        <v>18.329999999999998</v>
      </c>
      <c r="H467" s="125">
        <f>F467*G467</f>
        <v>64.16</v>
      </c>
    </row>
    <row r="468" spans="1:8">
      <c r="A468" s="346">
        <v>88316</v>
      </c>
      <c r="B468" s="676" t="s">
        <v>150</v>
      </c>
      <c r="C468" s="676"/>
      <c r="D468" s="677"/>
      <c r="E468" s="72" t="s">
        <v>106</v>
      </c>
      <c r="F468" s="124">
        <v>2.5</v>
      </c>
      <c r="G468" s="125">
        <v>14.74</v>
      </c>
      <c r="H468" s="125">
        <f>F468*G468</f>
        <v>36.85</v>
      </c>
    </row>
    <row r="469" spans="1:8">
      <c r="A469" s="667" t="s">
        <v>120</v>
      </c>
      <c r="B469" s="667"/>
      <c r="C469" s="667"/>
      <c r="D469" s="667"/>
      <c r="E469" s="667"/>
      <c r="F469" s="668"/>
      <c r="G469" s="667"/>
      <c r="H469" s="73">
        <f>SUM(H467:H468)</f>
        <v>101.01</v>
      </c>
    </row>
    <row r="470" spans="1:8">
      <c r="A470" s="669"/>
      <c r="B470" s="669"/>
      <c r="C470" s="669"/>
      <c r="D470" s="669"/>
      <c r="E470" s="669"/>
      <c r="F470" s="670"/>
      <c r="G470" s="669"/>
      <c r="H470" s="669"/>
    </row>
    <row r="471" spans="1:8" ht="31.5">
      <c r="A471" s="663" t="s">
        <v>121</v>
      </c>
      <c r="B471" s="663"/>
      <c r="C471" s="663"/>
      <c r="D471" s="663"/>
      <c r="E471" s="69" t="s">
        <v>104</v>
      </c>
      <c r="F471" s="70" t="s">
        <v>122</v>
      </c>
      <c r="G471" s="70" t="s">
        <v>118</v>
      </c>
      <c r="H471" s="71" t="s">
        <v>119</v>
      </c>
    </row>
    <row r="472" spans="1:8" ht="61.5" customHeight="1">
      <c r="A472" s="346">
        <v>87495</v>
      </c>
      <c r="B472" s="664" t="s">
        <v>1023</v>
      </c>
      <c r="C472" s="665"/>
      <c r="D472" s="666"/>
      <c r="E472" s="72" t="s">
        <v>109</v>
      </c>
      <c r="F472" s="124">
        <v>1.44</v>
      </c>
      <c r="G472" s="125">
        <v>64.5</v>
      </c>
      <c r="H472" s="125">
        <f t="shared" ref="H472:H480" si="30">F472*G472</f>
        <v>92.88</v>
      </c>
    </row>
    <row r="473" spans="1:8" ht="48" customHeight="1">
      <c r="A473" s="346">
        <v>87878</v>
      </c>
      <c r="B473" s="664" t="s">
        <v>1024</v>
      </c>
      <c r="C473" s="665"/>
      <c r="D473" s="666"/>
      <c r="E473" s="72" t="s">
        <v>109</v>
      </c>
      <c r="F473" s="124">
        <v>3.1</v>
      </c>
      <c r="G473" s="125">
        <v>3.13</v>
      </c>
      <c r="H473" s="125">
        <f t="shared" si="30"/>
        <v>9.6999999999999993</v>
      </c>
    </row>
    <row r="474" spans="1:8" ht="60" customHeight="1">
      <c r="A474" s="346">
        <v>87528</v>
      </c>
      <c r="B474" s="664" t="s">
        <v>1025</v>
      </c>
      <c r="C474" s="665"/>
      <c r="D474" s="666"/>
      <c r="E474" s="72" t="s">
        <v>109</v>
      </c>
      <c r="F474" s="124">
        <v>3.1</v>
      </c>
      <c r="G474" s="125">
        <v>30.2</v>
      </c>
      <c r="H474" s="125">
        <f t="shared" si="30"/>
        <v>93.62</v>
      </c>
    </row>
    <row r="475" spans="1:8" ht="59.25" customHeight="1">
      <c r="A475" s="346">
        <v>87264</v>
      </c>
      <c r="B475" s="664" t="s">
        <v>1026</v>
      </c>
      <c r="C475" s="665"/>
      <c r="D475" s="666"/>
      <c r="E475" s="72" t="s">
        <v>109</v>
      </c>
      <c r="F475" s="124">
        <v>3.1</v>
      </c>
      <c r="G475" s="125">
        <v>42.39</v>
      </c>
      <c r="H475" s="125">
        <f t="shared" si="30"/>
        <v>131.41</v>
      </c>
    </row>
    <row r="476" spans="1:8" ht="33.75" customHeight="1">
      <c r="A476" s="346">
        <v>86883</v>
      </c>
      <c r="B476" s="664" t="s">
        <v>1027</v>
      </c>
      <c r="C476" s="665"/>
      <c r="D476" s="666"/>
      <c r="E476" s="72" t="s">
        <v>363</v>
      </c>
      <c r="F476" s="124">
        <v>1</v>
      </c>
      <c r="G476" s="125">
        <v>12.08</v>
      </c>
      <c r="H476" s="125">
        <f t="shared" si="30"/>
        <v>12.08</v>
      </c>
    </row>
    <row r="477" spans="1:8" ht="34.5" customHeight="1">
      <c r="A477" s="346">
        <v>86878</v>
      </c>
      <c r="B477" s="664" t="s">
        <v>1028</v>
      </c>
      <c r="C477" s="665"/>
      <c r="D477" s="666"/>
      <c r="E477" s="72" t="s">
        <v>363</v>
      </c>
      <c r="F477" s="124">
        <v>1</v>
      </c>
      <c r="G477" s="125">
        <v>46.19</v>
      </c>
      <c r="H477" s="125">
        <f t="shared" si="30"/>
        <v>46.19</v>
      </c>
    </row>
    <row r="478" spans="1:8" ht="43.5" customHeight="1">
      <c r="A478" s="346">
        <v>86912</v>
      </c>
      <c r="B478" s="664" t="s">
        <v>1029</v>
      </c>
      <c r="C478" s="665"/>
      <c r="D478" s="666"/>
      <c r="E478" s="72" t="s">
        <v>363</v>
      </c>
      <c r="F478" s="124">
        <v>1</v>
      </c>
      <c r="G478" s="125">
        <v>43.49</v>
      </c>
      <c r="H478" s="125">
        <f t="shared" si="30"/>
        <v>43.49</v>
      </c>
    </row>
    <row r="479" spans="1:8" ht="35.25" customHeight="1">
      <c r="A479" s="346">
        <v>11687</v>
      </c>
      <c r="B479" s="664" t="s">
        <v>1043</v>
      </c>
      <c r="C479" s="665"/>
      <c r="D479" s="666"/>
      <c r="E479" s="72" t="s">
        <v>107</v>
      </c>
      <c r="F479" s="124">
        <v>2.7</v>
      </c>
      <c r="G479" s="125">
        <v>705.01</v>
      </c>
      <c r="H479" s="125">
        <f t="shared" si="30"/>
        <v>1903.53</v>
      </c>
    </row>
    <row r="480" spans="1:8">
      <c r="A480" s="346" t="s">
        <v>365</v>
      </c>
      <c r="B480" s="664" t="s">
        <v>1041</v>
      </c>
      <c r="C480" s="665"/>
      <c r="D480" s="666"/>
      <c r="E480" s="72" t="s">
        <v>363</v>
      </c>
      <c r="F480" s="124">
        <v>1</v>
      </c>
      <c r="G480" s="125">
        <v>753.12</v>
      </c>
      <c r="H480" s="125">
        <f t="shared" si="30"/>
        <v>753.12</v>
      </c>
    </row>
    <row r="481" spans="1:8">
      <c r="A481" s="667" t="s">
        <v>123</v>
      </c>
      <c r="B481" s="667"/>
      <c r="C481" s="667"/>
      <c r="D481" s="667"/>
      <c r="E481" s="667"/>
      <c r="F481" s="668"/>
      <c r="G481" s="667"/>
      <c r="H481" s="73">
        <f>SUM(H472:H480)</f>
        <v>3086.02</v>
      </c>
    </row>
    <row r="482" spans="1:8">
      <c r="A482" s="669"/>
      <c r="B482" s="669"/>
      <c r="C482" s="669"/>
      <c r="D482" s="669"/>
      <c r="E482" s="669"/>
      <c r="F482" s="670"/>
      <c r="G482" s="669"/>
      <c r="H482" s="669"/>
    </row>
    <row r="483" spans="1:8">
      <c r="A483" s="671" t="s">
        <v>124</v>
      </c>
      <c r="B483" s="671"/>
      <c r="C483" s="671"/>
      <c r="D483" s="671"/>
      <c r="E483" s="671"/>
      <c r="F483" s="672"/>
      <c r="G483" s="671"/>
      <c r="H483" s="554">
        <f>H469+H481</f>
        <v>3187.03</v>
      </c>
    </row>
    <row r="485" spans="1:8">
      <c r="A485" s="671" t="s">
        <v>1100</v>
      </c>
      <c r="B485" s="671"/>
      <c r="C485" s="671"/>
      <c r="D485" s="671"/>
      <c r="E485" s="673" t="s">
        <v>364</v>
      </c>
      <c r="F485" s="674"/>
      <c r="G485" s="659"/>
      <c r="H485" s="659"/>
    </row>
    <row r="486" spans="1:8" ht="51.75" customHeight="1">
      <c r="A486" s="671" t="s">
        <v>1106</v>
      </c>
      <c r="B486" s="671"/>
      <c r="C486" s="671"/>
      <c r="D486" s="671"/>
      <c r="E486" s="671"/>
      <c r="F486" s="672"/>
      <c r="G486" s="671"/>
      <c r="H486" s="671"/>
    </row>
    <row r="487" spans="1:8">
      <c r="A487" s="669"/>
      <c r="B487" s="669"/>
      <c r="C487" s="669"/>
      <c r="D487" s="669"/>
      <c r="E487" s="669"/>
      <c r="F487" s="670"/>
      <c r="G487" s="669"/>
      <c r="H487" s="669"/>
    </row>
    <row r="488" spans="1:8" ht="31.5">
      <c r="A488" s="331" t="s">
        <v>751</v>
      </c>
      <c r="B488" s="681" t="s">
        <v>121</v>
      </c>
      <c r="C488" s="682"/>
      <c r="D488" s="683"/>
      <c r="E488" s="69" t="s">
        <v>104</v>
      </c>
      <c r="F488" s="70" t="s">
        <v>122</v>
      </c>
      <c r="G488" s="70" t="s">
        <v>118</v>
      </c>
      <c r="H488" s="71" t="s">
        <v>119</v>
      </c>
    </row>
    <row r="489" spans="1:8" ht="45.75" customHeight="1">
      <c r="A489" s="346">
        <v>20231</v>
      </c>
      <c r="B489" s="664" t="s">
        <v>1094</v>
      </c>
      <c r="C489" s="665"/>
      <c r="D489" s="666"/>
      <c r="E489" s="72" t="s">
        <v>107</v>
      </c>
      <c r="F489" s="124">
        <v>1.4</v>
      </c>
      <c r="G489" s="125">
        <v>41.67</v>
      </c>
      <c r="H489" s="125">
        <f t="shared" ref="H489:H493" si="31">F489*G489</f>
        <v>58.34</v>
      </c>
    </row>
    <row r="490" spans="1:8" ht="27.75" customHeight="1">
      <c r="A490" s="346">
        <v>86884</v>
      </c>
      <c r="B490" s="664" t="s">
        <v>1095</v>
      </c>
      <c r="C490" s="665"/>
      <c r="D490" s="666"/>
      <c r="E490" s="72" t="s">
        <v>363</v>
      </c>
      <c r="F490" s="124">
        <v>2</v>
      </c>
      <c r="G490" s="125">
        <v>8.06</v>
      </c>
      <c r="H490" s="125">
        <f t="shared" si="31"/>
        <v>16.12</v>
      </c>
    </row>
    <row r="491" spans="1:8" ht="31.5" customHeight="1">
      <c r="A491" s="346">
        <v>86895</v>
      </c>
      <c r="B491" s="664" t="s">
        <v>1103</v>
      </c>
      <c r="C491" s="665"/>
      <c r="D491" s="666"/>
      <c r="E491" s="72" t="s">
        <v>363</v>
      </c>
      <c r="F491" s="124">
        <v>2.8</v>
      </c>
      <c r="G491" s="125">
        <v>275.77999999999997</v>
      </c>
      <c r="H491" s="125">
        <f t="shared" si="31"/>
        <v>772.18</v>
      </c>
    </row>
    <row r="492" spans="1:8" ht="30" customHeight="1">
      <c r="A492" s="346">
        <v>86906</v>
      </c>
      <c r="B492" s="664" t="s">
        <v>1101</v>
      </c>
      <c r="C492" s="665"/>
      <c r="D492" s="666"/>
      <c r="E492" s="72" t="s">
        <v>363</v>
      </c>
      <c r="F492" s="124">
        <v>2</v>
      </c>
      <c r="G492" s="125">
        <v>51.4</v>
      </c>
      <c r="H492" s="125">
        <f t="shared" si="31"/>
        <v>102.8</v>
      </c>
    </row>
    <row r="493" spans="1:8" ht="43.5" customHeight="1">
      <c r="A493" s="346">
        <v>86937</v>
      </c>
      <c r="B493" s="664" t="s">
        <v>1102</v>
      </c>
      <c r="C493" s="665"/>
      <c r="D493" s="666"/>
      <c r="E493" s="72" t="s">
        <v>104</v>
      </c>
      <c r="F493" s="124">
        <v>2</v>
      </c>
      <c r="G493" s="125">
        <v>139.03</v>
      </c>
      <c r="H493" s="125">
        <f t="shared" si="31"/>
        <v>278.06</v>
      </c>
    </row>
    <row r="494" spans="1:8">
      <c r="A494" s="667" t="s">
        <v>123</v>
      </c>
      <c r="B494" s="667"/>
      <c r="C494" s="667"/>
      <c r="D494" s="667"/>
      <c r="E494" s="667"/>
      <c r="F494" s="668"/>
      <c r="G494" s="667"/>
      <c r="H494" s="73">
        <f>SUM(H489:H493)</f>
        <v>1227.5</v>
      </c>
    </row>
    <row r="495" spans="1:8">
      <c r="A495" s="669"/>
      <c r="B495" s="669"/>
      <c r="C495" s="669"/>
      <c r="D495" s="669"/>
      <c r="E495" s="669"/>
      <c r="F495" s="670"/>
      <c r="G495" s="669"/>
      <c r="H495" s="669"/>
    </row>
    <row r="496" spans="1:8">
      <c r="A496" s="671" t="s">
        <v>124</v>
      </c>
      <c r="B496" s="671"/>
      <c r="C496" s="671"/>
      <c r="D496" s="671"/>
      <c r="E496" s="671"/>
      <c r="F496" s="672"/>
      <c r="G496" s="671"/>
      <c r="H496" s="554">
        <f>H494</f>
        <v>1227.5</v>
      </c>
    </row>
    <row r="498" spans="1:8">
      <c r="A498" s="671" t="s">
        <v>1109</v>
      </c>
      <c r="B498" s="671"/>
      <c r="C498" s="671"/>
      <c r="D498" s="671"/>
      <c r="E498" s="673" t="s">
        <v>364</v>
      </c>
      <c r="F498" s="674"/>
      <c r="G498" s="659"/>
      <c r="H498" s="659"/>
    </row>
    <row r="499" spans="1:8" ht="53.25" customHeight="1">
      <c r="A499" s="671" t="s">
        <v>1110</v>
      </c>
      <c r="B499" s="671"/>
      <c r="C499" s="671"/>
      <c r="D499" s="671"/>
      <c r="E499" s="671"/>
      <c r="F499" s="672"/>
      <c r="G499" s="671"/>
      <c r="H499" s="671"/>
    </row>
    <row r="500" spans="1:8">
      <c r="A500" s="669"/>
      <c r="B500" s="669"/>
      <c r="C500" s="669"/>
      <c r="D500" s="669"/>
      <c r="E500" s="669"/>
      <c r="F500" s="670"/>
      <c r="G500" s="669"/>
      <c r="H500" s="669"/>
    </row>
    <row r="501" spans="1:8" ht="31.5">
      <c r="A501" s="331" t="s">
        <v>751</v>
      </c>
      <c r="B501" s="681" t="s">
        <v>121</v>
      </c>
      <c r="C501" s="682"/>
      <c r="D501" s="683"/>
      <c r="E501" s="69" t="s">
        <v>104</v>
      </c>
      <c r="F501" s="70" t="s">
        <v>122</v>
      </c>
      <c r="G501" s="70" t="s">
        <v>118</v>
      </c>
      <c r="H501" s="71" t="s">
        <v>119</v>
      </c>
    </row>
    <row r="502" spans="1:8" ht="43.5" customHeight="1">
      <c r="A502" s="346">
        <v>20231</v>
      </c>
      <c r="B502" s="664" t="s">
        <v>1094</v>
      </c>
      <c r="C502" s="665"/>
      <c r="D502" s="666"/>
      <c r="E502" s="72" t="s">
        <v>107</v>
      </c>
      <c r="F502" s="124">
        <v>3.75</v>
      </c>
      <c r="G502" s="125">
        <v>41.67</v>
      </c>
      <c r="H502" s="125">
        <f t="shared" ref="H502:H506" si="32">F502*G502</f>
        <v>156.26</v>
      </c>
    </row>
    <row r="503" spans="1:8" ht="30.75" customHeight="1">
      <c r="A503" s="346">
        <v>86884</v>
      </c>
      <c r="B503" s="664" t="s">
        <v>1095</v>
      </c>
      <c r="C503" s="665"/>
      <c r="D503" s="666"/>
      <c r="E503" s="72" t="s">
        <v>363</v>
      </c>
      <c r="F503" s="124">
        <v>5</v>
      </c>
      <c r="G503" s="125">
        <v>8.06</v>
      </c>
      <c r="H503" s="125">
        <f t="shared" si="32"/>
        <v>40.299999999999997</v>
      </c>
    </row>
    <row r="504" spans="1:8" ht="33.75" customHeight="1">
      <c r="A504" s="346">
        <v>86895</v>
      </c>
      <c r="B504" s="664" t="s">
        <v>1103</v>
      </c>
      <c r="C504" s="665"/>
      <c r="D504" s="666"/>
      <c r="E504" s="72" t="s">
        <v>363</v>
      </c>
      <c r="F504" s="124">
        <v>7.5</v>
      </c>
      <c r="G504" s="125">
        <v>275.77999999999997</v>
      </c>
      <c r="H504" s="125">
        <f t="shared" si="32"/>
        <v>2068.35</v>
      </c>
    </row>
    <row r="505" spans="1:8" ht="33.75" customHeight="1">
      <c r="A505" s="346">
        <v>86906</v>
      </c>
      <c r="B505" s="664" t="s">
        <v>1101</v>
      </c>
      <c r="C505" s="665"/>
      <c r="D505" s="666"/>
      <c r="E505" s="72" t="s">
        <v>363</v>
      </c>
      <c r="F505" s="124">
        <v>5</v>
      </c>
      <c r="G505" s="125">
        <v>51.4</v>
      </c>
      <c r="H505" s="125">
        <f t="shared" si="32"/>
        <v>257</v>
      </c>
    </row>
    <row r="506" spans="1:8" ht="45.75" customHeight="1">
      <c r="A506" s="346">
        <v>86937</v>
      </c>
      <c r="B506" s="664" t="s">
        <v>1102</v>
      </c>
      <c r="C506" s="665"/>
      <c r="D506" s="666"/>
      <c r="E506" s="72" t="s">
        <v>104</v>
      </c>
      <c r="F506" s="124">
        <v>5</v>
      </c>
      <c r="G506" s="125">
        <v>139.03</v>
      </c>
      <c r="H506" s="125">
        <f t="shared" si="32"/>
        <v>695.15</v>
      </c>
    </row>
    <row r="507" spans="1:8">
      <c r="A507" s="667" t="s">
        <v>123</v>
      </c>
      <c r="B507" s="667"/>
      <c r="C507" s="667"/>
      <c r="D507" s="667"/>
      <c r="E507" s="667"/>
      <c r="F507" s="668"/>
      <c r="G507" s="667"/>
      <c r="H507" s="73">
        <f>SUM(H502:H506)</f>
        <v>3217.06</v>
      </c>
    </row>
    <row r="508" spans="1:8">
      <c r="A508" s="669"/>
      <c r="B508" s="669"/>
      <c r="C508" s="669"/>
      <c r="D508" s="669"/>
      <c r="E508" s="669"/>
      <c r="F508" s="670"/>
      <c r="G508" s="669"/>
      <c r="H508" s="669"/>
    </row>
    <row r="509" spans="1:8">
      <c r="A509" s="671" t="s">
        <v>124</v>
      </c>
      <c r="B509" s="671"/>
      <c r="C509" s="671"/>
      <c r="D509" s="671"/>
      <c r="E509" s="671"/>
      <c r="F509" s="672"/>
      <c r="G509" s="671"/>
      <c r="H509" s="554">
        <f>H507</f>
        <v>3217.06</v>
      </c>
    </row>
    <row r="511" spans="1:8">
      <c r="A511" s="671" t="s">
        <v>1121</v>
      </c>
      <c r="B511" s="671"/>
      <c r="C511" s="671"/>
      <c r="D511" s="671"/>
      <c r="E511" s="673" t="s">
        <v>364</v>
      </c>
      <c r="F511" s="674"/>
      <c r="G511" s="659"/>
      <c r="H511" s="659"/>
    </row>
    <row r="512" spans="1:8">
      <c r="A512" s="671" t="s">
        <v>1122</v>
      </c>
      <c r="B512" s="671"/>
      <c r="C512" s="671"/>
      <c r="D512" s="671"/>
      <c r="E512" s="671"/>
      <c r="F512" s="672"/>
      <c r="G512" s="671"/>
      <c r="H512" s="671"/>
    </row>
    <row r="513" spans="1:8">
      <c r="A513" s="669"/>
      <c r="B513" s="669"/>
      <c r="C513" s="669"/>
      <c r="D513" s="669"/>
      <c r="E513" s="669"/>
      <c r="F513" s="670"/>
      <c r="G513" s="669"/>
      <c r="H513" s="669"/>
    </row>
    <row r="514" spans="1:8" ht="31.5">
      <c r="A514" s="331" t="s">
        <v>751</v>
      </c>
      <c r="B514" s="681" t="s">
        <v>121</v>
      </c>
      <c r="C514" s="682"/>
      <c r="D514" s="683"/>
      <c r="E514" s="69" t="s">
        <v>104</v>
      </c>
      <c r="F514" s="70" t="s">
        <v>122</v>
      </c>
      <c r="G514" s="70" t="s">
        <v>118</v>
      </c>
      <c r="H514" s="71" t="s">
        <v>119</v>
      </c>
    </row>
    <row r="515" spans="1:8" ht="60.75" customHeight="1">
      <c r="A515" s="346">
        <v>87523</v>
      </c>
      <c r="B515" s="664" t="s">
        <v>1123</v>
      </c>
      <c r="C515" s="665"/>
      <c r="D515" s="666"/>
      <c r="E515" s="72" t="s">
        <v>109</v>
      </c>
      <c r="F515" s="124">
        <v>2.5499999999999998</v>
      </c>
      <c r="G515" s="125">
        <v>64.83</v>
      </c>
      <c r="H515" s="125">
        <f t="shared" ref="H515:H519" si="33">F515*G515</f>
        <v>165.32</v>
      </c>
    </row>
    <row r="516" spans="1:8" ht="48.75" customHeight="1">
      <c r="A516" s="346">
        <v>87242</v>
      </c>
      <c r="B516" s="664" t="s">
        <v>367</v>
      </c>
      <c r="C516" s="665"/>
      <c r="D516" s="666"/>
      <c r="E516" s="72" t="s">
        <v>109</v>
      </c>
      <c r="F516" s="124">
        <v>2.68</v>
      </c>
      <c r="G516" s="125">
        <v>179.54</v>
      </c>
      <c r="H516" s="125">
        <f t="shared" si="33"/>
        <v>481.17</v>
      </c>
    </row>
    <row r="517" spans="1:8" ht="45.75" customHeight="1">
      <c r="A517" s="346">
        <v>87879</v>
      </c>
      <c r="B517" s="664" t="s">
        <v>1124</v>
      </c>
      <c r="C517" s="665"/>
      <c r="D517" s="666"/>
      <c r="E517" s="72" t="s">
        <v>109</v>
      </c>
      <c r="F517" s="124">
        <v>2.68</v>
      </c>
      <c r="G517" s="125">
        <v>2.72</v>
      </c>
      <c r="H517" s="125">
        <f t="shared" si="33"/>
        <v>7.29</v>
      </c>
    </row>
    <row r="518" spans="1:8" ht="61.5" customHeight="1">
      <c r="A518" s="346">
        <v>87536</v>
      </c>
      <c r="B518" s="664" t="s">
        <v>1125</v>
      </c>
      <c r="C518" s="665"/>
      <c r="D518" s="666"/>
      <c r="E518" s="72" t="s">
        <v>109</v>
      </c>
      <c r="F518" s="124">
        <v>2.68</v>
      </c>
      <c r="G518" s="125">
        <v>24.11</v>
      </c>
      <c r="H518" s="125">
        <f t="shared" si="33"/>
        <v>64.61</v>
      </c>
    </row>
    <row r="519" spans="1:8" ht="58.5" customHeight="1">
      <c r="A519" s="346">
        <v>92775</v>
      </c>
      <c r="B519" s="664" t="s">
        <v>1126</v>
      </c>
      <c r="C519" s="665"/>
      <c r="D519" s="666"/>
      <c r="E519" s="72" t="s">
        <v>105</v>
      </c>
      <c r="F519" s="124">
        <v>1.01</v>
      </c>
      <c r="G519" s="125">
        <v>11.84</v>
      </c>
      <c r="H519" s="125">
        <f t="shared" si="33"/>
        <v>11.96</v>
      </c>
    </row>
    <row r="520" spans="1:8" ht="36.75" customHeight="1">
      <c r="A520" s="473">
        <v>86914</v>
      </c>
      <c r="B520" s="664" t="s">
        <v>1791</v>
      </c>
      <c r="C520" s="665"/>
      <c r="D520" s="666"/>
      <c r="E520" s="72" t="s">
        <v>363</v>
      </c>
      <c r="F520" s="124">
        <v>6</v>
      </c>
      <c r="G520" s="125">
        <v>39.409999999999997</v>
      </c>
      <c r="H520" s="125">
        <f t="shared" ref="H520" si="34">F520*G520</f>
        <v>236.46</v>
      </c>
    </row>
    <row r="521" spans="1:8" ht="24" customHeight="1">
      <c r="A521" s="346" t="s">
        <v>365</v>
      </c>
      <c r="B521" s="664" t="s">
        <v>1120</v>
      </c>
      <c r="C521" s="665"/>
      <c r="D521" s="666"/>
      <c r="E521" s="72" t="s">
        <v>363</v>
      </c>
      <c r="F521" s="124">
        <v>2</v>
      </c>
      <c r="G521" s="125">
        <v>1560</v>
      </c>
      <c r="H521" s="125">
        <f t="shared" ref="H521" si="35">F521*G521</f>
        <v>3120</v>
      </c>
    </row>
    <row r="522" spans="1:8">
      <c r="A522" s="667" t="s">
        <v>123</v>
      </c>
      <c r="B522" s="667"/>
      <c r="C522" s="667"/>
      <c r="D522" s="667"/>
      <c r="E522" s="667"/>
      <c r="F522" s="668"/>
      <c r="G522" s="667"/>
      <c r="H522" s="73">
        <f>SUM(H515:H521)</f>
        <v>4086.81</v>
      </c>
    </row>
    <row r="523" spans="1:8">
      <c r="A523" s="669"/>
      <c r="B523" s="669"/>
      <c r="C523" s="669"/>
      <c r="D523" s="669"/>
      <c r="E523" s="669"/>
      <c r="F523" s="670"/>
      <c r="G523" s="669"/>
      <c r="H523" s="669"/>
    </row>
    <row r="524" spans="1:8">
      <c r="A524" s="671" t="s">
        <v>124</v>
      </c>
      <c r="B524" s="671"/>
      <c r="C524" s="671"/>
      <c r="D524" s="671"/>
      <c r="E524" s="671"/>
      <c r="F524" s="672"/>
      <c r="G524" s="671"/>
      <c r="H524" s="554">
        <f>H522</f>
        <v>4086.81</v>
      </c>
    </row>
    <row r="526" spans="1:8">
      <c r="A526" s="671" t="s">
        <v>1132</v>
      </c>
      <c r="B526" s="671"/>
      <c r="C526" s="671"/>
      <c r="D526" s="671"/>
      <c r="E526" s="673" t="s">
        <v>693</v>
      </c>
      <c r="F526" s="674"/>
      <c r="G526" s="659"/>
      <c r="H526" s="659"/>
    </row>
    <row r="527" spans="1:8" ht="66" customHeight="1">
      <c r="A527" s="671" t="s">
        <v>1134</v>
      </c>
      <c r="B527" s="671"/>
      <c r="C527" s="671"/>
      <c r="D527" s="671"/>
      <c r="E527" s="671"/>
      <c r="F527" s="672"/>
      <c r="G527" s="671"/>
      <c r="H527" s="671"/>
    </row>
    <row r="528" spans="1:8">
      <c r="A528" s="669"/>
      <c r="B528" s="669"/>
      <c r="C528" s="669"/>
      <c r="D528" s="669"/>
      <c r="E528" s="669"/>
      <c r="F528" s="670"/>
      <c r="G528" s="669"/>
      <c r="H528" s="669"/>
    </row>
    <row r="529" spans="1:8" ht="31.5">
      <c r="A529" s="663" t="s">
        <v>97</v>
      </c>
      <c r="B529" s="663"/>
      <c r="C529" s="663"/>
      <c r="D529" s="663"/>
      <c r="E529" s="69" t="s">
        <v>104</v>
      </c>
      <c r="F529" s="70" t="s">
        <v>117</v>
      </c>
      <c r="G529" s="70" t="s">
        <v>118</v>
      </c>
      <c r="H529" s="71" t="s">
        <v>119</v>
      </c>
    </row>
    <row r="530" spans="1:8">
      <c r="A530" s="346">
        <v>88274</v>
      </c>
      <c r="B530" s="676" t="s">
        <v>754</v>
      </c>
      <c r="C530" s="676"/>
      <c r="D530" s="677"/>
      <c r="E530" s="72" t="s">
        <v>106</v>
      </c>
      <c r="F530" s="124">
        <v>4.5</v>
      </c>
      <c r="G530" s="125">
        <v>18.329999999999998</v>
      </c>
      <c r="H530" s="125">
        <f>F530*G530</f>
        <v>82.49</v>
      </c>
    </row>
    <row r="531" spans="1:8">
      <c r="A531" s="346">
        <v>88316</v>
      </c>
      <c r="B531" s="676" t="s">
        <v>150</v>
      </c>
      <c r="C531" s="676"/>
      <c r="D531" s="677"/>
      <c r="E531" s="72" t="s">
        <v>106</v>
      </c>
      <c r="F531" s="124">
        <v>3.5</v>
      </c>
      <c r="G531" s="125">
        <v>14.74</v>
      </c>
      <c r="H531" s="125">
        <f>F531*G531</f>
        <v>51.59</v>
      </c>
    </row>
    <row r="532" spans="1:8">
      <c r="A532" s="667" t="s">
        <v>120</v>
      </c>
      <c r="B532" s="667"/>
      <c r="C532" s="667"/>
      <c r="D532" s="667"/>
      <c r="E532" s="667"/>
      <c r="F532" s="668"/>
      <c r="G532" s="667"/>
      <c r="H532" s="73">
        <f>SUM(H530:H531)</f>
        <v>134.08000000000001</v>
      </c>
    </row>
    <row r="533" spans="1:8">
      <c r="A533" s="669"/>
      <c r="B533" s="669"/>
      <c r="C533" s="669"/>
      <c r="D533" s="669"/>
      <c r="E533" s="669"/>
      <c r="F533" s="670"/>
      <c r="G533" s="669"/>
      <c r="H533" s="669"/>
    </row>
    <row r="534" spans="1:8" ht="31.5">
      <c r="A534" s="663" t="s">
        <v>121</v>
      </c>
      <c r="B534" s="663"/>
      <c r="C534" s="663"/>
      <c r="D534" s="663"/>
      <c r="E534" s="69" t="s">
        <v>104</v>
      </c>
      <c r="F534" s="70" t="s">
        <v>122</v>
      </c>
      <c r="G534" s="70" t="s">
        <v>118</v>
      </c>
      <c r="H534" s="71" t="s">
        <v>119</v>
      </c>
    </row>
    <row r="535" spans="1:8" ht="63.75" customHeight="1">
      <c r="A535" s="346">
        <v>87495</v>
      </c>
      <c r="B535" s="664" t="s">
        <v>1023</v>
      </c>
      <c r="C535" s="665"/>
      <c r="D535" s="666"/>
      <c r="E535" s="72" t="s">
        <v>109</v>
      </c>
      <c r="F535" s="124">
        <v>1.44</v>
      </c>
      <c r="G535" s="125">
        <v>64.5</v>
      </c>
      <c r="H535" s="125">
        <f t="shared" ref="H535:H544" si="36">F535*G535</f>
        <v>92.88</v>
      </c>
    </row>
    <row r="536" spans="1:8" ht="50.25" customHeight="1">
      <c r="A536" s="346">
        <v>87878</v>
      </c>
      <c r="B536" s="664" t="s">
        <v>1024</v>
      </c>
      <c r="C536" s="665"/>
      <c r="D536" s="666"/>
      <c r="E536" s="72" t="s">
        <v>109</v>
      </c>
      <c r="F536" s="124">
        <v>3.1</v>
      </c>
      <c r="G536" s="125">
        <v>3.13</v>
      </c>
      <c r="H536" s="125">
        <f t="shared" si="36"/>
        <v>9.6999999999999993</v>
      </c>
    </row>
    <row r="537" spans="1:8" ht="77.25" customHeight="1">
      <c r="A537" s="346">
        <v>87528</v>
      </c>
      <c r="B537" s="664" t="s">
        <v>1025</v>
      </c>
      <c r="C537" s="665"/>
      <c r="D537" s="666"/>
      <c r="E537" s="72" t="s">
        <v>109</v>
      </c>
      <c r="F537" s="124">
        <v>3.1</v>
      </c>
      <c r="G537" s="125">
        <v>30.2</v>
      </c>
      <c r="H537" s="125">
        <f t="shared" si="36"/>
        <v>93.62</v>
      </c>
    </row>
    <row r="538" spans="1:8" ht="46.5" customHeight="1">
      <c r="A538" s="346">
        <v>87242</v>
      </c>
      <c r="B538" s="664" t="s">
        <v>367</v>
      </c>
      <c r="C538" s="665"/>
      <c r="D538" s="666"/>
      <c r="E538" s="72" t="s">
        <v>109</v>
      </c>
      <c r="F538" s="124">
        <v>3.1</v>
      </c>
      <c r="G538" s="125">
        <v>179.54</v>
      </c>
      <c r="H538" s="125">
        <f t="shared" si="36"/>
        <v>556.57000000000005</v>
      </c>
    </row>
    <row r="539" spans="1:8" ht="31.5" customHeight="1">
      <c r="A539" s="346">
        <v>86883</v>
      </c>
      <c r="B539" s="664" t="s">
        <v>1027</v>
      </c>
      <c r="C539" s="665"/>
      <c r="D539" s="666"/>
      <c r="E539" s="72" t="s">
        <v>363</v>
      </c>
      <c r="F539" s="124">
        <v>2</v>
      </c>
      <c r="G539" s="125">
        <v>12.08</v>
      </c>
      <c r="H539" s="125">
        <f t="shared" si="36"/>
        <v>24.16</v>
      </c>
    </row>
    <row r="540" spans="1:8" ht="30.75" customHeight="1">
      <c r="A540" s="346">
        <v>86878</v>
      </c>
      <c r="B540" s="664" t="s">
        <v>1028</v>
      </c>
      <c r="C540" s="665"/>
      <c r="D540" s="666"/>
      <c r="E540" s="72" t="s">
        <v>363</v>
      </c>
      <c r="F540" s="124">
        <v>2</v>
      </c>
      <c r="G540" s="125">
        <v>46.19</v>
      </c>
      <c r="H540" s="125">
        <f t="shared" si="36"/>
        <v>92.38</v>
      </c>
    </row>
    <row r="541" spans="1:8" ht="43.5" customHeight="1">
      <c r="A541" s="346">
        <v>86912</v>
      </c>
      <c r="B541" s="664" t="s">
        <v>1029</v>
      </c>
      <c r="C541" s="665"/>
      <c r="D541" s="666"/>
      <c r="E541" s="72" t="s">
        <v>363</v>
      </c>
      <c r="F541" s="124">
        <v>2</v>
      </c>
      <c r="G541" s="125">
        <v>43.49</v>
      </c>
      <c r="H541" s="125">
        <f t="shared" si="36"/>
        <v>86.98</v>
      </c>
    </row>
    <row r="542" spans="1:8" ht="45" customHeight="1">
      <c r="A542" s="346">
        <v>11795</v>
      </c>
      <c r="B542" s="664" t="s">
        <v>781</v>
      </c>
      <c r="C542" s="665"/>
      <c r="D542" s="666"/>
      <c r="E542" s="72" t="s">
        <v>109</v>
      </c>
      <c r="F542" s="124">
        <v>1.8</v>
      </c>
      <c r="G542" s="125">
        <v>422.64</v>
      </c>
      <c r="H542" s="125">
        <f t="shared" si="36"/>
        <v>760.75</v>
      </c>
    </row>
    <row r="543" spans="1:8" ht="45" customHeight="1">
      <c r="A543" s="346">
        <v>20231</v>
      </c>
      <c r="B543" s="664" t="s">
        <v>1135</v>
      </c>
      <c r="C543" s="665"/>
      <c r="D543" s="666"/>
      <c r="E543" s="72" t="s">
        <v>107</v>
      </c>
      <c r="F543" s="124">
        <v>3</v>
      </c>
      <c r="G543" s="125">
        <v>41.67</v>
      </c>
      <c r="H543" s="125">
        <f t="shared" ref="H543" si="37">F543*G543</f>
        <v>125.01</v>
      </c>
    </row>
    <row r="544" spans="1:8">
      <c r="A544" s="346" t="s">
        <v>365</v>
      </c>
      <c r="B544" s="664" t="s">
        <v>1041</v>
      </c>
      <c r="C544" s="665"/>
      <c r="D544" s="666"/>
      <c r="E544" s="72" t="s">
        <v>363</v>
      </c>
      <c r="F544" s="124">
        <v>2</v>
      </c>
      <c r="G544" s="125">
        <v>753.12</v>
      </c>
      <c r="H544" s="125">
        <f t="shared" si="36"/>
        <v>1506.24</v>
      </c>
    </row>
    <row r="545" spans="1:8">
      <c r="A545" s="667" t="s">
        <v>123</v>
      </c>
      <c r="B545" s="667"/>
      <c r="C545" s="667"/>
      <c r="D545" s="667"/>
      <c r="E545" s="667"/>
      <c r="F545" s="668"/>
      <c r="G545" s="667"/>
      <c r="H545" s="73">
        <f>SUM(H535:H544)</f>
        <v>3348.29</v>
      </c>
    </row>
    <row r="546" spans="1:8">
      <c r="A546" s="669"/>
      <c r="B546" s="669"/>
      <c r="C546" s="669"/>
      <c r="D546" s="669"/>
      <c r="E546" s="669"/>
      <c r="F546" s="670"/>
      <c r="G546" s="669"/>
      <c r="H546" s="669"/>
    </row>
    <row r="547" spans="1:8">
      <c r="A547" s="671" t="s">
        <v>124</v>
      </c>
      <c r="B547" s="671"/>
      <c r="C547" s="671"/>
      <c r="D547" s="671"/>
      <c r="E547" s="671"/>
      <c r="F547" s="672"/>
      <c r="G547" s="671"/>
      <c r="H547" s="554">
        <f>H532+H545</f>
        <v>3482.37</v>
      </c>
    </row>
    <row r="549" spans="1:8">
      <c r="A549" s="671" t="s">
        <v>1148</v>
      </c>
      <c r="B549" s="671"/>
      <c r="C549" s="671"/>
      <c r="D549" s="671"/>
      <c r="E549" s="673" t="s">
        <v>693</v>
      </c>
      <c r="F549" s="674"/>
      <c r="G549" s="659"/>
      <c r="H549" s="659"/>
    </row>
    <row r="550" spans="1:8" ht="33" customHeight="1">
      <c r="A550" s="671" t="s">
        <v>1147</v>
      </c>
      <c r="B550" s="671"/>
      <c r="C550" s="671"/>
      <c r="D550" s="671"/>
      <c r="E550" s="671"/>
      <c r="F550" s="672"/>
      <c r="G550" s="671"/>
      <c r="H550" s="671"/>
    </row>
    <row r="551" spans="1:8">
      <c r="A551" s="669"/>
      <c r="B551" s="669"/>
      <c r="C551" s="669"/>
      <c r="D551" s="669"/>
      <c r="E551" s="669"/>
      <c r="F551" s="670"/>
      <c r="G551" s="669"/>
      <c r="H551" s="669"/>
    </row>
    <row r="552" spans="1:8" ht="31.5">
      <c r="A552" s="663" t="s">
        <v>97</v>
      </c>
      <c r="B552" s="663"/>
      <c r="C552" s="663"/>
      <c r="D552" s="663"/>
      <c r="E552" s="69" t="s">
        <v>104</v>
      </c>
      <c r="F552" s="70" t="s">
        <v>117</v>
      </c>
      <c r="G552" s="70" t="s">
        <v>118</v>
      </c>
      <c r="H552" s="71" t="s">
        <v>119</v>
      </c>
    </row>
    <row r="553" spans="1:8">
      <c r="A553" s="346">
        <v>88274</v>
      </c>
      <c r="B553" s="676" t="s">
        <v>754</v>
      </c>
      <c r="C553" s="676"/>
      <c r="D553" s="677"/>
      <c r="E553" s="72" t="s">
        <v>106</v>
      </c>
      <c r="F553" s="124">
        <v>7.69</v>
      </c>
      <c r="G553" s="125">
        <v>18.329999999999998</v>
      </c>
      <c r="H553" s="125">
        <f>F553*G553</f>
        <v>140.96</v>
      </c>
    </row>
    <row r="554" spans="1:8">
      <c r="A554" s="346">
        <v>88316</v>
      </c>
      <c r="B554" s="676" t="s">
        <v>150</v>
      </c>
      <c r="C554" s="676"/>
      <c r="D554" s="677"/>
      <c r="E554" s="72" t="s">
        <v>106</v>
      </c>
      <c r="F554" s="124">
        <v>5.0599999999999996</v>
      </c>
      <c r="G554" s="125">
        <v>14.74</v>
      </c>
      <c r="H554" s="125">
        <f>F554*G554</f>
        <v>74.58</v>
      </c>
    </row>
    <row r="555" spans="1:8">
      <c r="A555" s="667" t="s">
        <v>120</v>
      </c>
      <c r="B555" s="667"/>
      <c r="C555" s="667"/>
      <c r="D555" s="667"/>
      <c r="E555" s="667"/>
      <c r="F555" s="668"/>
      <c r="G555" s="667"/>
      <c r="H555" s="73">
        <f>SUM(H553:H554)</f>
        <v>215.54</v>
      </c>
    </row>
    <row r="556" spans="1:8">
      <c r="A556" s="669"/>
      <c r="B556" s="669"/>
      <c r="C556" s="669"/>
      <c r="D556" s="669"/>
      <c r="E556" s="669"/>
      <c r="F556" s="670"/>
      <c r="G556" s="669"/>
      <c r="H556" s="669"/>
    </row>
    <row r="557" spans="1:8" ht="31.5">
      <c r="A557" s="663" t="s">
        <v>121</v>
      </c>
      <c r="B557" s="663"/>
      <c r="C557" s="663"/>
      <c r="D557" s="663"/>
      <c r="E557" s="69" t="s">
        <v>104</v>
      </c>
      <c r="F557" s="70" t="s">
        <v>122</v>
      </c>
      <c r="G557" s="70" t="s">
        <v>118</v>
      </c>
      <c r="H557" s="71" t="s">
        <v>119</v>
      </c>
    </row>
    <row r="558" spans="1:8" ht="64.5" customHeight="1">
      <c r="A558" s="346">
        <v>87495</v>
      </c>
      <c r="B558" s="664" t="s">
        <v>1023</v>
      </c>
      <c r="C558" s="665"/>
      <c r="D558" s="666"/>
      <c r="E558" s="72" t="s">
        <v>109</v>
      </c>
      <c r="F558" s="124">
        <v>10.19</v>
      </c>
      <c r="G558" s="125">
        <v>64.5</v>
      </c>
      <c r="H558" s="125">
        <f t="shared" ref="H558:H564" si="38">F558*G558</f>
        <v>657.26</v>
      </c>
    </row>
    <row r="559" spans="1:8" ht="47.25" customHeight="1">
      <c r="A559" s="346">
        <v>87878</v>
      </c>
      <c r="B559" s="664" t="s">
        <v>1024</v>
      </c>
      <c r="C559" s="665"/>
      <c r="D559" s="666"/>
      <c r="E559" s="72" t="s">
        <v>109</v>
      </c>
      <c r="F559" s="124">
        <v>17.8</v>
      </c>
      <c r="G559" s="125">
        <v>3.13</v>
      </c>
      <c r="H559" s="125">
        <f t="shared" si="38"/>
        <v>55.71</v>
      </c>
    </row>
    <row r="560" spans="1:8" ht="61.5" customHeight="1">
      <c r="A560" s="346">
        <v>87528</v>
      </c>
      <c r="B560" s="664" t="s">
        <v>1025</v>
      </c>
      <c r="C560" s="665"/>
      <c r="D560" s="666"/>
      <c r="E560" s="72" t="s">
        <v>109</v>
      </c>
      <c r="F560" s="124">
        <v>17.8</v>
      </c>
      <c r="G560" s="125">
        <v>30.2</v>
      </c>
      <c r="H560" s="125">
        <f t="shared" si="38"/>
        <v>537.55999999999995</v>
      </c>
    </row>
    <row r="561" spans="1:8" ht="43.5" customHeight="1">
      <c r="A561" s="346">
        <v>87242</v>
      </c>
      <c r="B561" s="664" t="s">
        <v>367</v>
      </c>
      <c r="C561" s="665"/>
      <c r="D561" s="666"/>
      <c r="E561" s="72" t="s">
        <v>109</v>
      </c>
      <c r="F561" s="124">
        <v>17.8</v>
      </c>
      <c r="G561" s="125">
        <v>179.54</v>
      </c>
      <c r="H561" s="125">
        <f t="shared" si="38"/>
        <v>3195.81</v>
      </c>
    </row>
    <row r="562" spans="1:8">
      <c r="A562" s="346">
        <v>4823</v>
      </c>
      <c r="B562" s="664" t="s">
        <v>1149</v>
      </c>
      <c r="C562" s="665"/>
      <c r="D562" s="666"/>
      <c r="E562" s="72" t="s">
        <v>105</v>
      </c>
      <c r="F562" s="124">
        <v>2.68</v>
      </c>
      <c r="G562" s="125">
        <v>32.5</v>
      </c>
      <c r="H562" s="125">
        <f t="shared" si="38"/>
        <v>87.1</v>
      </c>
    </row>
    <row r="563" spans="1:8" ht="46.5" customHeight="1">
      <c r="A563" s="346">
        <v>11795</v>
      </c>
      <c r="B563" s="664" t="s">
        <v>1150</v>
      </c>
      <c r="C563" s="665"/>
      <c r="D563" s="666"/>
      <c r="E563" s="72" t="s">
        <v>109</v>
      </c>
      <c r="F563" s="124">
        <v>5.16</v>
      </c>
      <c r="G563" s="125">
        <v>422.64</v>
      </c>
      <c r="H563" s="125">
        <f t="shared" si="38"/>
        <v>2180.8200000000002</v>
      </c>
    </row>
    <row r="564" spans="1:8">
      <c r="A564" s="346">
        <v>37329</v>
      </c>
      <c r="B564" s="664" t="s">
        <v>1151</v>
      </c>
      <c r="C564" s="665"/>
      <c r="D564" s="666"/>
      <c r="E564" s="72" t="s">
        <v>105</v>
      </c>
      <c r="F564" s="124">
        <v>0.2</v>
      </c>
      <c r="G564" s="125">
        <v>49.62</v>
      </c>
      <c r="H564" s="125">
        <f t="shared" si="38"/>
        <v>9.92</v>
      </c>
    </row>
    <row r="565" spans="1:8">
      <c r="A565" s="667" t="s">
        <v>123</v>
      </c>
      <c r="B565" s="667"/>
      <c r="C565" s="667"/>
      <c r="D565" s="667"/>
      <c r="E565" s="667"/>
      <c r="F565" s="668"/>
      <c r="G565" s="667"/>
      <c r="H565" s="73">
        <f>SUM(H558:H564)</f>
        <v>6724.18</v>
      </c>
    </row>
    <row r="566" spans="1:8">
      <c r="A566" s="669"/>
      <c r="B566" s="669"/>
      <c r="C566" s="669"/>
      <c r="D566" s="669"/>
      <c r="E566" s="669"/>
      <c r="F566" s="670"/>
      <c r="G566" s="669"/>
      <c r="H566" s="669"/>
    </row>
    <row r="567" spans="1:8">
      <c r="A567" s="671" t="s">
        <v>124</v>
      </c>
      <c r="B567" s="671"/>
      <c r="C567" s="671"/>
      <c r="D567" s="671"/>
      <c r="E567" s="671"/>
      <c r="F567" s="672"/>
      <c r="G567" s="671"/>
      <c r="H567" s="554">
        <f>H555+H565</f>
        <v>6939.72</v>
      </c>
    </row>
    <row r="569" spans="1:8">
      <c r="A569" s="671" t="s">
        <v>1154</v>
      </c>
      <c r="B569" s="671"/>
      <c r="C569" s="671"/>
      <c r="D569" s="671"/>
      <c r="E569" s="673" t="s">
        <v>693</v>
      </c>
      <c r="F569" s="674"/>
      <c r="G569" s="659"/>
      <c r="H569" s="659"/>
    </row>
    <row r="570" spans="1:8" ht="37.5" customHeight="1">
      <c r="A570" s="671" t="s">
        <v>1153</v>
      </c>
      <c r="B570" s="671"/>
      <c r="C570" s="671"/>
      <c r="D570" s="671"/>
      <c r="E570" s="671"/>
      <c r="F570" s="672"/>
      <c r="G570" s="671"/>
      <c r="H570" s="671"/>
    </row>
    <row r="571" spans="1:8">
      <c r="A571" s="669"/>
      <c r="B571" s="669"/>
      <c r="C571" s="669"/>
      <c r="D571" s="669"/>
      <c r="E571" s="669"/>
      <c r="F571" s="670"/>
      <c r="G571" s="669"/>
      <c r="H571" s="669"/>
    </row>
    <row r="572" spans="1:8" ht="31.5">
      <c r="A572" s="663" t="s">
        <v>97</v>
      </c>
      <c r="B572" s="663"/>
      <c r="C572" s="663"/>
      <c r="D572" s="663"/>
      <c r="E572" s="69" t="s">
        <v>104</v>
      </c>
      <c r="F572" s="70" t="s">
        <v>117</v>
      </c>
      <c r="G572" s="70" t="s">
        <v>118</v>
      </c>
      <c r="H572" s="71" t="s">
        <v>119</v>
      </c>
    </row>
    <row r="573" spans="1:8" ht="30" customHeight="1">
      <c r="A573" s="346">
        <v>88267</v>
      </c>
      <c r="B573" s="676" t="s">
        <v>152</v>
      </c>
      <c r="C573" s="676"/>
      <c r="D573" s="677"/>
      <c r="E573" s="72" t="s">
        <v>106</v>
      </c>
      <c r="F573" s="124">
        <v>1</v>
      </c>
      <c r="G573" s="125">
        <v>18.54</v>
      </c>
      <c r="H573" s="125">
        <f>F573*G573</f>
        <v>18.54</v>
      </c>
    </row>
    <row r="574" spans="1:8">
      <c r="A574" s="667" t="s">
        <v>120</v>
      </c>
      <c r="B574" s="667"/>
      <c r="C574" s="667"/>
      <c r="D574" s="667"/>
      <c r="E574" s="667"/>
      <c r="F574" s="668"/>
      <c r="G574" s="667"/>
      <c r="H574" s="73">
        <f>SUM(H573:H573)</f>
        <v>18.54</v>
      </c>
    </row>
    <row r="575" spans="1:8">
      <c r="A575" s="669"/>
      <c r="B575" s="669"/>
      <c r="C575" s="669"/>
      <c r="D575" s="669"/>
      <c r="E575" s="669"/>
      <c r="F575" s="670"/>
      <c r="G575" s="669"/>
      <c r="H575" s="669"/>
    </row>
    <row r="576" spans="1:8" ht="31.5">
      <c r="A576" s="663" t="s">
        <v>121</v>
      </c>
      <c r="B576" s="663"/>
      <c r="C576" s="663"/>
      <c r="D576" s="663"/>
      <c r="E576" s="69" t="s">
        <v>104</v>
      </c>
      <c r="F576" s="70" t="s">
        <v>122</v>
      </c>
      <c r="G576" s="70" t="s">
        <v>118</v>
      </c>
      <c r="H576" s="71" t="s">
        <v>119</v>
      </c>
    </row>
    <row r="577" spans="1:8">
      <c r="A577" s="346">
        <v>3148</v>
      </c>
      <c r="B577" s="664" t="s">
        <v>1155</v>
      </c>
      <c r="C577" s="665"/>
      <c r="D577" s="666"/>
      <c r="E577" s="72" t="s">
        <v>363</v>
      </c>
      <c r="F577" s="124">
        <v>0.02</v>
      </c>
      <c r="G577" s="125">
        <v>14.16</v>
      </c>
      <c r="H577" s="125">
        <f t="shared" ref="H577:H578" si="39">F577*G577</f>
        <v>0.28000000000000003</v>
      </c>
    </row>
    <row r="578" spans="1:8" ht="43.5" customHeight="1">
      <c r="A578" s="346" t="s">
        <v>365</v>
      </c>
      <c r="B578" s="664" t="s">
        <v>1156</v>
      </c>
      <c r="C578" s="665"/>
      <c r="D578" s="666"/>
      <c r="E578" s="72" t="s">
        <v>363</v>
      </c>
      <c r="F578" s="124">
        <v>1</v>
      </c>
      <c r="G578" s="125">
        <v>1737.5</v>
      </c>
      <c r="H578" s="125">
        <f t="shared" si="39"/>
        <v>1737.5</v>
      </c>
    </row>
    <row r="579" spans="1:8">
      <c r="A579" s="667" t="s">
        <v>123</v>
      </c>
      <c r="B579" s="667"/>
      <c r="C579" s="667"/>
      <c r="D579" s="667"/>
      <c r="E579" s="667"/>
      <c r="F579" s="668"/>
      <c r="G579" s="667"/>
      <c r="H579" s="73">
        <f>SUM(H577:H578)</f>
        <v>1737.78</v>
      </c>
    </row>
    <row r="580" spans="1:8">
      <c r="A580" s="669"/>
      <c r="B580" s="669"/>
      <c r="C580" s="669"/>
      <c r="D580" s="669"/>
      <c r="E580" s="669"/>
      <c r="F580" s="670"/>
      <c r="G580" s="669"/>
      <c r="H580" s="669"/>
    </row>
    <row r="581" spans="1:8">
      <c r="A581" s="671" t="s">
        <v>124</v>
      </c>
      <c r="B581" s="671"/>
      <c r="C581" s="671"/>
      <c r="D581" s="671"/>
      <c r="E581" s="671"/>
      <c r="F581" s="672"/>
      <c r="G581" s="671"/>
      <c r="H581" s="554">
        <f>H574+H579</f>
        <v>1756.32</v>
      </c>
    </row>
    <row r="583" spans="1:8">
      <c r="A583" s="671" t="s">
        <v>1157</v>
      </c>
      <c r="B583" s="671"/>
      <c r="C583" s="671"/>
      <c r="D583" s="671"/>
      <c r="E583" s="673" t="s">
        <v>750</v>
      </c>
      <c r="F583" s="674"/>
      <c r="G583" s="659"/>
      <c r="H583" s="659"/>
    </row>
    <row r="584" spans="1:8">
      <c r="A584" s="671" t="s">
        <v>1161</v>
      </c>
      <c r="B584" s="671"/>
      <c r="C584" s="671"/>
      <c r="D584" s="671"/>
      <c r="E584" s="671"/>
      <c r="F584" s="672"/>
      <c r="G584" s="671"/>
      <c r="H584" s="671"/>
    </row>
    <row r="585" spans="1:8">
      <c r="A585" s="669"/>
      <c r="B585" s="669"/>
      <c r="C585" s="669"/>
      <c r="D585" s="669"/>
      <c r="E585" s="669"/>
      <c r="F585" s="670"/>
      <c r="G585" s="669"/>
      <c r="H585" s="669"/>
    </row>
    <row r="586" spans="1:8" ht="31.5">
      <c r="A586" s="663" t="s">
        <v>97</v>
      </c>
      <c r="B586" s="663"/>
      <c r="C586" s="663"/>
      <c r="D586" s="663"/>
      <c r="E586" s="69" t="s">
        <v>104</v>
      </c>
      <c r="F586" s="70" t="s">
        <v>117</v>
      </c>
      <c r="G586" s="70" t="s">
        <v>118</v>
      </c>
      <c r="H586" s="71" t="s">
        <v>119</v>
      </c>
    </row>
    <row r="587" spans="1:8">
      <c r="A587" s="346">
        <v>88274</v>
      </c>
      <c r="B587" s="676" t="s">
        <v>754</v>
      </c>
      <c r="C587" s="676"/>
      <c r="D587" s="677"/>
      <c r="E587" s="72" t="s">
        <v>106</v>
      </c>
      <c r="F587" s="124">
        <v>3.84</v>
      </c>
      <c r="G587" s="125">
        <v>18.329999999999998</v>
      </c>
      <c r="H587" s="125">
        <f>F587*G587</f>
        <v>70.39</v>
      </c>
    </row>
    <row r="588" spans="1:8" ht="15.75" customHeight="1">
      <c r="A588" s="346">
        <v>88316</v>
      </c>
      <c r="B588" s="676" t="s">
        <v>150</v>
      </c>
      <c r="C588" s="676"/>
      <c r="D588" s="677"/>
      <c r="E588" s="72" t="s">
        <v>106</v>
      </c>
      <c r="F588" s="124">
        <v>1.96</v>
      </c>
      <c r="G588" s="125">
        <v>14.74</v>
      </c>
      <c r="H588" s="125">
        <f>F588*G588</f>
        <v>28.89</v>
      </c>
    </row>
    <row r="589" spans="1:8">
      <c r="A589" s="667" t="s">
        <v>120</v>
      </c>
      <c r="B589" s="667"/>
      <c r="C589" s="667"/>
      <c r="D589" s="667"/>
      <c r="E589" s="667"/>
      <c r="F589" s="668"/>
      <c r="G589" s="667"/>
      <c r="H589" s="73">
        <f>SUM(H587:H588)</f>
        <v>99.28</v>
      </c>
    </row>
    <row r="590" spans="1:8">
      <c r="A590" s="669"/>
      <c r="B590" s="669"/>
      <c r="C590" s="669"/>
      <c r="D590" s="669"/>
      <c r="E590" s="669"/>
      <c r="F590" s="670"/>
      <c r="G590" s="669"/>
      <c r="H590" s="669"/>
    </row>
    <row r="591" spans="1:8" ht="31.5">
      <c r="A591" s="663" t="s">
        <v>121</v>
      </c>
      <c r="B591" s="663"/>
      <c r="C591" s="663"/>
      <c r="D591" s="663"/>
      <c r="E591" s="69" t="s">
        <v>104</v>
      </c>
      <c r="F591" s="70" t="s">
        <v>122</v>
      </c>
      <c r="G591" s="70" t="s">
        <v>118</v>
      </c>
      <c r="H591" s="71" t="s">
        <v>119</v>
      </c>
    </row>
    <row r="592" spans="1:8">
      <c r="A592" s="346">
        <v>4823</v>
      </c>
      <c r="B592" s="664" t="s">
        <v>1149</v>
      </c>
      <c r="C592" s="665"/>
      <c r="D592" s="666"/>
      <c r="E592" s="72" t="s">
        <v>105</v>
      </c>
      <c r="F592" s="124">
        <v>0.76880000000000004</v>
      </c>
      <c r="G592" s="125">
        <v>32.5</v>
      </c>
      <c r="H592" s="125">
        <f t="shared" ref="H592" si="40">F592*G592</f>
        <v>24.99</v>
      </c>
    </row>
    <row r="593" spans="1:8" ht="46.5" customHeight="1">
      <c r="A593" s="346">
        <v>7568</v>
      </c>
      <c r="B593" s="664" t="s">
        <v>1160</v>
      </c>
      <c r="C593" s="665"/>
      <c r="D593" s="666"/>
      <c r="E593" s="72" t="s">
        <v>363</v>
      </c>
      <c r="F593" s="124">
        <v>12</v>
      </c>
      <c r="G593" s="125">
        <v>0.3</v>
      </c>
      <c r="H593" s="125">
        <f t="shared" ref="H593:H596" si="41">F593*G593</f>
        <v>3.6</v>
      </c>
    </row>
    <row r="594" spans="1:8" ht="48" customHeight="1">
      <c r="A594" s="346">
        <v>11795</v>
      </c>
      <c r="B594" s="664" t="s">
        <v>781</v>
      </c>
      <c r="C594" s="665"/>
      <c r="D594" s="666"/>
      <c r="E594" s="72" t="s">
        <v>109</v>
      </c>
      <c r="F594" s="124">
        <v>0.66</v>
      </c>
      <c r="G594" s="125">
        <v>422.64</v>
      </c>
      <c r="H594" s="125">
        <f t="shared" si="41"/>
        <v>278.94</v>
      </c>
    </row>
    <row r="595" spans="1:8">
      <c r="A595" s="346">
        <v>37329</v>
      </c>
      <c r="B595" s="664" t="s">
        <v>1162</v>
      </c>
      <c r="C595" s="665"/>
      <c r="D595" s="666"/>
      <c r="E595" s="72" t="s">
        <v>105</v>
      </c>
      <c r="F595" s="124">
        <v>5.1400000000000001E-2</v>
      </c>
      <c r="G595" s="125">
        <v>49.62</v>
      </c>
      <c r="H595" s="125">
        <f t="shared" si="41"/>
        <v>2.5499999999999998</v>
      </c>
    </row>
    <row r="596" spans="1:8" ht="32.25" customHeight="1">
      <c r="A596" s="346">
        <v>37590</v>
      </c>
      <c r="B596" s="664" t="s">
        <v>1163</v>
      </c>
      <c r="C596" s="665"/>
      <c r="D596" s="666"/>
      <c r="E596" s="72" t="s">
        <v>363</v>
      </c>
      <c r="F596" s="124">
        <v>4</v>
      </c>
      <c r="G596" s="125">
        <v>25.63</v>
      </c>
      <c r="H596" s="125">
        <f t="shared" si="41"/>
        <v>102.52</v>
      </c>
    </row>
    <row r="597" spans="1:8">
      <c r="A597" s="667" t="s">
        <v>123</v>
      </c>
      <c r="B597" s="667"/>
      <c r="C597" s="667"/>
      <c r="D597" s="667"/>
      <c r="E597" s="667"/>
      <c r="F597" s="668"/>
      <c r="G597" s="667"/>
      <c r="H597" s="73">
        <f>SUM(H592:H596)</f>
        <v>412.6</v>
      </c>
    </row>
    <row r="598" spans="1:8">
      <c r="A598" s="669"/>
      <c r="B598" s="669"/>
      <c r="C598" s="669"/>
      <c r="D598" s="669"/>
      <c r="E598" s="669"/>
      <c r="F598" s="670"/>
      <c r="G598" s="669"/>
      <c r="H598" s="669"/>
    </row>
    <row r="599" spans="1:8">
      <c r="A599" s="671" t="s">
        <v>124</v>
      </c>
      <c r="B599" s="671"/>
      <c r="C599" s="671"/>
      <c r="D599" s="671"/>
      <c r="E599" s="671"/>
      <c r="F599" s="672"/>
      <c r="G599" s="671"/>
      <c r="H599" s="554">
        <f>H589+H597</f>
        <v>511.88</v>
      </c>
    </row>
    <row r="601" spans="1:8">
      <c r="A601" s="671" t="s">
        <v>1171</v>
      </c>
      <c r="B601" s="671"/>
      <c r="C601" s="671"/>
      <c r="D601" s="671"/>
      <c r="E601" s="673" t="s">
        <v>364</v>
      </c>
      <c r="F601" s="674"/>
      <c r="G601" s="659"/>
      <c r="H601" s="659"/>
    </row>
    <row r="602" spans="1:8">
      <c r="A602" s="671" t="s">
        <v>404</v>
      </c>
      <c r="B602" s="671"/>
      <c r="C602" s="671"/>
      <c r="D602" s="671"/>
      <c r="E602" s="671"/>
      <c r="F602" s="672"/>
      <c r="G602" s="671"/>
      <c r="H602" s="671"/>
    </row>
    <row r="603" spans="1:8">
      <c r="A603" s="669"/>
      <c r="B603" s="669"/>
      <c r="C603" s="669"/>
      <c r="D603" s="669"/>
      <c r="E603" s="669"/>
      <c r="F603" s="670"/>
      <c r="G603" s="669"/>
      <c r="H603" s="669"/>
    </row>
    <row r="604" spans="1:8" ht="31.5">
      <c r="A604" s="663" t="s">
        <v>97</v>
      </c>
      <c r="B604" s="663"/>
      <c r="C604" s="663"/>
      <c r="D604" s="663"/>
      <c r="E604" s="69" t="s">
        <v>104</v>
      </c>
      <c r="F604" s="70" t="s">
        <v>117</v>
      </c>
      <c r="G604" s="70" t="s">
        <v>118</v>
      </c>
      <c r="H604" s="71" t="s">
        <v>119</v>
      </c>
    </row>
    <row r="605" spans="1:8">
      <c r="A605" s="346">
        <v>88264</v>
      </c>
      <c r="B605" s="676" t="s">
        <v>1173</v>
      </c>
      <c r="C605" s="676"/>
      <c r="D605" s="677"/>
      <c r="E605" s="72" t="s">
        <v>106</v>
      </c>
      <c r="F605" s="124">
        <v>1</v>
      </c>
      <c r="G605" s="125">
        <v>18.75</v>
      </c>
      <c r="H605" s="125">
        <f>F605*G605</f>
        <v>18.75</v>
      </c>
    </row>
    <row r="606" spans="1:8">
      <c r="A606" s="346">
        <v>88316</v>
      </c>
      <c r="B606" s="676" t="s">
        <v>150</v>
      </c>
      <c r="C606" s="676"/>
      <c r="D606" s="677"/>
      <c r="E606" s="72" t="s">
        <v>106</v>
      </c>
      <c r="F606" s="124">
        <v>2</v>
      </c>
      <c r="G606" s="125">
        <v>14.74</v>
      </c>
      <c r="H606" s="125">
        <f>F606*G606</f>
        <v>29.48</v>
      </c>
    </row>
    <row r="607" spans="1:8">
      <c r="A607" s="667" t="s">
        <v>120</v>
      </c>
      <c r="B607" s="667"/>
      <c r="C607" s="667"/>
      <c r="D607" s="667"/>
      <c r="E607" s="667"/>
      <c r="F607" s="668"/>
      <c r="G607" s="667"/>
      <c r="H607" s="73">
        <f>SUM(H605:H606)</f>
        <v>48.23</v>
      </c>
    </row>
    <row r="608" spans="1:8">
      <c r="A608" s="669"/>
      <c r="B608" s="669"/>
      <c r="C608" s="669"/>
      <c r="D608" s="669"/>
      <c r="E608" s="669"/>
      <c r="F608" s="670"/>
      <c r="G608" s="669"/>
      <c r="H608" s="669"/>
    </row>
    <row r="609" spans="1:8" ht="31.5">
      <c r="A609" s="663" t="s">
        <v>121</v>
      </c>
      <c r="B609" s="663"/>
      <c r="C609" s="663"/>
      <c r="D609" s="663"/>
      <c r="E609" s="69" t="s">
        <v>104</v>
      </c>
      <c r="F609" s="70" t="s">
        <v>122</v>
      </c>
      <c r="G609" s="70" t="s">
        <v>118</v>
      </c>
      <c r="H609" s="71" t="s">
        <v>119</v>
      </c>
    </row>
    <row r="610" spans="1:8">
      <c r="A610" s="346" t="s">
        <v>365</v>
      </c>
      <c r="B610" s="664" t="s">
        <v>1079</v>
      </c>
      <c r="C610" s="665"/>
      <c r="D610" s="666"/>
      <c r="E610" s="72" t="s">
        <v>363</v>
      </c>
      <c r="F610" s="124">
        <v>1</v>
      </c>
      <c r="G610" s="125">
        <v>200</v>
      </c>
      <c r="H610" s="125">
        <f t="shared" ref="H610" si="42">F610*G610</f>
        <v>200</v>
      </c>
    </row>
    <row r="611" spans="1:8">
      <c r="A611" s="667" t="s">
        <v>123</v>
      </c>
      <c r="B611" s="667"/>
      <c r="C611" s="667"/>
      <c r="D611" s="667"/>
      <c r="E611" s="667"/>
      <c r="F611" s="668"/>
      <c r="G611" s="667"/>
      <c r="H611" s="73">
        <f>SUM(H610:H610)</f>
        <v>200</v>
      </c>
    </row>
    <row r="612" spans="1:8">
      <c r="A612" s="669"/>
      <c r="B612" s="669"/>
      <c r="C612" s="669"/>
      <c r="D612" s="669"/>
      <c r="E612" s="669"/>
      <c r="F612" s="670"/>
      <c r="G612" s="669"/>
      <c r="H612" s="669"/>
    </row>
    <row r="613" spans="1:8">
      <c r="A613" s="671" t="s">
        <v>124</v>
      </c>
      <c r="B613" s="671"/>
      <c r="C613" s="671"/>
      <c r="D613" s="671"/>
      <c r="E613" s="671"/>
      <c r="F613" s="672"/>
      <c r="G613" s="671"/>
      <c r="H613" s="554">
        <f>H607+H611</f>
        <v>248.23</v>
      </c>
    </row>
    <row r="615" spans="1:8">
      <c r="A615" s="699" t="s">
        <v>1524</v>
      </c>
      <c r="B615" s="700"/>
      <c r="C615" s="700"/>
      <c r="D615" s="701"/>
      <c r="E615" s="702" t="s">
        <v>1342</v>
      </c>
      <c r="F615" s="703"/>
      <c r="G615" s="704"/>
      <c r="H615" s="705"/>
    </row>
    <row r="616" spans="1:8">
      <c r="A616" s="699" t="s">
        <v>1343</v>
      </c>
      <c r="B616" s="700"/>
      <c r="C616" s="700"/>
      <c r="D616" s="700"/>
      <c r="E616" s="700"/>
      <c r="F616" s="700"/>
      <c r="G616" s="700"/>
      <c r="H616" s="701"/>
    </row>
    <row r="617" spans="1:8">
      <c r="A617" s="669"/>
      <c r="B617" s="669"/>
      <c r="C617" s="669"/>
      <c r="D617" s="669"/>
      <c r="E617" s="669"/>
      <c r="F617" s="670"/>
      <c r="G617" s="669"/>
      <c r="H617" s="669"/>
    </row>
    <row r="618" spans="1:8" ht="31.5">
      <c r="A618" s="399" t="s">
        <v>751</v>
      </c>
      <c r="B618" s="331" t="s">
        <v>97</v>
      </c>
      <c r="C618" s="400"/>
      <c r="D618" s="401"/>
      <c r="E618" s="69" t="s">
        <v>104</v>
      </c>
      <c r="F618" s="70" t="s">
        <v>117</v>
      </c>
      <c r="G618" s="70" t="s">
        <v>118</v>
      </c>
      <c r="H618" s="71" t="s">
        <v>119</v>
      </c>
    </row>
    <row r="619" spans="1:8">
      <c r="A619" s="402">
        <v>88264</v>
      </c>
      <c r="B619" s="676" t="s">
        <v>1173</v>
      </c>
      <c r="C619" s="676"/>
      <c r="D619" s="677"/>
      <c r="E619" s="72" t="s">
        <v>106</v>
      </c>
      <c r="F619" s="124">
        <v>17</v>
      </c>
      <c r="G619" s="125">
        <v>18.75</v>
      </c>
      <c r="H619" s="125">
        <f>F619*G619</f>
        <v>318.75</v>
      </c>
    </row>
    <row r="620" spans="1:8">
      <c r="A620" s="402">
        <v>88247</v>
      </c>
      <c r="B620" s="676" t="s">
        <v>1344</v>
      </c>
      <c r="C620" s="676"/>
      <c r="D620" s="677"/>
      <c r="E620" s="72" t="s">
        <v>106</v>
      </c>
      <c r="F620" s="124">
        <v>16</v>
      </c>
      <c r="G620" s="125">
        <v>14.64</v>
      </c>
      <c r="H620" s="125">
        <f>F620*G620</f>
        <v>234.24</v>
      </c>
    </row>
    <row r="621" spans="1:8">
      <c r="A621" s="402">
        <v>88309</v>
      </c>
      <c r="B621" s="676" t="s">
        <v>151</v>
      </c>
      <c r="C621" s="676"/>
      <c r="D621" s="677"/>
      <c r="E621" s="72" t="s">
        <v>106</v>
      </c>
      <c r="F621" s="124">
        <v>6</v>
      </c>
      <c r="G621" s="125">
        <v>18.12</v>
      </c>
      <c r="H621" s="125">
        <f>F621*G621</f>
        <v>108.72</v>
      </c>
    </row>
    <row r="622" spans="1:8">
      <c r="A622" s="402">
        <v>88316</v>
      </c>
      <c r="B622" s="676" t="s">
        <v>150</v>
      </c>
      <c r="C622" s="676"/>
      <c r="D622" s="677"/>
      <c r="E622" s="72" t="s">
        <v>106</v>
      </c>
      <c r="F622" s="124">
        <v>8</v>
      </c>
      <c r="G622" s="125">
        <v>14.74</v>
      </c>
      <c r="H622" s="125">
        <f>F622*G622</f>
        <v>117.92</v>
      </c>
    </row>
    <row r="623" spans="1:8">
      <c r="A623" s="678" t="s">
        <v>120</v>
      </c>
      <c r="B623" s="679"/>
      <c r="C623" s="679"/>
      <c r="D623" s="679"/>
      <c r="E623" s="679"/>
      <c r="F623" s="679"/>
      <c r="G623" s="680"/>
      <c r="H623" s="73">
        <f>SUM(H619:H622)</f>
        <v>779.63</v>
      </c>
    </row>
    <row r="624" spans="1:8">
      <c r="A624" s="403"/>
      <c r="B624" s="404"/>
      <c r="C624" s="404"/>
      <c r="D624" s="404"/>
      <c r="E624" s="404"/>
      <c r="F624" s="405"/>
      <c r="G624" s="404"/>
      <c r="H624" s="406"/>
    </row>
    <row r="625" spans="1:8" ht="31.5">
      <c r="A625" s="399" t="s">
        <v>751</v>
      </c>
      <c r="B625" s="331" t="s">
        <v>125</v>
      </c>
      <c r="C625" s="400"/>
      <c r="D625" s="401"/>
      <c r="E625" s="69" t="s">
        <v>104</v>
      </c>
      <c r="F625" s="70" t="s">
        <v>117</v>
      </c>
      <c r="G625" s="70" t="s">
        <v>118</v>
      </c>
      <c r="H625" s="71" t="s">
        <v>119</v>
      </c>
    </row>
    <row r="626" spans="1:8">
      <c r="A626" s="402">
        <v>89267</v>
      </c>
      <c r="B626" s="676" t="s">
        <v>1345</v>
      </c>
      <c r="C626" s="676"/>
      <c r="D626" s="677"/>
      <c r="E626" s="72" t="s">
        <v>106</v>
      </c>
      <c r="F626" s="124">
        <v>1</v>
      </c>
      <c r="G626" s="125">
        <v>24.96</v>
      </c>
      <c r="H626" s="125">
        <f>F626*G626</f>
        <v>24.96</v>
      </c>
    </row>
    <row r="627" spans="1:8">
      <c r="A627" s="678" t="s">
        <v>1346</v>
      </c>
      <c r="B627" s="679"/>
      <c r="C627" s="679"/>
      <c r="D627" s="679"/>
      <c r="E627" s="679"/>
      <c r="F627" s="679"/>
      <c r="G627" s="680"/>
      <c r="H627" s="73">
        <f>SUM(H626)</f>
        <v>24.96</v>
      </c>
    </row>
    <row r="628" spans="1:8">
      <c r="A628" s="403"/>
      <c r="B628" s="404"/>
      <c r="C628" s="404"/>
      <c r="D628" s="404"/>
      <c r="E628" s="404"/>
      <c r="F628" s="405"/>
      <c r="G628" s="404"/>
      <c r="H628" s="406"/>
    </row>
    <row r="629" spans="1:8" ht="31.5">
      <c r="A629" s="331" t="s">
        <v>751</v>
      </c>
      <c r="B629" s="407" t="s">
        <v>121</v>
      </c>
      <c r="C629" s="400"/>
      <c r="D629" s="401"/>
      <c r="E629" s="69" t="s">
        <v>104</v>
      </c>
      <c r="F629" s="70" t="s">
        <v>122</v>
      </c>
      <c r="G629" s="70" t="s">
        <v>118</v>
      </c>
      <c r="H629" s="71" t="s">
        <v>119</v>
      </c>
    </row>
    <row r="630" spans="1:8">
      <c r="A630" s="348">
        <v>92271</v>
      </c>
      <c r="B630" s="675" t="s">
        <v>1347</v>
      </c>
      <c r="C630" s="676"/>
      <c r="D630" s="677"/>
      <c r="E630" s="92" t="s">
        <v>109</v>
      </c>
      <c r="F630" s="124">
        <v>0.88</v>
      </c>
      <c r="G630" s="125">
        <v>29.27</v>
      </c>
      <c r="H630" s="125">
        <f t="shared" ref="H630:H678" si="43">F630*G630</f>
        <v>25.76</v>
      </c>
    </row>
    <row r="631" spans="1:8" ht="38.25" customHeight="1">
      <c r="A631" s="348">
        <v>94965</v>
      </c>
      <c r="B631" s="675" t="s">
        <v>1348</v>
      </c>
      <c r="C631" s="676"/>
      <c r="D631" s="677"/>
      <c r="E631" s="92" t="s">
        <v>108</v>
      </c>
      <c r="F631" s="124">
        <v>0.88</v>
      </c>
      <c r="G631" s="125">
        <v>316.86</v>
      </c>
      <c r="H631" s="125">
        <f t="shared" si="43"/>
        <v>278.83999999999997</v>
      </c>
    </row>
    <row r="632" spans="1:8" ht="27.75" customHeight="1">
      <c r="A632" s="348" t="s">
        <v>1349</v>
      </c>
      <c r="B632" s="675" t="s">
        <v>1350</v>
      </c>
      <c r="C632" s="676"/>
      <c r="D632" s="677"/>
      <c r="E632" s="92" t="s">
        <v>108</v>
      </c>
      <c r="F632" s="124">
        <v>0.88</v>
      </c>
      <c r="G632" s="125">
        <v>96.58</v>
      </c>
      <c r="H632" s="125">
        <f t="shared" si="43"/>
        <v>84.99</v>
      </c>
    </row>
    <row r="633" spans="1:8" ht="51.75" customHeight="1">
      <c r="A633" s="348">
        <v>87495</v>
      </c>
      <c r="B633" s="675" t="s">
        <v>1023</v>
      </c>
      <c r="C633" s="676"/>
      <c r="D633" s="677"/>
      <c r="E633" s="92" t="s">
        <v>109</v>
      </c>
      <c r="F633" s="124">
        <v>5.72</v>
      </c>
      <c r="G633" s="125">
        <v>64.5</v>
      </c>
      <c r="H633" s="125">
        <f t="shared" si="43"/>
        <v>368.94</v>
      </c>
    </row>
    <row r="634" spans="1:8">
      <c r="A634" s="348">
        <v>97888</v>
      </c>
      <c r="B634" s="675" t="s">
        <v>1351</v>
      </c>
      <c r="C634" s="676"/>
      <c r="D634" s="677"/>
      <c r="E634" s="92" t="s">
        <v>104</v>
      </c>
      <c r="F634" s="124">
        <v>1</v>
      </c>
      <c r="G634" s="125">
        <v>364.24</v>
      </c>
      <c r="H634" s="125">
        <f t="shared" si="43"/>
        <v>364.24</v>
      </c>
    </row>
    <row r="635" spans="1:8">
      <c r="A635" s="348">
        <v>93358</v>
      </c>
      <c r="B635" s="675" t="s">
        <v>1352</v>
      </c>
      <c r="C635" s="676"/>
      <c r="D635" s="677"/>
      <c r="E635" s="92" t="s">
        <v>108</v>
      </c>
      <c r="F635" s="124">
        <v>4.05</v>
      </c>
      <c r="G635" s="125">
        <v>58.31</v>
      </c>
      <c r="H635" s="125">
        <f t="shared" si="43"/>
        <v>236.16</v>
      </c>
    </row>
    <row r="636" spans="1:8">
      <c r="A636" s="348">
        <v>96995</v>
      </c>
      <c r="B636" s="675" t="s">
        <v>1353</v>
      </c>
      <c r="C636" s="676"/>
      <c r="D636" s="677"/>
      <c r="E636" s="92" t="s">
        <v>108</v>
      </c>
      <c r="F636" s="124">
        <v>4.05</v>
      </c>
      <c r="G636" s="125">
        <v>35.35</v>
      </c>
      <c r="H636" s="125">
        <f t="shared" si="43"/>
        <v>143.16999999999999</v>
      </c>
    </row>
    <row r="637" spans="1:8">
      <c r="A637" s="348" t="s">
        <v>1354</v>
      </c>
      <c r="B637" s="675" t="s">
        <v>1268</v>
      </c>
      <c r="C637" s="676"/>
      <c r="D637" s="677"/>
      <c r="E637" s="92" t="s">
        <v>104</v>
      </c>
      <c r="F637" s="124">
        <v>1</v>
      </c>
      <c r="G637" s="408">
        <v>1849.5</v>
      </c>
      <c r="H637" s="125">
        <f t="shared" si="43"/>
        <v>1849.5</v>
      </c>
    </row>
    <row r="638" spans="1:8">
      <c r="A638" s="409" t="s">
        <v>1354</v>
      </c>
      <c r="B638" s="675" t="s">
        <v>1269</v>
      </c>
      <c r="C638" s="676"/>
      <c r="D638" s="677"/>
      <c r="E638" s="92" t="s">
        <v>104</v>
      </c>
      <c r="F638" s="124">
        <v>1</v>
      </c>
      <c r="G638" s="408">
        <v>1137.6099999999999</v>
      </c>
      <c r="H638" s="125">
        <f t="shared" si="43"/>
        <v>1137.6099999999999</v>
      </c>
    </row>
    <row r="639" spans="1:8">
      <c r="A639" s="409" t="s">
        <v>1354</v>
      </c>
      <c r="B639" s="675" t="s">
        <v>1271</v>
      </c>
      <c r="C639" s="676"/>
      <c r="D639" s="677"/>
      <c r="E639" s="92" t="s">
        <v>104</v>
      </c>
      <c r="F639" s="124">
        <v>5</v>
      </c>
      <c r="G639" s="408">
        <v>110</v>
      </c>
      <c r="H639" s="125">
        <f t="shared" si="43"/>
        <v>550</v>
      </c>
    </row>
    <row r="640" spans="1:8">
      <c r="A640" s="409" t="s">
        <v>1354</v>
      </c>
      <c r="B640" s="675" t="s">
        <v>1272</v>
      </c>
      <c r="C640" s="676"/>
      <c r="D640" s="677"/>
      <c r="E640" s="92" t="s">
        <v>104</v>
      </c>
      <c r="F640" s="124">
        <v>10</v>
      </c>
      <c r="G640" s="408">
        <v>10.43</v>
      </c>
      <c r="H640" s="125">
        <f t="shared" si="43"/>
        <v>104.3</v>
      </c>
    </row>
    <row r="641" spans="1:8">
      <c r="A641" s="409" t="s">
        <v>1354</v>
      </c>
      <c r="B641" s="675" t="s">
        <v>1273</v>
      </c>
      <c r="C641" s="676"/>
      <c r="D641" s="677"/>
      <c r="E641" s="92" t="s">
        <v>104</v>
      </c>
      <c r="F641" s="124">
        <v>6</v>
      </c>
      <c r="G641" s="408">
        <v>60.46</v>
      </c>
      <c r="H641" s="125">
        <f t="shared" si="43"/>
        <v>362.76</v>
      </c>
    </row>
    <row r="642" spans="1:8">
      <c r="A642" s="409" t="s">
        <v>1354</v>
      </c>
      <c r="B642" s="675" t="s">
        <v>1274</v>
      </c>
      <c r="C642" s="676"/>
      <c r="D642" s="677"/>
      <c r="E642" s="92" t="s">
        <v>104</v>
      </c>
      <c r="F642" s="124">
        <v>6</v>
      </c>
      <c r="G642" s="408">
        <v>8.83</v>
      </c>
      <c r="H642" s="125">
        <f t="shared" si="43"/>
        <v>52.98</v>
      </c>
    </row>
    <row r="643" spans="1:8">
      <c r="A643" s="409" t="s">
        <v>1354</v>
      </c>
      <c r="B643" s="696" t="s">
        <v>1275</v>
      </c>
      <c r="C643" s="697"/>
      <c r="D643" s="698"/>
      <c r="E643" s="92" t="s">
        <v>104</v>
      </c>
      <c r="F643" s="124">
        <v>6</v>
      </c>
      <c r="G643" s="408">
        <v>10.97</v>
      </c>
      <c r="H643" s="125">
        <f t="shared" si="43"/>
        <v>65.819999999999993</v>
      </c>
    </row>
    <row r="644" spans="1:8">
      <c r="A644" s="409" t="s">
        <v>1354</v>
      </c>
      <c r="B644" s="690" t="s">
        <v>1276</v>
      </c>
      <c r="C644" s="691"/>
      <c r="D644" s="692"/>
      <c r="E644" s="410" t="s">
        <v>104</v>
      </c>
      <c r="F644" s="411">
        <v>6</v>
      </c>
      <c r="G644" s="408">
        <v>12.17</v>
      </c>
      <c r="H644" s="125">
        <f t="shared" si="43"/>
        <v>73.02</v>
      </c>
    </row>
    <row r="645" spans="1:8">
      <c r="A645" s="409" t="s">
        <v>1354</v>
      </c>
      <c r="B645" s="690" t="s">
        <v>1277</v>
      </c>
      <c r="C645" s="691"/>
      <c r="D645" s="692"/>
      <c r="E645" s="410" t="s">
        <v>104</v>
      </c>
      <c r="F645" s="411">
        <v>6</v>
      </c>
      <c r="G645" s="408">
        <v>5.16</v>
      </c>
      <c r="H645" s="125">
        <f t="shared" si="43"/>
        <v>30.96</v>
      </c>
    </row>
    <row r="646" spans="1:8">
      <c r="A646" s="409" t="s">
        <v>1354</v>
      </c>
      <c r="B646" s="690" t="s">
        <v>1278</v>
      </c>
      <c r="C646" s="691"/>
      <c r="D646" s="692"/>
      <c r="E646" s="410" t="s">
        <v>104</v>
      </c>
      <c r="F646" s="411">
        <v>2</v>
      </c>
      <c r="G646" s="408">
        <v>197.04</v>
      </c>
      <c r="H646" s="125">
        <f t="shared" si="43"/>
        <v>394.08</v>
      </c>
    </row>
    <row r="647" spans="1:8">
      <c r="A647" s="409" t="s">
        <v>1354</v>
      </c>
      <c r="B647" s="690" t="s">
        <v>1279</v>
      </c>
      <c r="C647" s="691"/>
      <c r="D647" s="692"/>
      <c r="E647" s="410" t="s">
        <v>104</v>
      </c>
      <c r="F647" s="411">
        <v>2</v>
      </c>
      <c r="G647" s="408">
        <v>4.97</v>
      </c>
      <c r="H647" s="125">
        <f t="shared" si="43"/>
        <v>9.94</v>
      </c>
    </row>
    <row r="648" spans="1:8">
      <c r="A648" s="409" t="s">
        <v>1354</v>
      </c>
      <c r="B648" s="690" t="s">
        <v>1280</v>
      </c>
      <c r="C648" s="691"/>
      <c r="D648" s="692"/>
      <c r="E648" s="410" t="s">
        <v>104</v>
      </c>
      <c r="F648" s="411">
        <v>6</v>
      </c>
      <c r="G648" s="408">
        <v>295.57</v>
      </c>
      <c r="H648" s="125">
        <f t="shared" si="43"/>
        <v>1773.42</v>
      </c>
    </row>
    <row r="649" spans="1:8">
      <c r="A649" s="409" t="s">
        <v>1354</v>
      </c>
      <c r="B649" s="690" t="s">
        <v>1281</v>
      </c>
      <c r="C649" s="691"/>
      <c r="D649" s="692"/>
      <c r="E649" s="410" t="s">
        <v>104</v>
      </c>
      <c r="F649" s="411">
        <v>6</v>
      </c>
      <c r="G649" s="408">
        <v>13.86</v>
      </c>
      <c r="H649" s="125">
        <f t="shared" si="43"/>
        <v>83.16</v>
      </c>
    </row>
    <row r="650" spans="1:8">
      <c r="A650" s="409" t="s">
        <v>1354</v>
      </c>
      <c r="B650" s="690" t="s">
        <v>1282</v>
      </c>
      <c r="C650" s="691"/>
      <c r="D650" s="692"/>
      <c r="E650" s="410" t="s">
        <v>104</v>
      </c>
      <c r="F650" s="411">
        <v>6</v>
      </c>
      <c r="G650" s="408">
        <v>21.57</v>
      </c>
      <c r="H650" s="125">
        <f t="shared" si="43"/>
        <v>129.41999999999999</v>
      </c>
    </row>
    <row r="651" spans="1:8">
      <c r="A651" s="409" t="s">
        <v>1354</v>
      </c>
      <c r="B651" s="690" t="s">
        <v>1283</v>
      </c>
      <c r="C651" s="691"/>
      <c r="D651" s="692"/>
      <c r="E651" s="410" t="s">
        <v>105</v>
      </c>
      <c r="F651" s="411">
        <v>35</v>
      </c>
      <c r="G651" s="408">
        <v>27.01</v>
      </c>
      <c r="H651" s="125">
        <f t="shared" si="43"/>
        <v>945.35</v>
      </c>
    </row>
    <row r="652" spans="1:8">
      <c r="A652" s="409" t="s">
        <v>1354</v>
      </c>
      <c r="B652" s="690" t="s">
        <v>1284</v>
      </c>
      <c r="C652" s="691"/>
      <c r="D652" s="692"/>
      <c r="E652" s="410" t="s">
        <v>104</v>
      </c>
      <c r="F652" s="411">
        <v>10</v>
      </c>
      <c r="G652" s="408">
        <v>5.94</v>
      </c>
      <c r="H652" s="125">
        <f t="shared" si="43"/>
        <v>59.4</v>
      </c>
    </row>
    <row r="653" spans="1:8">
      <c r="A653" s="409" t="s">
        <v>1354</v>
      </c>
      <c r="B653" s="690" t="s">
        <v>1285</v>
      </c>
      <c r="C653" s="691"/>
      <c r="D653" s="692"/>
      <c r="E653" s="410" t="s">
        <v>104</v>
      </c>
      <c r="F653" s="411">
        <v>4</v>
      </c>
      <c r="G653" s="408">
        <v>8.86</v>
      </c>
      <c r="H653" s="125">
        <f t="shared" si="43"/>
        <v>35.44</v>
      </c>
    </row>
    <row r="654" spans="1:8">
      <c r="A654" s="409" t="s">
        <v>1354</v>
      </c>
      <c r="B654" s="690" t="s">
        <v>1286</v>
      </c>
      <c r="C654" s="691"/>
      <c r="D654" s="692"/>
      <c r="E654" s="410" t="s">
        <v>104</v>
      </c>
      <c r="F654" s="411">
        <v>6</v>
      </c>
      <c r="G654" s="408">
        <v>12.11</v>
      </c>
      <c r="H654" s="125">
        <f t="shared" si="43"/>
        <v>72.66</v>
      </c>
    </row>
    <row r="655" spans="1:8">
      <c r="A655" s="409" t="s">
        <v>1354</v>
      </c>
      <c r="B655" s="690" t="s">
        <v>1287</v>
      </c>
      <c r="C655" s="691"/>
      <c r="D655" s="692"/>
      <c r="E655" s="410" t="s">
        <v>104</v>
      </c>
      <c r="F655" s="411">
        <v>6</v>
      </c>
      <c r="G655" s="408">
        <v>17.63</v>
      </c>
      <c r="H655" s="125">
        <f t="shared" si="43"/>
        <v>105.78</v>
      </c>
    </row>
    <row r="656" spans="1:8">
      <c r="A656" s="409" t="s">
        <v>1354</v>
      </c>
      <c r="B656" s="690" t="s">
        <v>1288</v>
      </c>
      <c r="C656" s="691"/>
      <c r="D656" s="692"/>
      <c r="E656" s="410" t="s">
        <v>104</v>
      </c>
      <c r="F656" s="411">
        <v>2</v>
      </c>
      <c r="G656" s="408">
        <v>9.84</v>
      </c>
      <c r="H656" s="125">
        <f t="shared" si="43"/>
        <v>19.68</v>
      </c>
    </row>
    <row r="657" spans="1:8">
      <c r="A657" s="409" t="s">
        <v>1354</v>
      </c>
      <c r="B657" s="690" t="s">
        <v>1289</v>
      </c>
      <c r="C657" s="691"/>
      <c r="D657" s="692"/>
      <c r="E657" s="410" t="s">
        <v>104</v>
      </c>
      <c r="F657" s="411">
        <v>25</v>
      </c>
      <c r="G657" s="408">
        <v>0.9</v>
      </c>
      <c r="H657" s="125">
        <f t="shared" si="43"/>
        <v>22.5</v>
      </c>
    </row>
    <row r="658" spans="1:8">
      <c r="A658" s="409" t="s">
        <v>1354</v>
      </c>
      <c r="B658" s="690" t="s">
        <v>1290</v>
      </c>
      <c r="C658" s="691"/>
      <c r="D658" s="692"/>
      <c r="E658" s="410" t="s">
        <v>104</v>
      </c>
      <c r="F658" s="411">
        <v>3</v>
      </c>
      <c r="G658" s="408">
        <v>4.47</v>
      </c>
      <c r="H658" s="125">
        <f t="shared" si="43"/>
        <v>13.41</v>
      </c>
    </row>
    <row r="659" spans="1:8">
      <c r="A659" s="409" t="s">
        <v>1355</v>
      </c>
      <c r="B659" s="690" t="s">
        <v>1356</v>
      </c>
      <c r="C659" s="691"/>
      <c r="D659" s="692"/>
      <c r="E659" s="410" t="s">
        <v>104</v>
      </c>
      <c r="F659" s="411">
        <v>1</v>
      </c>
      <c r="G659" s="408">
        <v>10239.549999999999</v>
      </c>
      <c r="H659" s="125">
        <f t="shared" si="43"/>
        <v>10239.549999999999</v>
      </c>
    </row>
    <row r="660" spans="1:8">
      <c r="A660" s="409" t="s">
        <v>1354</v>
      </c>
      <c r="B660" s="690" t="s">
        <v>1357</v>
      </c>
      <c r="C660" s="691"/>
      <c r="D660" s="692"/>
      <c r="E660" s="410" t="s">
        <v>104</v>
      </c>
      <c r="F660" s="411">
        <v>3</v>
      </c>
      <c r="G660" s="408">
        <v>238.81</v>
      </c>
      <c r="H660" s="125">
        <f t="shared" si="43"/>
        <v>716.43</v>
      </c>
    </row>
    <row r="661" spans="1:8">
      <c r="A661" s="409" t="s">
        <v>1354</v>
      </c>
      <c r="B661" s="690" t="s">
        <v>1292</v>
      </c>
      <c r="C661" s="691"/>
      <c r="D661" s="692"/>
      <c r="E661" s="410" t="s">
        <v>104</v>
      </c>
      <c r="F661" s="411">
        <v>6</v>
      </c>
      <c r="G661" s="408">
        <v>3</v>
      </c>
      <c r="H661" s="125">
        <f t="shared" si="43"/>
        <v>18</v>
      </c>
    </row>
    <row r="662" spans="1:8">
      <c r="A662" s="409" t="s">
        <v>1354</v>
      </c>
      <c r="B662" s="690" t="s">
        <v>1293</v>
      </c>
      <c r="C662" s="691"/>
      <c r="D662" s="692"/>
      <c r="E662" s="410" t="s">
        <v>104</v>
      </c>
      <c r="F662" s="411">
        <v>1</v>
      </c>
      <c r="G662" s="408">
        <v>148.41</v>
      </c>
      <c r="H662" s="125">
        <f t="shared" si="43"/>
        <v>148.41</v>
      </c>
    </row>
    <row r="663" spans="1:8">
      <c r="A663" s="409" t="s">
        <v>1354</v>
      </c>
      <c r="B663" s="690" t="s">
        <v>1294</v>
      </c>
      <c r="C663" s="691"/>
      <c r="D663" s="692"/>
      <c r="E663" s="410" t="s">
        <v>104</v>
      </c>
      <c r="F663" s="411">
        <v>1</v>
      </c>
      <c r="G663" s="408">
        <v>160.99</v>
      </c>
      <c r="H663" s="125">
        <f t="shared" si="43"/>
        <v>160.99</v>
      </c>
    </row>
    <row r="664" spans="1:8">
      <c r="A664" s="409">
        <v>96985</v>
      </c>
      <c r="B664" s="690" t="s">
        <v>1358</v>
      </c>
      <c r="C664" s="691"/>
      <c r="D664" s="692"/>
      <c r="E664" s="410" t="s">
        <v>104</v>
      </c>
      <c r="F664" s="411">
        <v>15</v>
      </c>
      <c r="G664" s="408">
        <v>41.56</v>
      </c>
      <c r="H664" s="125">
        <f t="shared" si="43"/>
        <v>623.4</v>
      </c>
    </row>
    <row r="665" spans="1:8">
      <c r="A665" s="409" t="s">
        <v>1354</v>
      </c>
      <c r="B665" s="690" t="s">
        <v>1295</v>
      </c>
      <c r="C665" s="691"/>
      <c r="D665" s="692"/>
      <c r="E665" s="410" t="s">
        <v>104</v>
      </c>
      <c r="F665" s="411">
        <v>15</v>
      </c>
      <c r="G665" s="408">
        <v>3.45</v>
      </c>
      <c r="H665" s="125">
        <f t="shared" si="43"/>
        <v>51.75</v>
      </c>
    </row>
    <row r="666" spans="1:8">
      <c r="A666" s="409" t="s">
        <v>1354</v>
      </c>
      <c r="B666" s="690" t="s">
        <v>1296</v>
      </c>
      <c r="C666" s="691"/>
      <c r="D666" s="692"/>
      <c r="E666" s="410" t="s">
        <v>104</v>
      </c>
      <c r="F666" s="411">
        <v>1</v>
      </c>
      <c r="G666" s="408">
        <v>1369.4</v>
      </c>
      <c r="H666" s="125">
        <f t="shared" si="43"/>
        <v>1369.4</v>
      </c>
    </row>
    <row r="667" spans="1:8">
      <c r="A667" s="409" t="s">
        <v>1359</v>
      </c>
      <c r="B667" s="693" t="s">
        <v>1360</v>
      </c>
      <c r="C667" s="694"/>
      <c r="D667" s="695"/>
      <c r="E667" s="410" t="s">
        <v>104</v>
      </c>
      <c r="F667" s="411">
        <v>1</v>
      </c>
      <c r="G667" s="408">
        <v>977.44</v>
      </c>
      <c r="H667" s="125">
        <f t="shared" si="43"/>
        <v>977.44</v>
      </c>
    </row>
    <row r="668" spans="1:8">
      <c r="A668" s="409" t="s">
        <v>1354</v>
      </c>
      <c r="B668" s="690" t="s">
        <v>1297</v>
      </c>
      <c r="C668" s="691"/>
      <c r="D668" s="692"/>
      <c r="E668" s="410" t="s">
        <v>1361</v>
      </c>
      <c r="F668" s="411">
        <v>45</v>
      </c>
      <c r="G668" s="408">
        <v>2.91</v>
      </c>
      <c r="H668" s="125">
        <f t="shared" si="43"/>
        <v>130.94999999999999</v>
      </c>
    </row>
    <row r="669" spans="1:8">
      <c r="A669" s="409" t="s">
        <v>1354</v>
      </c>
      <c r="B669" s="690" t="s">
        <v>1299</v>
      </c>
      <c r="C669" s="691"/>
      <c r="D669" s="692"/>
      <c r="E669" s="410" t="s">
        <v>104</v>
      </c>
      <c r="F669" s="411">
        <v>1</v>
      </c>
      <c r="G669" s="408">
        <v>4.55</v>
      </c>
      <c r="H669" s="125">
        <f t="shared" si="43"/>
        <v>4.55</v>
      </c>
    </row>
    <row r="670" spans="1:8">
      <c r="A670" s="409" t="s">
        <v>1354</v>
      </c>
      <c r="B670" s="690" t="s">
        <v>1300</v>
      </c>
      <c r="C670" s="691"/>
      <c r="D670" s="692"/>
      <c r="E670" s="410" t="s">
        <v>1361</v>
      </c>
      <c r="F670" s="411">
        <v>18</v>
      </c>
      <c r="G670" s="408">
        <v>5.76</v>
      </c>
      <c r="H670" s="125">
        <f t="shared" si="43"/>
        <v>103.68</v>
      </c>
    </row>
    <row r="671" spans="1:8">
      <c r="A671" s="409" t="s">
        <v>1354</v>
      </c>
      <c r="B671" s="690" t="s">
        <v>1301</v>
      </c>
      <c r="C671" s="691"/>
      <c r="D671" s="692"/>
      <c r="E671" s="410" t="s">
        <v>1362</v>
      </c>
      <c r="F671" s="411">
        <v>2</v>
      </c>
      <c r="G671" s="408">
        <v>199.9</v>
      </c>
      <c r="H671" s="125">
        <f t="shared" si="43"/>
        <v>399.8</v>
      </c>
    </row>
    <row r="672" spans="1:8">
      <c r="A672" s="409" t="s">
        <v>1354</v>
      </c>
      <c r="B672" s="690" t="s">
        <v>1303</v>
      </c>
      <c r="C672" s="691"/>
      <c r="D672" s="692"/>
      <c r="E672" s="410" t="s">
        <v>104</v>
      </c>
      <c r="F672" s="411">
        <v>1</v>
      </c>
      <c r="G672" s="408">
        <v>36.33</v>
      </c>
      <c r="H672" s="125">
        <f t="shared" si="43"/>
        <v>36.33</v>
      </c>
    </row>
    <row r="673" spans="1:8">
      <c r="A673" s="409" t="s">
        <v>1354</v>
      </c>
      <c r="B673" s="690" t="s">
        <v>1304</v>
      </c>
      <c r="C673" s="691"/>
      <c r="D673" s="692"/>
      <c r="E673" s="410" t="s">
        <v>104</v>
      </c>
      <c r="F673" s="411">
        <v>1</v>
      </c>
      <c r="G673" s="408">
        <v>143.62</v>
      </c>
      <c r="H673" s="125">
        <f t="shared" si="43"/>
        <v>143.62</v>
      </c>
    </row>
    <row r="674" spans="1:8">
      <c r="A674" s="409" t="s">
        <v>1354</v>
      </c>
      <c r="B674" s="690" t="s">
        <v>1305</v>
      </c>
      <c r="C674" s="691"/>
      <c r="D674" s="692"/>
      <c r="E674" s="410" t="s">
        <v>104</v>
      </c>
      <c r="F674" s="411">
        <v>1</v>
      </c>
      <c r="G674" s="408">
        <v>12.99</v>
      </c>
      <c r="H674" s="125">
        <f t="shared" si="43"/>
        <v>12.99</v>
      </c>
    </row>
    <row r="675" spans="1:8">
      <c r="A675" s="409" t="s">
        <v>1354</v>
      </c>
      <c r="B675" s="690" t="s">
        <v>1306</v>
      </c>
      <c r="C675" s="691"/>
      <c r="D675" s="692"/>
      <c r="E675" s="410" t="s">
        <v>1363</v>
      </c>
      <c r="F675" s="411">
        <v>0.5</v>
      </c>
      <c r="G675" s="408">
        <v>62.02</v>
      </c>
      <c r="H675" s="125">
        <f t="shared" si="43"/>
        <v>31.01</v>
      </c>
    </row>
    <row r="676" spans="1:8">
      <c r="A676" s="409" t="s">
        <v>1354</v>
      </c>
      <c r="B676" s="690" t="s">
        <v>1308</v>
      </c>
      <c r="C676" s="691"/>
      <c r="D676" s="692"/>
      <c r="E676" s="412" t="s">
        <v>1361</v>
      </c>
      <c r="F676" s="413">
        <v>40</v>
      </c>
      <c r="G676" s="408">
        <v>86</v>
      </c>
      <c r="H676" s="125">
        <f t="shared" si="43"/>
        <v>3440</v>
      </c>
    </row>
    <row r="677" spans="1:8">
      <c r="A677" s="409" t="s">
        <v>1354</v>
      </c>
      <c r="B677" s="690" t="s">
        <v>1309</v>
      </c>
      <c r="C677" s="691"/>
      <c r="D677" s="692"/>
      <c r="E677" s="410" t="s">
        <v>1361</v>
      </c>
      <c r="F677" s="411">
        <v>40</v>
      </c>
      <c r="G677" s="408">
        <v>41.9</v>
      </c>
      <c r="H677" s="125">
        <f t="shared" si="43"/>
        <v>1676</v>
      </c>
    </row>
    <row r="678" spans="1:8">
      <c r="A678" s="409" t="s">
        <v>1354</v>
      </c>
      <c r="B678" s="690" t="s">
        <v>1310</v>
      </c>
      <c r="C678" s="691"/>
      <c r="D678" s="692"/>
      <c r="E678" s="410" t="s">
        <v>104</v>
      </c>
      <c r="F678" s="411">
        <v>40</v>
      </c>
      <c r="G678" s="408">
        <v>13.25</v>
      </c>
      <c r="H678" s="125">
        <f t="shared" si="43"/>
        <v>530</v>
      </c>
    </row>
    <row r="679" spans="1:8">
      <c r="A679" s="409" t="s">
        <v>1354</v>
      </c>
      <c r="B679" s="690" t="s">
        <v>1311</v>
      </c>
      <c r="C679" s="691"/>
      <c r="D679" s="692"/>
      <c r="E679" s="410" t="s">
        <v>104</v>
      </c>
      <c r="F679" s="411">
        <v>40</v>
      </c>
      <c r="G679" s="408">
        <v>4.9800000000000004</v>
      </c>
      <c r="H679" s="125">
        <f>F679*G679</f>
        <v>199.2</v>
      </c>
    </row>
    <row r="680" spans="1:8">
      <c r="A680" s="667" t="s">
        <v>123</v>
      </c>
      <c r="B680" s="667"/>
      <c r="C680" s="667"/>
      <c r="D680" s="667"/>
      <c r="E680" s="667"/>
      <c r="F680" s="668"/>
      <c r="G680" s="667"/>
      <c r="H680" s="73">
        <f>SUM(H630:H679)</f>
        <v>30406.79</v>
      </c>
    </row>
    <row r="681" spans="1:8">
      <c r="A681" s="669"/>
      <c r="B681" s="669"/>
      <c r="C681" s="669"/>
      <c r="D681" s="669"/>
      <c r="E681" s="669"/>
      <c r="F681" s="670"/>
      <c r="G681" s="669"/>
      <c r="H681" s="669"/>
    </row>
    <row r="682" spans="1:8">
      <c r="A682" s="671" t="s">
        <v>124</v>
      </c>
      <c r="B682" s="671"/>
      <c r="C682" s="671"/>
      <c r="D682" s="671"/>
      <c r="E682" s="671"/>
      <c r="F682" s="672"/>
      <c r="G682" s="671"/>
      <c r="H682" s="554">
        <f>H627+H680+H623</f>
        <v>31211.38</v>
      </c>
    </row>
    <row r="684" spans="1:8">
      <c r="A684" s="671" t="s">
        <v>1525</v>
      </c>
      <c r="B684" s="671"/>
      <c r="C684" s="671"/>
      <c r="D684" s="671"/>
      <c r="E684" s="673" t="s">
        <v>1342</v>
      </c>
      <c r="F684" s="674"/>
      <c r="G684" s="659"/>
      <c r="H684" s="659"/>
    </row>
    <row r="685" spans="1:8">
      <c r="A685" s="671" t="s">
        <v>325</v>
      </c>
      <c r="B685" s="671"/>
      <c r="C685" s="671"/>
      <c r="D685" s="671"/>
      <c r="E685" s="671"/>
      <c r="F685" s="672"/>
      <c r="G685" s="671"/>
      <c r="H685" s="671"/>
    </row>
    <row r="686" spans="1:8">
      <c r="A686" s="669"/>
      <c r="B686" s="669"/>
      <c r="C686" s="669"/>
      <c r="D686" s="669"/>
      <c r="E686" s="669"/>
      <c r="F686" s="670"/>
      <c r="G686" s="669"/>
      <c r="H686" s="669"/>
    </row>
    <row r="687" spans="1:8" ht="31.5">
      <c r="A687" s="399" t="s">
        <v>751</v>
      </c>
      <c r="B687" s="331" t="s">
        <v>97</v>
      </c>
      <c r="C687" s="400"/>
      <c r="D687" s="401"/>
      <c r="E687" s="69" t="s">
        <v>104</v>
      </c>
      <c r="F687" s="70" t="s">
        <v>117</v>
      </c>
      <c r="G687" s="70" t="s">
        <v>118</v>
      </c>
      <c r="H687" s="71" t="s">
        <v>119</v>
      </c>
    </row>
    <row r="688" spans="1:8">
      <c r="A688" s="402">
        <v>88264</v>
      </c>
      <c r="B688" s="675" t="s">
        <v>1173</v>
      </c>
      <c r="C688" s="676"/>
      <c r="D688" s="677"/>
      <c r="E688" s="72" t="s">
        <v>106</v>
      </c>
      <c r="F688" s="124">
        <v>12.323600000000001</v>
      </c>
      <c r="G688" s="125">
        <v>18.75</v>
      </c>
      <c r="H688" s="125">
        <f>F688*G688</f>
        <v>231.07</v>
      </c>
    </row>
    <row r="689" spans="1:8">
      <c r="A689" s="402">
        <v>88247</v>
      </c>
      <c r="B689" s="676" t="s">
        <v>1344</v>
      </c>
      <c r="C689" s="676"/>
      <c r="D689" s="677"/>
      <c r="E689" s="72" t="s">
        <v>106</v>
      </c>
      <c r="F689" s="124">
        <v>12.323600000000001</v>
      </c>
      <c r="G689" s="125">
        <v>14.64</v>
      </c>
      <c r="H689" s="125">
        <f>F689*G689</f>
        <v>180.42</v>
      </c>
    </row>
    <row r="690" spans="1:8">
      <c r="A690" s="678" t="s">
        <v>120</v>
      </c>
      <c r="B690" s="679"/>
      <c r="C690" s="679"/>
      <c r="D690" s="679"/>
      <c r="E690" s="679"/>
      <c r="F690" s="679"/>
      <c r="G690" s="680"/>
      <c r="H690" s="73">
        <f>SUM(H688:H689)</f>
        <v>411.49</v>
      </c>
    </row>
    <row r="691" spans="1:8">
      <c r="A691" s="403"/>
      <c r="B691" s="404"/>
      <c r="C691" s="404"/>
      <c r="D691" s="404"/>
      <c r="E691" s="404"/>
      <c r="F691" s="405"/>
      <c r="G691" s="404"/>
      <c r="H691" s="406"/>
    </row>
    <row r="692" spans="1:8" ht="31.5">
      <c r="A692" s="331" t="s">
        <v>751</v>
      </c>
      <c r="B692" s="407" t="s">
        <v>121</v>
      </c>
      <c r="C692" s="400"/>
      <c r="D692" s="401"/>
      <c r="E692" s="69" t="s">
        <v>104</v>
      </c>
      <c r="F692" s="70" t="s">
        <v>122</v>
      </c>
      <c r="G692" s="70" t="s">
        <v>118</v>
      </c>
      <c r="H692" s="71" t="s">
        <v>119</v>
      </c>
    </row>
    <row r="693" spans="1:8">
      <c r="A693" s="219">
        <v>98304</v>
      </c>
      <c r="B693" s="675" t="s">
        <v>1364</v>
      </c>
      <c r="C693" s="676"/>
      <c r="D693" s="677"/>
      <c r="E693" s="410" t="s">
        <v>104</v>
      </c>
      <c r="F693" s="124">
        <v>1</v>
      </c>
      <c r="G693" s="125">
        <v>881.32</v>
      </c>
      <c r="H693" s="125">
        <f t="shared" ref="H693" si="44">F693*G693</f>
        <v>881.32</v>
      </c>
    </row>
    <row r="694" spans="1:8">
      <c r="A694" s="667" t="s">
        <v>123</v>
      </c>
      <c r="B694" s="667"/>
      <c r="C694" s="667"/>
      <c r="D694" s="667"/>
      <c r="E694" s="667"/>
      <c r="F694" s="668"/>
      <c r="G694" s="667"/>
      <c r="H694" s="73">
        <f>SUM(H693)</f>
        <v>881.32</v>
      </c>
    </row>
    <row r="695" spans="1:8">
      <c r="A695" s="669"/>
      <c r="B695" s="669"/>
      <c r="C695" s="669"/>
      <c r="D695" s="669"/>
      <c r="E695" s="669"/>
      <c r="F695" s="670"/>
      <c r="G695" s="669"/>
      <c r="H695" s="669"/>
    </row>
    <row r="696" spans="1:8">
      <c r="A696" s="671" t="s">
        <v>124</v>
      </c>
      <c r="B696" s="671"/>
      <c r="C696" s="671"/>
      <c r="D696" s="671"/>
      <c r="E696" s="671"/>
      <c r="F696" s="672"/>
      <c r="G696" s="671"/>
      <c r="H696" s="554">
        <f>H690+H694</f>
        <v>1292.81</v>
      </c>
    </row>
    <row r="698" spans="1:8">
      <c r="A698" s="671" t="s">
        <v>1526</v>
      </c>
      <c r="B698" s="671"/>
      <c r="C698" s="671"/>
      <c r="D698" s="671"/>
      <c r="E698" s="673" t="s">
        <v>1342</v>
      </c>
      <c r="F698" s="674"/>
      <c r="G698" s="659"/>
      <c r="H698" s="659"/>
    </row>
    <row r="699" spans="1:8">
      <c r="A699" s="671" t="s">
        <v>1214</v>
      </c>
      <c r="B699" s="671"/>
      <c r="C699" s="671"/>
      <c r="D699" s="671"/>
      <c r="E699" s="671"/>
      <c r="F699" s="672"/>
      <c r="G699" s="671"/>
      <c r="H699" s="671"/>
    </row>
    <row r="700" spans="1:8">
      <c r="A700" s="669"/>
      <c r="B700" s="669"/>
      <c r="C700" s="669"/>
      <c r="D700" s="669"/>
      <c r="E700" s="669"/>
      <c r="F700" s="670"/>
      <c r="G700" s="669"/>
      <c r="H700" s="669"/>
    </row>
    <row r="701" spans="1:8" ht="31.5">
      <c r="A701" s="399" t="s">
        <v>751</v>
      </c>
      <c r="B701" s="331" t="s">
        <v>97</v>
      </c>
      <c r="C701" s="400"/>
      <c r="D701" s="401"/>
      <c r="E701" s="69" t="s">
        <v>104</v>
      </c>
      <c r="F701" s="70" t="s">
        <v>117</v>
      </c>
      <c r="G701" s="70" t="s">
        <v>118</v>
      </c>
      <c r="H701" s="71" t="s">
        <v>119</v>
      </c>
    </row>
    <row r="702" spans="1:8">
      <c r="A702" s="402">
        <v>88264</v>
      </c>
      <c r="B702" s="676" t="s">
        <v>1173</v>
      </c>
      <c r="C702" s="676"/>
      <c r="D702" s="677"/>
      <c r="E702" s="72" t="s">
        <v>106</v>
      </c>
      <c r="F702" s="124">
        <v>12.323600000000001</v>
      </c>
      <c r="G702" s="125">
        <v>18.75</v>
      </c>
      <c r="H702" s="125">
        <f>F702*G702</f>
        <v>231.07</v>
      </c>
    </row>
    <row r="703" spans="1:8">
      <c r="A703" s="402">
        <v>88247</v>
      </c>
      <c r="B703" s="676" t="s">
        <v>1344</v>
      </c>
      <c r="C703" s="676"/>
      <c r="D703" s="677"/>
      <c r="E703" s="72" t="s">
        <v>106</v>
      </c>
      <c r="F703" s="124">
        <v>12.323600000000001</v>
      </c>
      <c r="G703" s="125">
        <v>14.64</v>
      </c>
      <c r="H703" s="125">
        <f>F703*G703</f>
        <v>180.42</v>
      </c>
    </row>
    <row r="704" spans="1:8">
      <c r="A704" s="678" t="s">
        <v>120</v>
      </c>
      <c r="B704" s="679"/>
      <c r="C704" s="679"/>
      <c r="D704" s="679"/>
      <c r="E704" s="679"/>
      <c r="F704" s="679"/>
      <c r="G704" s="680"/>
      <c r="H704" s="73">
        <f>SUM(H702:H703)</f>
        <v>411.49</v>
      </c>
    </row>
    <row r="705" spans="1:8">
      <c r="A705" s="403"/>
      <c r="B705" s="404"/>
      <c r="C705" s="404"/>
      <c r="D705" s="404"/>
      <c r="E705" s="404"/>
      <c r="F705" s="405"/>
      <c r="G705" s="404"/>
      <c r="H705" s="406"/>
    </row>
    <row r="706" spans="1:8" ht="31.5">
      <c r="A706" s="331" t="s">
        <v>751</v>
      </c>
      <c r="B706" s="407" t="s">
        <v>121</v>
      </c>
      <c r="C706" s="400"/>
      <c r="D706" s="401"/>
      <c r="E706" s="69" t="s">
        <v>104</v>
      </c>
      <c r="F706" s="70" t="s">
        <v>122</v>
      </c>
      <c r="G706" s="70" t="s">
        <v>118</v>
      </c>
      <c r="H706" s="71" t="s">
        <v>119</v>
      </c>
    </row>
    <row r="707" spans="1:8">
      <c r="A707" s="219">
        <v>98302</v>
      </c>
      <c r="B707" s="675" t="s">
        <v>1365</v>
      </c>
      <c r="C707" s="676"/>
      <c r="D707" s="677"/>
      <c r="E707" s="410" t="s">
        <v>104</v>
      </c>
      <c r="F707" s="124">
        <v>1</v>
      </c>
      <c r="G707" s="125">
        <v>555.45000000000005</v>
      </c>
      <c r="H707" s="125">
        <f t="shared" ref="H707" si="45">F707*G707</f>
        <v>555.45000000000005</v>
      </c>
    </row>
    <row r="708" spans="1:8">
      <c r="A708" s="667" t="s">
        <v>123</v>
      </c>
      <c r="B708" s="667"/>
      <c r="C708" s="667"/>
      <c r="D708" s="667"/>
      <c r="E708" s="667"/>
      <c r="F708" s="668"/>
      <c r="G708" s="667"/>
      <c r="H708" s="73">
        <f>SUM(H707)</f>
        <v>555.45000000000005</v>
      </c>
    </row>
    <row r="709" spans="1:8">
      <c r="A709" s="669"/>
      <c r="B709" s="669"/>
      <c r="C709" s="669"/>
      <c r="D709" s="669"/>
      <c r="E709" s="669"/>
      <c r="F709" s="670"/>
      <c r="G709" s="669"/>
      <c r="H709" s="669"/>
    </row>
    <row r="710" spans="1:8">
      <c r="A710" s="671" t="s">
        <v>124</v>
      </c>
      <c r="B710" s="671"/>
      <c r="C710" s="671"/>
      <c r="D710" s="671"/>
      <c r="E710" s="671"/>
      <c r="F710" s="672"/>
      <c r="G710" s="671"/>
      <c r="H710" s="554">
        <f>H704+H708</f>
        <v>966.94</v>
      </c>
    </row>
    <row r="711" spans="1:8">
      <c r="A711" s="555"/>
      <c r="B711" s="555"/>
      <c r="C711" s="555"/>
      <c r="D711" s="555"/>
      <c r="E711" s="556"/>
      <c r="F711" s="556"/>
      <c r="G711" s="556"/>
      <c r="H711" s="556"/>
    </row>
    <row r="712" spans="1:8">
      <c r="A712" s="671" t="s">
        <v>1527</v>
      </c>
      <c r="B712" s="671"/>
      <c r="C712" s="671"/>
      <c r="D712" s="671"/>
      <c r="E712" s="673" t="s">
        <v>1342</v>
      </c>
      <c r="F712" s="674"/>
      <c r="G712" s="659"/>
      <c r="H712" s="659"/>
    </row>
    <row r="713" spans="1:8">
      <c r="A713" s="671" t="s">
        <v>1366</v>
      </c>
      <c r="B713" s="671"/>
      <c r="C713" s="671"/>
      <c r="D713" s="671"/>
      <c r="E713" s="671"/>
      <c r="F713" s="672"/>
      <c r="G713" s="671"/>
      <c r="H713" s="671"/>
    </row>
    <row r="714" spans="1:8">
      <c r="A714" s="669"/>
      <c r="B714" s="669"/>
      <c r="C714" s="669"/>
      <c r="D714" s="669"/>
      <c r="E714" s="669"/>
      <c r="F714" s="670"/>
      <c r="G714" s="669"/>
      <c r="H714" s="669"/>
    </row>
    <row r="715" spans="1:8" ht="31.5">
      <c r="A715" s="399" t="s">
        <v>751</v>
      </c>
      <c r="B715" s="331" t="s">
        <v>97</v>
      </c>
      <c r="C715" s="400"/>
      <c r="D715" s="401"/>
      <c r="E715" s="69" t="s">
        <v>104</v>
      </c>
      <c r="F715" s="70" t="s">
        <v>117</v>
      </c>
      <c r="G715" s="70" t="s">
        <v>118</v>
      </c>
      <c r="H715" s="71" t="s">
        <v>119</v>
      </c>
    </row>
    <row r="716" spans="1:8">
      <c r="A716" s="402">
        <v>88316</v>
      </c>
      <c r="B716" s="676" t="s">
        <v>150</v>
      </c>
      <c r="C716" s="676"/>
      <c r="D716" s="677"/>
      <c r="E716" s="72" t="s">
        <v>106</v>
      </c>
      <c r="F716" s="124">
        <v>6</v>
      </c>
      <c r="G716" s="125">
        <v>16.29</v>
      </c>
      <c r="H716" s="125">
        <f>F716*G716</f>
        <v>97.74</v>
      </c>
    </row>
    <row r="717" spans="1:8">
      <c r="A717" s="402">
        <v>91634</v>
      </c>
      <c r="B717" s="687" t="s">
        <v>1367</v>
      </c>
      <c r="C717" s="688"/>
      <c r="D717" s="689"/>
      <c r="E717" s="72" t="s">
        <v>273</v>
      </c>
      <c r="F717" s="124">
        <v>1.25</v>
      </c>
      <c r="G717" s="125">
        <v>130.97999999999999</v>
      </c>
      <c r="H717" s="125">
        <f>F717*G717</f>
        <v>163.72999999999999</v>
      </c>
    </row>
    <row r="718" spans="1:8">
      <c r="A718" s="402">
        <v>92873</v>
      </c>
      <c r="B718" s="675" t="s">
        <v>1368</v>
      </c>
      <c r="C718" s="676"/>
      <c r="D718" s="677"/>
      <c r="E718" s="72" t="s">
        <v>108</v>
      </c>
      <c r="F718" s="124">
        <v>0.15</v>
      </c>
      <c r="G718" s="125">
        <v>165.67</v>
      </c>
      <c r="H718" s="125">
        <f>F718*G718</f>
        <v>24.85</v>
      </c>
    </row>
    <row r="719" spans="1:8">
      <c r="A719" s="678" t="s">
        <v>120</v>
      </c>
      <c r="B719" s="679"/>
      <c r="C719" s="679"/>
      <c r="D719" s="679"/>
      <c r="E719" s="679"/>
      <c r="F719" s="679"/>
      <c r="G719" s="680"/>
      <c r="H719" s="73">
        <f>SUM(H716:H718)</f>
        <v>286.32</v>
      </c>
    </row>
    <row r="720" spans="1:8">
      <c r="A720" s="403"/>
      <c r="B720" s="404"/>
      <c r="C720" s="404"/>
      <c r="D720" s="404"/>
      <c r="E720" s="404"/>
      <c r="F720" s="405"/>
      <c r="G720" s="404"/>
      <c r="H720" s="406"/>
    </row>
    <row r="721" spans="1:8" ht="31.5">
      <c r="A721" s="331" t="s">
        <v>751</v>
      </c>
      <c r="B721" s="407" t="s">
        <v>121</v>
      </c>
      <c r="C721" s="400"/>
      <c r="D721" s="401"/>
      <c r="E721" s="69" t="s">
        <v>104</v>
      </c>
      <c r="F721" s="70" t="s">
        <v>122</v>
      </c>
      <c r="G721" s="70" t="s">
        <v>118</v>
      </c>
      <c r="H721" s="71" t="s">
        <v>119</v>
      </c>
    </row>
    <row r="722" spans="1:8">
      <c r="A722" s="219">
        <v>5057</v>
      </c>
      <c r="B722" s="675" t="s">
        <v>1369</v>
      </c>
      <c r="C722" s="676"/>
      <c r="D722" s="677"/>
      <c r="E722" s="410" t="s">
        <v>104</v>
      </c>
      <c r="F722" s="124">
        <v>1</v>
      </c>
      <c r="G722" s="125">
        <v>645.66</v>
      </c>
      <c r="H722" s="125">
        <f t="shared" ref="H722:H723" si="46">F722*G722</f>
        <v>645.66</v>
      </c>
    </row>
    <row r="723" spans="1:8">
      <c r="A723" s="219">
        <v>94969</v>
      </c>
      <c r="B723" s="675" t="s">
        <v>1370</v>
      </c>
      <c r="C723" s="676"/>
      <c r="D723" s="677"/>
      <c r="E723" s="410" t="s">
        <v>108</v>
      </c>
      <c r="F723" s="124">
        <v>0.15</v>
      </c>
      <c r="G723" s="125">
        <v>279.55</v>
      </c>
      <c r="H723" s="125">
        <f t="shared" si="46"/>
        <v>41.93</v>
      </c>
    </row>
    <row r="724" spans="1:8">
      <c r="A724" s="667" t="s">
        <v>123</v>
      </c>
      <c r="B724" s="667"/>
      <c r="C724" s="667"/>
      <c r="D724" s="667"/>
      <c r="E724" s="667"/>
      <c r="F724" s="668"/>
      <c r="G724" s="667"/>
      <c r="H724" s="73">
        <f>SUM(H722:H723)</f>
        <v>687.59</v>
      </c>
    </row>
    <row r="725" spans="1:8">
      <c r="A725" s="669"/>
      <c r="B725" s="669"/>
      <c r="C725" s="669"/>
      <c r="D725" s="669"/>
      <c r="E725" s="669"/>
      <c r="F725" s="670"/>
      <c r="G725" s="669"/>
      <c r="H725" s="669"/>
    </row>
    <row r="726" spans="1:8">
      <c r="A726" s="671" t="s">
        <v>124</v>
      </c>
      <c r="B726" s="671"/>
      <c r="C726" s="671"/>
      <c r="D726" s="671"/>
      <c r="E726" s="671"/>
      <c r="F726" s="672"/>
      <c r="G726" s="671"/>
      <c r="H726" s="554">
        <f>SUM(H724,H719)</f>
        <v>973.91</v>
      </c>
    </row>
    <row r="727" spans="1:8">
      <c r="A727" s="555"/>
      <c r="B727" s="555"/>
      <c r="C727" s="555"/>
      <c r="D727" s="555"/>
      <c r="E727" s="556"/>
      <c r="F727" s="556"/>
      <c r="G727" s="556"/>
      <c r="H727" s="556"/>
    </row>
    <row r="728" spans="1:8">
      <c r="A728" s="671" t="s">
        <v>1528</v>
      </c>
      <c r="B728" s="671"/>
      <c r="C728" s="671"/>
      <c r="D728" s="671"/>
      <c r="E728" s="673" t="s">
        <v>1342</v>
      </c>
      <c r="F728" s="674"/>
      <c r="G728" s="659"/>
      <c r="H728" s="659"/>
    </row>
    <row r="729" spans="1:8">
      <c r="A729" s="671" t="s">
        <v>1371</v>
      </c>
      <c r="B729" s="671"/>
      <c r="C729" s="671"/>
      <c r="D729" s="671"/>
      <c r="E729" s="671"/>
      <c r="F729" s="672"/>
      <c r="G729" s="671"/>
      <c r="H729" s="671"/>
    </row>
    <row r="730" spans="1:8">
      <c r="A730" s="669"/>
      <c r="B730" s="669"/>
      <c r="C730" s="669"/>
      <c r="D730" s="669"/>
      <c r="E730" s="669"/>
      <c r="F730" s="670"/>
      <c r="G730" s="669"/>
      <c r="H730" s="669"/>
    </row>
    <row r="731" spans="1:8" ht="31.5">
      <c r="A731" s="399" t="s">
        <v>751</v>
      </c>
      <c r="B731" s="331" t="s">
        <v>97</v>
      </c>
      <c r="C731" s="400"/>
      <c r="D731" s="401"/>
      <c r="E731" s="69" t="s">
        <v>104</v>
      </c>
      <c r="F731" s="70" t="s">
        <v>117</v>
      </c>
      <c r="G731" s="70" t="s">
        <v>118</v>
      </c>
      <c r="H731" s="71" t="s">
        <v>119</v>
      </c>
    </row>
    <row r="732" spans="1:8">
      <c r="A732" s="402">
        <v>88264</v>
      </c>
      <c r="B732" s="676" t="s">
        <v>1173</v>
      </c>
      <c r="C732" s="676"/>
      <c r="D732" s="677"/>
      <c r="E732" s="72" t="s">
        <v>106</v>
      </c>
      <c r="F732" s="124">
        <v>0.21</v>
      </c>
      <c r="G732" s="125">
        <v>20.91</v>
      </c>
      <c r="H732" s="125">
        <f>F732*G732</f>
        <v>4.3899999999999997</v>
      </c>
    </row>
    <row r="733" spans="1:8">
      <c r="A733" s="402">
        <v>88247</v>
      </c>
      <c r="B733" s="676" t="s">
        <v>1344</v>
      </c>
      <c r="C733" s="676"/>
      <c r="D733" s="677"/>
      <c r="E733" s="72" t="s">
        <v>106</v>
      </c>
      <c r="F733" s="124">
        <v>0.21</v>
      </c>
      <c r="G733" s="125">
        <v>16.16</v>
      </c>
      <c r="H733" s="125">
        <f>F733*G733</f>
        <v>3.39</v>
      </c>
    </row>
    <row r="734" spans="1:8">
      <c r="A734" s="678" t="s">
        <v>120</v>
      </c>
      <c r="B734" s="679"/>
      <c r="C734" s="679"/>
      <c r="D734" s="679"/>
      <c r="E734" s="679"/>
      <c r="F734" s="679"/>
      <c r="G734" s="680"/>
      <c r="H734" s="73">
        <f>SUM(H732:H733)</f>
        <v>7.78</v>
      </c>
    </row>
    <row r="735" spans="1:8">
      <c r="A735" s="403"/>
      <c r="B735" s="404"/>
      <c r="C735" s="404"/>
      <c r="D735" s="404"/>
      <c r="E735" s="404"/>
      <c r="F735" s="405"/>
      <c r="G735" s="404"/>
      <c r="H735" s="406"/>
    </row>
    <row r="736" spans="1:8" ht="31.5">
      <c r="A736" s="331" t="s">
        <v>751</v>
      </c>
      <c r="B736" s="407" t="s">
        <v>121</v>
      </c>
      <c r="C736" s="400"/>
      <c r="D736" s="401"/>
      <c r="E736" s="69" t="s">
        <v>104</v>
      </c>
      <c r="F736" s="70" t="s">
        <v>122</v>
      </c>
      <c r="G736" s="70" t="s">
        <v>118</v>
      </c>
      <c r="H736" s="71" t="s">
        <v>119</v>
      </c>
    </row>
    <row r="737" spans="1:8">
      <c r="A737" s="219">
        <v>863</v>
      </c>
      <c r="B737" s="675" t="s">
        <v>1372</v>
      </c>
      <c r="C737" s="676"/>
      <c r="D737" s="677"/>
      <c r="E737" s="410" t="s">
        <v>107</v>
      </c>
      <c r="F737" s="124">
        <v>1.02</v>
      </c>
      <c r="G737" s="125">
        <v>17.940000000000001</v>
      </c>
      <c r="H737" s="125">
        <f t="shared" ref="H737" si="47">F737*G737</f>
        <v>18.3</v>
      </c>
    </row>
    <row r="738" spans="1:8">
      <c r="A738" s="667" t="s">
        <v>123</v>
      </c>
      <c r="B738" s="667"/>
      <c r="C738" s="667"/>
      <c r="D738" s="667"/>
      <c r="E738" s="667"/>
      <c r="F738" s="668"/>
      <c r="G738" s="667"/>
      <c r="H738" s="73">
        <f>SUM(H737:H737)</f>
        <v>18.3</v>
      </c>
    </row>
    <row r="739" spans="1:8">
      <c r="A739" s="669"/>
      <c r="B739" s="669"/>
      <c r="C739" s="669"/>
      <c r="D739" s="669"/>
      <c r="E739" s="669"/>
      <c r="F739" s="670"/>
      <c r="G739" s="669"/>
      <c r="H739" s="669"/>
    </row>
    <row r="740" spans="1:8">
      <c r="A740" s="671" t="s">
        <v>124</v>
      </c>
      <c r="B740" s="671"/>
      <c r="C740" s="671"/>
      <c r="D740" s="671"/>
      <c r="E740" s="671"/>
      <c r="F740" s="672"/>
      <c r="G740" s="671"/>
      <c r="H740" s="554">
        <f>SUM(H738,H734)</f>
        <v>26.08</v>
      </c>
    </row>
    <row r="741" spans="1:8">
      <c r="A741" s="555"/>
      <c r="B741" s="555"/>
      <c r="C741" s="555"/>
      <c r="D741" s="555"/>
      <c r="E741" s="556"/>
      <c r="F741" s="556"/>
      <c r="G741" s="556"/>
      <c r="H741" s="556"/>
    </row>
    <row r="742" spans="1:8">
      <c r="A742" s="671" t="s">
        <v>1529</v>
      </c>
      <c r="B742" s="671"/>
      <c r="C742" s="671"/>
      <c r="D742" s="671"/>
      <c r="E742" s="673" t="s">
        <v>1342</v>
      </c>
      <c r="F742" s="674"/>
      <c r="G742" s="659"/>
      <c r="H742" s="659"/>
    </row>
    <row r="743" spans="1:8">
      <c r="A743" s="671" t="s">
        <v>1373</v>
      </c>
      <c r="B743" s="671"/>
      <c r="C743" s="671"/>
      <c r="D743" s="671"/>
      <c r="E743" s="671"/>
      <c r="F743" s="672"/>
      <c r="G743" s="671"/>
      <c r="H743" s="671"/>
    </row>
    <row r="744" spans="1:8">
      <c r="A744" s="669"/>
      <c r="B744" s="669"/>
      <c r="C744" s="669"/>
      <c r="D744" s="669"/>
      <c r="E744" s="669"/>
      <c r="F744" s="670"/>
      <c r="G744" s="669"/>
      <c r="H744" s="669"/>
    </row>
    <row r="745" spans="1:8" ht="31.5">
      <c r="A745" s="399" t="s">
        <v>751</v>
      </c>
      <c r="B745" s="331" t="s">
        <v>97</v>
      </c>
      <c r="C745" s="400"/>
      <c r="D745" s="401"/>
      <c r="E745" s="69" t="s">
        <v>104</v>
      </c>
      <c r="F745" s="70" t="s">
        <v>117</v>
      </c>
      <c r="G745" s="70" t="s">
        <v>118</v>
      </c>
      <c r="H745" s="71" t="s">
        <v>119</v>
      </c>
    </row>
    <row r="746" spans="1:8">
      <c r="A746" s="402">
        <v>88264</v>
      </c>
      <c r="B746" s="676" t="s">
        <v>1173</v>
      </c>
      <c r="C746" s="676"/>
      <c r="D746" s="677"/>
      <c r="E746" s="72" t="s">
        <v>106</v>
      </c>
      <c r="F746" s="124">
        <v>0.31</v>
      </c>
      <c r="G746" s="125">
        <v>20.91</v>
      </c>
      <c r="H746" s="125">
        <f>F746*G746</f>
        <v>6.48</v>
      </c>
    </row>
    <row r="747" spans="1:8">
      <c r="A747" s="402">
        <v>88247</v>
      </c>
      <c r="B747" s="676" t="s">
        <v>1344</v>
      </c>
      <c r="C747" s="676"/>
      <c r="D747" s="677"/>
      <c r="E747" s="72" t="s">
        <v>106</v>
      </c>
      <c r="F747" s="124">
        <v>0.31</v>
      </c>
      <c r="G747" s="125">
        <v>16.16</v>
      </c>
      <c r="H747" s="125">
        <f>F747*G747</f>
        <v>5.01</v>
      </c>
    </row>
    <row r="748" spans="1:8">
      <c r="A748" s="678" t="s">
        <v>120</v>
      </c>
      <c r="B748" s="679"/>
      <c r="C748" s="679"/>
      <c r="D748" s="679"/>
      <c r="E748" s="679"/>
      <c r="F748" s="679"/>
      <c r="G748" s="680"/>
      <c r="H748" s="73">
        <f>SUM(H746:H747)</f>
        <v>11.49</v>
      </c>
    </row>
    <row r="749" spans="1:8">
      <c r="A749" s="403"/>
      <c r="B749" s="404"/>
      <c r="C749" s="404"/>
      <c r="D749" s="404"/>
      <c r="E749" s="404"/>
      <c r="F749" s="405"/>
      <c r="G749" s="404"/>
      <c r="H749" s="406"/>
    </row>
    <row r="750" spans="1:8" ht="31.5">
      <c r="A750" s="331" t="s">
        <v>751</v>
      </c>
      <c r="B750" s="407" t="s">
        <v>121</v>
      </c>
      <c r="C750" s="400"/>
      <c r="D750" s="401"/>
      <c r="E750" s="69" t="s">
        <v>104</v>
      </c>
      <c r="F750" s="70" t="s">
        <v>122</v>
      </c>
      <c r="G750" s="70" t="s">
        <v>118</v>
      </c>
      <c r="H750" s="71" t="s">
        <v>119</v>
      </c>
    </row>
    <row r="751" spans="1:8">
      <c r="A751" s="219">
        <v>867</v>
      </c>
      <c r="B751" s="675" t="s">
        <v>1374</v>
      </c>
      <c r="C751" s="676"/>
      <c r="D751" s="677"/>
      <c r="E751" s="410" t="s">
        <v>107</v>
      </c>
      <c r="F751" s="124">
        <v>1.02</v>
      </c>
      <c r="G751" s="125">
        <v>24.99</v>
      </c>
      <c r="H751" s="125">
        <f t="shared" ref="H751" si="48">F751*G751</f>
        <v>25.49</v>
      </c>
    </row>
    <row r="752" spans="1:8">
      <c r="A752" s="667" t="s">
        <v>123</v>
      </c>
      <c r="B752" s="667"/>
      <c r="C752" s="667"/>
      <c r="D752" s="667"/>
      <c r="E752" s="667"/>
      <c r="F752" s="668"/>
      <c r="G752" s="667"/>
      <c r="H752" s="73">
        <f>SUM(H751:H751)</f>
        <v>25.49</v>
      </c>
    </row>
    <row r="753" spans="1:8">
      <c r="A753" s="669"/>
      <c r="B753" s="669"/>
      <c r="C753" s="669"/>
      <c r="D753" s="669"/>
      <c r="E753" s="669"/>
      <c r="F753" s="670"/>
      <c r="G753" s="669"/>
      <c r="H753" s="669"/>
    </row>
    <row r="754" spans="1:8">
      <c r="A754" s="671" t="s">
        <v>124</v>
      </c>
      <c r="B754" s="671"/>
      <c r="C754" s="671"/>
      <c r="D754" s="671"/>
      <c r="E754" s="671"/>
      <c r="F754" s="672"/>
      <c r="G754" s="671"/>
      <c r="H754" s="554">
        <f>SUM(H752,H748)</f>
        <v>36.979999999999997</v>
      </c>
    </row>
    <row r="755" spans="1:8">
      <c r="A755" s="555"/>
      <c r="B755" s="555"/>
      <c r="C755" s="555"/>
      <c r="D755" s="555"/>
      <c r="E755" s="556"/>
      <c r="F755" s="556"/>
      <c r="G755" s="556"/>
      <c r="H755" s="556"/>
    </row>
    <row r="756" spans="1:8">
      <c r="A756" s="671" t="s">
        <v>1530</v>
      </c>
      <c r="B756" s="671"/>
      <c r="C756" s="671"/>
      <c r="D756" s="671"/>
      <c r="E756" s="673" t="s">
        <v>1342</v>
      </c>
      <c r="F756" s="674"/>
      <c r="G756" s="659"/>
      <c r="H756" s="659"/>
    </row>
    <row r="757" spans="1:8">
      <c r="A757" s="671" t="s">
        <v>1375</v>
      </c>
      <c r="B757" s="671"/>
      <c r="C757" s="671"/>
      <c r="D757" s="671"/>
      <c r="E757" s="671"/>
      <c r="F757" s="672"/>
      <c r="G757" s="671"/>
      <c r="H757" s="671"/>
    </row>
    <row r="758" spans="1:8">
      <c r="A758" s="669"/>
      <c r="B758" s="669"/>
      <c r="C758" s="669"/>
      <c r="D758" s="669"/>
      <c r="E758" s="669"/>
      <c r="F758" s="670"/>
      <c r="G758" s="669"/>
      <c r="H758" s="669"/>
    </row>
    <row r="759" spans="1:8" ht="31.5">
      <c r="A759" s="399" t="s">
        <v>751</v>
      </c>
      <c r="B759" s="331" t="s">
        <v>97</v>
      </c>
      <c r="C759" s="400"/>
      <c r="D759" s="401"/>
      <c r="E759" s="69" t="s">
        <v>104</v>
      </c>
      <c r="F759" s="70" t="s">
        <v>117</v>
      </c>
      <c r="G759" s="70" t="s">
        <v>118</v>
      </c>
      <c r="H759" s="71" t="s">
        <v>119</v>
      </c>
    </row>
    <row r="760" spans="1:8">
      <c r="A760" s="402">
        <v>88264</v>
      </c>
      <c r="B760" s="676" t="s">
        <v>1173</v>
      </c>
      <c r="C760" s="676"/>
      <c r="D760" s="677"/>
      <c r="E760" s="72" t="s">
        <v>106</v>
      </c>
      <c r="F760" s="124">
        <v>4</v>
      </c>
      <c r="G760" s="125">
        <v>20.91</v>
      </c>
      <c r="H760" s="125">
        <f>F760*G760</f>
        <v>83.64</v>
      </c>
    </row>
    <row r="761" spans="1:8">
      <c r="A761" s="402">
        <v>88247</v>
      </c>
      <c r="B761" s="676" t="s">
        <v>1344</v>
      </c>
      <c r="C761" s="676"/>
      <c r="D761" s="677"/>
      <c r="E761" s="72" t="s">
        <v>106</v>
      </c>
      <c r="F761" s="124">
        <v>4</v>
      </c>
      <c r="G761" s="125">
        <v>16.16</v>
      </c>
      <c r="H761" s="125">
        <f>F761*G761</f>
        <v>64.64</v>
      </c>
    </row>
    <row r="762" spans="1:8">
      <c r="A762" s="678" t="s">
        <v>120</v>
      </c>
      <c r="B762" s="679"/>
      <c r="C762" s="679"/>
      <c r="D762" s="679"/>
      <c r="E762" s="679"/>
      <c r="F762" s="679"/>
      <c r="G762" s="680"/>
      <c r="H762" s="73">
        <f>SUM(H760:H761)</f>
        <v>148.28</v>
      </c>
    </row>
    <row r="763" spans="1:8">
      <c r="A763" s="403"/>
      <c r="B763" s="404"/>
      <c r="C763" s="404"/>
      <c r="D763" s="404"/>
      <c r="E763" s="404"/>
      <c r="F763" s="405"/>
      <c r="G763" s="404"/>
      <c r="H763" s="406"/>
    </row>
    <row r="764" spans="1:8" ht="31.5">
      <c r="A764" s="331" t="s">
        <v>751</v>
      </c>
      <c r="B764" s="407" t="s">
        <v>121</v>
      </c>
      <c r="C764" s="400"/>
      <c r="D764" s="401"/>
      <c r="E764" s="69" t="s">
        <v>104</v>
      </c>
      <c r="F764" s="70" t="s">
        <v>122</v>
      </c>
      <c r="G764" s="70" t="s">
        <v>118</v>
      </c>
      <c r="H764" s="71" t="s">
        <v>119</v>
      </c>
    </row>
    <row r="765" spans="1:8">
      <c r="A765" s="219">
        <v>867</v>
      </c>
      <c r="B765" s="675" t="s">
        <v>1374</v>
      </c>
      <c r="C765" s="676"/>
      <c r="D765" s="677"/>
      <c r="E765" s="410" t="s">
        <v>107</v>
      </c>
      <c r="F765" s="124">
        <v>1</v>
      </c>
      <c r="G765" s="125">
        <v>24.99</v>
      </c>
      <c r="H765" s="125">
        <f t="shared" ref="H765:H768" si="49">F765*G765</f>
        <v>24.99</v>
      </c>
    </row>
    <row r="766" spans="1:8">
      <c r="A766" s="219">
        <v>3396</v>
      </c>
      <c r="B766" s="675" t="s">
        <v>1376</v>
      </c>
      <c r="C766" s="676"/>
      <c r="D766" s="677"/>
      <c r="E766" s="410" t="s">
        <v>107</v>
      </c>
      <c r="F766" s="124">
        <v>1</v>
      </c>
      <c r="G766" s="125">
        <v>6.22</v>
      </c>
      <c r="H766" s="125">
        <f t="shared" si="49"/>
        <v>6.22</v>
      </c>
    </row>
    <row r="767" spans="1:8">
      <c r="A767" s="219">
        <v>10956</v>
      </c>
      <c r="B767" s="675" t="s">
        <v>1377</v>
      </c>
      <c r="C767" s="676"/>
      <c r="D767" s="677"/>
      <c r="E767" s="410" t="s">
        <v>107</v>
      </c>
      <c r="F767" s="124">
        <v>1</v>
      </c>
      <c r="G767" s="125">
        <v>70.64</v>
      </c>
      <c r="H767" s="125">
        <f t="shared" si="49"/>
        <v>70.64</v>
      </c>
    </row>
    <row r="768" spans="1:8">
      <c r="A768" s="219">
        <v>12358</v>
      </c>
      <c r="B768" s="675" t="s">
        <v>1378</v>
      </c>
      <c r="C768" s="676"/>
      <c r="D768" s="677"/>
      <c r="E768" s="410" t="s">
        <v>107</v>
      </c>
      <c r="F768" s="124">
        <v>1</v>
      </c>
      <c r="G768" s="125">
        <v>175.3</v>
      </c>
      <c r="H768" s="125">
        <f t="shared" si="49"/>
        <v>175.3</v>
      </c>
    </row>
    <row r="769" spans="1:8">
      <c r="A769" s="667" t="s">
        <v>123</v>
      </c>
      <c r="B769" s="667"/>
      <c r="C769" s="667"/>
      <c r="D769" s="667"/>
      <c r="E769" s="667"/>
      <c r="F769" s="668"/>
      <c r="G769" s="667"/>
      <c r="H769" s="73">
        <f>SUM(H765:H768)</f>
        <v>277.14999999999998</v>
      </c>
    </row>
    <row r="770" spans="1:8">
      <c r="A770" s="669"/>
      <c r="B770" s="669"/>
      <c r="C770" s="669"/>
      <c r="D770" s="669"/>
      <c r="E770" s="669"/>
      <c r="F770" s="670"/>
      <c r="G770" s="669"/>
      <c r="H770" s="669"/>
    </row>
    <row r="771" spans="1:8">
      <c r="A771" s="671" t="s">
        <v>124</v>
      </c>
      <c r="B771" s="671"/>
      <c r="C771" s="671"/>
      <c r="D771" s="671"/>
      <c r="E771" s="671"/>
      <c r="F771" s="672"/>
      <c r="G771" s="671"/>
      <c r="H771" s="554">
        <f>SUM(H769,H762)</f>
        <v>425.43</v>
      </c>
    </row>
    <row r="772" spans="1:8">
      <c r="A772" s="555"/>
      <c r="B772" s="555"/>
      <c r="C772" s="555"/>
      <c r="D772" s="555"/>
      <c r="E772" s="556"/>
      <c r="F772" s="556"/>
      <c r="G772" s="556"/>
      <c r="H772" s="556"/>
    </row>
    <row r="773" spans="1:8">
      <c r="A773" s="671" t="s">
        <v>1531</v>
      </c>
      <c r="B773" s="671"/>
      <c r="C773" s="671"/>
      <c r="D773" s="671"/>
      <c r="E773" s="673" t="s">
        <v>1342</v>
      </c>
      <c r="F773" s="674"/>
      <c r="G773" s="659"/>
      <c r="H773" s="659"/>
    </row>
    <row r="774" spans="1:8">
      <c r="A774" s="671" t="s">
        <v>1379</v>
      </c>
      <c r="B774" s="671"/>
      <c r="C774" s="671"/>
      <c r="D774" s="671"/>
      <c r="E774" s="671"/>
      <c r="F774" s="672"/>
      <c r="G774" s="671"/>
      <c r="H774" s="671"/>
    </row>
    <row r="775" spans="1:8">
      <c r="A775" s="669"/>
      <c r="B775" s="669"/>
      <c r="C775" s="669"/>
      <c r="D775" s="669"/>
      <c r="E775" s="669"/>
      <c r="F775" s="670"/>
      <c r="G775" s="669"/>
      <c r="H775" s="669"/>
    </row>
    <row r="776" spans="1:8" ht="31.5">
      <c r="A776" s="399" t="s">
        <v>751</v>
      </c>
      <c r="B776" s="331" t="s">
        <v>97</v>
      </c>
      <c r="C776" s="400"/>
      <c r="D776" s="401"/>
      <c r="E776" s="69" t="s">
        <v>104</v>
      </c>
      <c r="F776" s="70" t="s">
        <v>117</v>
      </c>
      <c r="G776" s="70" t="s">
        <v>118</v>
      </c>
      <c r="H776" s="71" t="s">
        <v>119</v>
      </c>
    </row>
    <row r="777" spans="1:8">
      <c r="A777" s="402">
        <v>88264</v>
      </c>
      <c r="B777" s="676" t="s">
        <v>1173</v>
      </c>
      <c r="C777" s="676"/>
      <c r="D777" s="677"/>
      <c r="E777" s="72" t="s">
        <v>106</v>
      </c>
      <c r="F777" s="124">
        <v>0.54100000000000004</v>
      </c>
      <c r="G777" s="125">
        <v>20.91</v>
      </c>
      <c r="H777" s="125">
        <f>F777*G777</f>
        <v>11.31</v>
      </c>
    </row>
    <row r="778" spans="1:8">
      <c r="A778" s="402">
        <v>88247</v>
      </c>
      <c r="B778" s="676" t="s">
        <v>1344</v>
      </c>
      <c r="C778" s="676"/>
      <c r="D778" s="677"/>
      <c r="E778" s="72" t="s">
        <v>106</v>
      </c>
      <c r="F778" s="124">
        <v>0.54100000000000004</v>
      </c>
      <c r="G778" s="125">
        <v>16.16</v>
      </c>
      <c r="H778" s="125">
        <f>F778*G778</f>
        <v>8.74</v>
      </c>
    </row>
    <row r="779" spans="1:8">
      <c r="A779" s="678" t="s">
        <v>120</v>
      </c>
      <c r="B779" s="679"/>
      <c r="C779" s="679"/>
      <c r="D779" s="679"/>
      <c r="E779" s="679"/>
      <c r="F779" s="679"/>
      <c r="G779" s="680"/>
      <c r="H779" s="73">
        <f>SUM(H777:H778)</f>
        <v>20.05</v>
      </c>
    </row>
    <row r="780" spans="1:8">
      <c r="A780" s="403"/>
      <c r="B780" s="404"/>
      <c r="C780" s="404"/>
      <c r="D780" s="404"/>
      <c r="E780" s="404"/>
      <c r="F780" s="405"/>
      <c r="G780" s="404"/>
      <c r="H780" s="406"/>
    </row>
    <row r="781" spans="1:8" ht="31.5">
      <c r="A781" s="331" t="s">
        <v>751</v>
      </c>
      <c r="B781" s="407" t="s">
        <v>121</v>
      </c>
      <c r="C781" s="400"/>
      <c r="D781" s="401"/>
      <c r="E781" s="69" t="s">
        <v>104</v>
      </c>
      <c r="F781" s="70" t="s">
        <v>122</v>
      </c>
      <c r="G781" s="70" t="s">
        <v>118</v>
      </c>
      <c r="H781" s="71" t="s">
        <v>119</v>
      </c>
    </row>
    <row r="782" spans="1:8">
      <c r="A782" s="219">
        <v>1574</v>
      </c>
      <c r="B782" s="675" t="s">
        <v>1380</v>
      </c>
      <c r="C782" s="676"/>
      <c r="D782" s="677"/>
      <c r="E782" s="410" t="s">
        <v>107</v>
      </c>
      <c r="F782" s="124">
        <v>4</v>
      </c>
      <c r="G782" s="125">
        <v>1.04</v>
      </c>
      <c r="H782" s="125">
        <f t="shared" ref="H782:H783" si="50">F782*G782</f>
        <v>4.16</v>
      </c>
    </row>
    <row r="783" spans="1:8">
      <c r="A783" s="219">
        <v>34623</v>
      </c>
      <c r="B783" s="675" t="s">
        <v>1381</v>
      </c>
      <c r="C783" s="676"/>
      <c r="D783" s="677"/>
      <c r="E783" s="410" t="s">
        <v>107</v>
      </c>
      <c r="F783" s="124">
        <v>1</v>
      </c>
      <c r="G783" s="125">
        <v>38.78</v>
      </c>
      <c r="H783" s="125">
        <f t="shared" si="50"/>
        <v>38.78</v>
      </c>
    </row>
    <row r="784" spans="1:8">
      <c r="A784" s="667" t="s">
        <v>123</v>
      </c>
      <c r="B784" s="667"/>
      <c r="C784" s="667"/>
      <c r="D784" s="667"/>
      <c r="E784" s="667"/>
      <c r="F784" s="668"/>
      <c r="G784" s="667"/>
      <c r="H784" s="73">
        <f>SUM(H782:H783)</f>
        <v>42.94</v>
      </c>
    </row>
    <row r="785" spans="1:8">
      <c r="A785" s="669"/>
      <c r="B785" s="669"/>
      <c r="C785" s="669"/>
      <c r="D785" s="669"/>
      <c r="E785" s="669"/>
      <c r="F785" s="670"/>
      <c r="G785" s="669"/>
      <c r="H785" s="669"/>
    </row>
    <row r="786" spans="1:8">
      <c r="A786" s="671" t="s">
        <v>124</v>
      </c>
      <c r="B786" s="671"/>
      <c r="C786" s="671"/>
      <c r="D786" s="671"/>
      <c r="E786" s="671"/>
      <c r="F786" s="672"/>
      <c r="G786" s="671"/>
      <c r="H786" s="554">
        <f>SUM(H784,H779)</f>
        <v>62.99</v>
      </c>
    </row>
    <row r="787" spans="1:8">
      <c r="A787" s="555"/>
      <c r="B787" s="555"/>
      <c r="C787" s="555"/>
      <c r="D787" s="555"/>
      <c r="E787" s="556"/>
      <c r="F787" s="556"/>
      <c r="G787" s="556"/>
      <c r="H787" s="556"/>
    </row>
    <row r="788" spans="1:8">
      <c r="A788" s="671" t="s">
        <v>1532</v>
      </c>
      <c r="B788" s="671"/>
      <c r="C788" s="671"/>
      <c r="D788" s="671"/>
      <c r="E788" s="673" t="s">
        <v>1342</v>
      </c>
      <c r="F788" s="674"/>
      <c r="G788" s="659"/>
      <c r="H788" s="659"/>
    </row>
    <row r="789" spans="1:8">
      <c r="A789" s="671" t="s">
        <v>1382</v>
      </c>
      <c r="B789" s="671"/>
      <c r="C789" s="671"/>
      <c r="D789" s="671"/>
      <c r="E789" s="671"/>
      <c r="F789" s="672"/>
      <c r="G789" s="671"/>
      <c r="H789" s="671"/>
    </row>
    <row r="790" spans="1:8">
      <c r="A790" s="669"/>
      <c r="B790" s="669"/>
      <c r="C790" s="669"/>
      <c r="D790" s="669"/>
      <c r="E790" s="669"/>
      <c r="F790" s="670"/>
      <c r="G790" s="669"/>
      <c r="H790" s="669"/>
    </row>
    <row r="791" spans="1:8" ht="31.5">
      <c r="A791" s="399" t="s">
        <v>751</v>
      </c>
      <c r="B791" s="331" t="s">
        <v>97</v>
      </c>
      <c r="C791" s="400"/>
      <c r="D791" s="401"/>
      <c r="E791" s="69" t="s">
        <v>104</v>
      </c>
      <c r="F791" s="70" t="s">
        <v>117</v>
      </c>
      <c r="G791" s="70" t="s">
        <v>118</v>
      </c>
      <c r="H791" s="71" t="s">
        <v>119</v>
      </c>
    </row>
    <row r="792" spans="1:8">
      <c r="A792" s="402">
        <v>88264</v>
      </c>
      <c r="B792" s="676" t="s">
        <v>1173</v>
      </c>
      <c r="C792" s="676"/>
      <c r="D792" s="677"/>
      <c r="E792" s="72" t="s">
        <v>106</v>
      </c>
      <c r="F792" s="124">
        <v>0.3</v>
      </c>
      <c r="G792" s="125">
        <v>20.91</v>
      </c>
      <c r="H792" s="125">
        <f>F792*G792</f>
        <v>6.27</v>
      </c>
    </row>
    <row r="793" spans="1:8">
      <c r="A793" s="402">
        <v>88247</v>
      </c>
      <c r="B793" s="676" t="s">
        <v>1344</v>
      </c>
      <c r="C793" s="676"/>
      <c r="D793" s="677"/>
      <c r="E793" s="72" t="s">
        <v>106</v>
      </c>
      <c r="F793" s="124">
        <v>0.3</v>
      </c>
      <c r="G793" s="125">
        <v>16.16</v>
      </c>
      <c r="H793" s="125">
        <f>F793*G793</f>
        <v>4.8499999999999996</v>
      </c>
    </row>
    <row r="794" spans="1:8">
      <c r="A794" s="678" t="s">
        <v>120</v>
      </c>
      <c r="B794" s="679"/>
      <c r="C794" s="679"/>
      <c r="D794" s="679"/>
      <c r="E794" s="679"/>
      <c r="F794" s="679"/>
      <c r="G794" s="680"/>
      <c r="H794" s="73">
        <f>SUM(H792:H793)</f>
        <v>11.12</v>
      </c>
    </row>
    <row r="795" spans="1:8">
      <c r="A795" s="403"/>
      <c r="B795" s="404"/>
      <c r="C795" s="404"/>
      <c r="D795" s="404"/>
      <c r="E795" s="404"/>
      <c r="F795" s="405"/>
      <c r="G795" s="404"/>
      <c r="H795" s="406"/>
    </row>
    <row r="796" spans="1:8" ht="31.5">
      <c r="A796" s="331" t="s">
        <v>751</v>
      </c>
      <c r="B796" s="407" t="s">
        <v>121</v>
      </c>
      <c r="C796" s="400"/>
      <c r="D796" s="401"/>
      <c r="E796" s="69" t="s">
        <v>104</v>
      </c>
      <c r="F796" s="70" t="s">
        <v>122</v>
      </c>
      <c r="G796" s="70" t="s">
        <v>118</v>
      </c>
      <c r="H796" s="71" t="s">
        <v>119</v>
      </c>
    </row>
    <row r="797" spans="1:8">
      <c r="A797" s="219">
        <v>1586</v>
      </c>
      <c r="B797" s="675" t="s">
        <v>1383</v>
      </c>
      <c r="C797" s="676"/>
      <c r="D797" s="677"/>
      <c r="E797" s="410" t="s">
        <v>107</v>
      </c>
      <c r="F797" s="124">
        <v>1</v>
      </c>
      <c r="G797" s="125">
        <v>4.24</v>
      </c>
      <c r="H797" s="125">
        <f t="shared" ref="H797" si="51">F797*G797</f>
        <v>4.24</v>
      </c>
    </row>
    <row r="798" spans="1:8">
      <c r="A798" s="667" t="s">
        <v>123</v>
      </c>
      <c r="B798" s="667"/>
      <c r="C798" s="667"/>
      <c r="D798" s="667"/>
      <c r="E798" s="667"/>
      <c r="F798" s="668"/>
      <c r="G798" s="667"/>
      <c r="H798" s="73">
        <f>SUM(H797:H797)</f>
        <v>4.24</v>
      </c>
    </row>
    <row r="799" spans="1:8">
      <c r="A799" s="669"/>
      <c r="B799" s="669"/>
      <c r="C799" s="669"/>
      <c r="D799" s="669"/>
      <c r="E799" s="669"/>
      <c r="F799" s="670"/>
      <c r="G799" s="669"/>
      <c r="H799" s="669"/>
    </row>
    <row r="800" spans="1:8">
      <c r="A800" s="671" t="s">
        <v>124</v>
      </c>
      <c r="B800" s="671"/>
      <c r="C800" s="671"/>
      <c r="D800" s="671"/>
      <c r="E800" s="671"/>
      <c r="F800" s="672"/>
      <c r="G800" s="671"/>
      <c r="H800" s="554">
        <f>SUM(H798,H794)</f>
        <v>15.36</v>
      </c>
    </row>
    <row r="801" spans="1:8">
      <c r="A801" s="555"/>
      <c r="B801" s="555"/>
      <c r="C801" s="555"/>
      <c r="D801" s="555"/>
      <c r="E801" s="556"/>
      <c r="F801" s="556"/>
      <c r="G801" s="556"/>
      <c r="H801" s="556"/>
    </row>
    <row r="802" spans="1:8">
      <c r="A802" s="671" t="s">
        <v>1533</v>
      </c>
      <c r="B802" s="671"/>
      <c r="C802" s="671"/>
      <c r="D802" s="671"/>
      <c r="E802" s="673" t="s">
        <v>1342</v>
      </c>
      <c r="F802" s="674"/>
      <c r="G802" s="659"/>
      <c r="H802" s="659"/>
    </row>
    <row r="803" spans="1:8">
      <c r="A803" s="671" t="s">
        <v>335</v>
      </c>
      <c r="B803" s="671"/>
      <c r="C803" s="671"/>
      <c r="D803" s="671"/>
      <c r="E803" s="671"/>
      <c r="F803" s="672"/>
      <c r="G803" s="671"/>
      <c r="H803" s="671"/>
    </row>
    <row r="804" spans="1:8">
      <c r="A804" s="669"/>
      <c r="B804" s="669"/>
      <c r="C804" s="669"/>
      <c r="D804" s="669"/>
      <c r="E804" s="669"/>
      <c r="F804" s="670"/>
      <c r="G804" s="669"/>
      <c r="H804" s="669"/>
    </row>
    <row r="805" spans="1:8" ht="31.5">
      <c r="A805" s="399" t="s">
        <v>751</v>
      </c>
      <c r="B805" s="331" t="s">
        <v>97</v>
      </c>
      <c r="C805" s="400"/>
      <c r="D805" s="401"/>
      <c r="E805" s="69" t="s">
        <v>104</v>
      </c>
      <c r="F805" s="70" t="s">
        <v>117</v>
      </c>
      <c r="G805" s="70" t="s">
        <v>118</v>
      </c>
      <c r="H805" s="71" t="s">
        <v>119</v>
      </c>
    </row>
    <row r="806" spans="1:8">
      <c r="A806" s="402">
        <v>88264</v>
      </c>
      <c r="B806" s="676" t="s">
        <v>1173</v>
      </c>
      <c r="C806" s="676"/>
      <c r="D806" s="677"/>
      <c r="E806" s="72" t="s">
        <v>106</v>
      </c>
      <c r="F806" s="124">
        <v>0.1062</v>
      </c>
      <c r="G806" s="125">
        <v>20.91</v>
      </c>
      <c r="H806" s="125">
        <f>F806*G806</f>
        <v>2.2200000000000002</v>
      </c>
    </row>
    <row r="807" spans="1:8">
      <c r="A807" s="402">
        <v>88247</v>
      </c>
      <c r="B807" s="676" t="s">
        <v>1344</v>
      </c>
      <c r="C807" s="676"/>
      <c r="D807" s="677"/>
      <c r="E807" s="72" t="s">
        <v>106</v>
      </c>
      <c r="F807" s="124">
        <v>0.1062</v>
      </c>
      <c r="G807" s="125">
        <v>16.16</v>
      </c>
      <c r="H807" s="125">
        <f>F807*G807</f>
        <v>1.72</v>
      </c>
    </row>
    <row r="808" spans="1:8">
      <c r="A808" s="678" t="s">
        <v>120</v>
      </c>
      <c r="B808" s="679"/>
      <c r="C808" s="679"/>
      <c r="D808" s="679"/>
      <c r="E808" s="679"/>
      <c r="F808" s="679"/>
      <c r="G808" s="680"/>
      <c r="H808" s="73">
        <f>SUM(H806:H807)</f>
        <v>3.94</v>
      </c>
    </row>
    <row r="809" spans="1:8">
      <c r="A809" s="403"/>
      <c r="B809" s="404"/>
      <c r="C809" s="404"/>
      <c r="D809" s="404"/>
      <c r="E809" s="404"/>
      <c r="F809" s="405"/>
      <c r="G809" s="404"/>
      <c r="H809" s="406"/>
    </row>
    <row r="810" spans="1:8" ht="31.5">
      <c r="A810" s="331" t="s">
        <v>751</v>
      </c>
      <c r="B810" s="407" t="s">
        <v>121</v>
      </c>
      <c r="C810" s="400"/>
      <c r="D810" s="401"/>
      <c r="E810" s="69" t="s">
        <v>104</v>
      </c>
      <c r="F810" s="70" t="s">
        <v>122</v>
      </c>
      <c r="G810" s="70" t="s">
        <v>118</v>
      </c>
      <c r="H810" s="71" t="s">
        <v>119</v>
      </c>
    </row>
    <row r="811" spans="1:8">
      <c r="A811" s="219">
        <v>39603</v>
      </c>
      <c r="B811" s="675" t="s">
        <v>1384</v>
      </c>
      <c r="C811" s="676"/>
      <c r="D811" s="677"/>
      <c r="E811" s="410" t="s">
        <v>107</v>
      </c>
      <c r="F811" s="124">
        <v>1</v>
      </c>
      <c r="G811" s="125">
        <v>2.0699999999999998</v>
      </c>
      <c r="H811" s="125">
        <f t="shared" ref="H811" si="52">F811*G811</f>
        <v>2.0699999999999998</v>
      </c>
    </row>
    <row r="812" spans="1:8">
      <c r="A812" s="667" t="s">
        <v>123</v>
      </c>
      <c r="B812" s="667"/>
      <c r="C812" s="667"/>
      <c r="D812" s="667"/>
      <c r="E812" s="667"/>
      <c r="F812" s="668"/>
      <c r="G812" s="667"/>
      <c r="H812" s="73">
        <f>SUM(H811:H811)</f>
        <v>2.0699999999999998</v>
      </c>
    </row>
    <row r="813" spans="1:8">
      <c r="A813" s="669"/>
      <c r="B813" s="669"/>
      <c r="C813" s="669"/>
      <c r="D813" s="669"/>
      <c r="E813" s="669"/>
      <c r="F813" s="670"/>
      <c r="G813" s="669"/>
      <c r="H813" s="669"/>
    </row>
    <row r="814" spans="1:8">
      <c r="A814" s="671" t="s">
        <v>124</v>
      </c>
      <c r="B814" s="671"/>
      <c r="C814" s="671"/>
      <c r="D814" s="671"/>
      <c r="E814" s="671"/>
      <c r="F814" s="672"/>
      <c r="G814" s="671"/>
      <c r="H814" s="554">
        <f>SUM(H812,H808)</f>
        <v>6.01</v>
      </c>
    </row>
    <row r="815" spans="1:8">
      <c r="A815" s="555"/>
      <c r="B815" s="555"/>
      <c r="C815" s="555"/>
      <c r="D815" s="555"/>
      <c r="E815" s="556"/>
      <c r="F815" s="556"/>
      <c r="G815" s="556"/>
      <c r="H815" s="556"/>
    </row>
    <row r="816" spans="1:8">
      <c r="A816" s="671" t="s">
        <v>1534</v>
      </c>
      <c r="B816" s="671"/>
      <c r="C816" s="671"/>
      <c r="D816" s="671"/>
      <c r="E816" s="673" t="s">
        <v>1342</v>
      </c>
      <c r="F816" s="674"/>
      <c r="G816" s="659"/>
      <c r="H816" s="659"/>
    </row>
    <row r="817" spans="1:8">
      <c r="A817" s="671" t="s">
        <v>334</v>
      </c>
      <c r="B817" s="671"/>
      <c r="C817" s="671"/>
      <c r="D817" s="671"/>
      <c r="E817" s="671"/>
      <c r="F817" s="672"/>
      <c r="G817" s="671"/>
      <c r="H817" s="671"/>
    </row>
    <row r="818" spans="1:8">
      <c r="A818" s="669"/>
      <c r="B818" s="669"/>
      <c r="C818" s="669"/>
      <c r="D818" s="669"/>
      <c r="E818" s="669"/>
      <c r="F818" s="670"/>
      <c r="G818" s="669"/>
      <c r="H818" s="669"/>
    </row>
    <row r="819" spans="1:8" ht="31.5">
      <c r="A819" s="399" t="s">
        <v>751</v>
      </c>
      <c r="B819" s="331" t="s">
        <v>97</v>
      </c>
      <c r="C819" s="400"/>
      <c r="D819" s="401"/>
      <c r="E819" s="69" t="s">
        <v>104</v>
      </c>
      <c r="F819" s="70" t="s">
        <v>117</v>
      </c>
      <c r="G819" s="70" t="s">
        <v>118</v>
      </c>
      <c r="H819" s="71" t="s">
        <v>119</v>
      </c>
    </row>
    <row r="820" spans="1:8">
      <c r="A820" s="402">
        <v>88264</v>
      </c>
      <c r="B820" s="676" t="s">
        <v>1173</v>
      </c>
      <c r="C820" s="676"/>
      <c r="D820" s="677"/>
      <c r="E820" s="72" t="s">
        <v>106</v>
      </c>
      <c r="F820" s="124">
        <v>0.1062</v>
      </c>
      <c r="G820" s="125">
        <v>20.91</v>
      </c>
      <c r="H820" s="125">
        <f>F820*G820</f>
        <v>2.2200000000000002</v>
      </c>
    </row>
    <row r="821" spans="1:8">
      <c r="A821" s="402">
        <v>88247</v>
      </c>
      <c r="B821" s="676" t="s">
        <v>1344</v>
      </c>
      <c r="C821" s="676"/>
      <c r="D821" s="677"/>
      <c r="E821" s="72" t="s">
        <v>106</v>
      </c>
      <c r="F821" s="124">
        <v>0.1062</v>
      </c>
      <c r="G821" s="125">
        <v>16.16</v>
      </c>
      <c r="H821" s="125">
        <f>F821*G821</f>
        <v>1.72</v>
      </c>
    </row>
    <row r="822" spans="1:8">
      <c r="A822" s="678" t="s">
        <v>120</v>
      </c>
      <c r="B822" s="679"/>
      <c r="C822" s="679"/>
      <c r="D822" s="679"/>
      <c r="E822" s="679"/>
      <c r="F822" s="679"/>
      <c r="G822" s="680"/>
      <c r="H822" s="73">
        <f>SUM(H820:H821)</f>
        <v>3.94</v>
      </c>
    </row>
    <row r="823" spans="1:8">
      <c r="A823" s="403"/>
      <c r="B823" s="404"/>
      <c r="C823" s="404"/>
      <c r="D823" s="404"/>
      <c r="E823" s="404"/>
      <c r="F823" s="405"/>
      <c r="G823" s="404"/>
      <c r="H823" s="406"/>
    </row>
    <row r="824" spans="1:8" ht="31.5">
      <c r="A824" s="331" t="s">
        <v>751</v>
      </c>
      <c r="B824" s="407" t="s">
        <v>121</v>
      </c>
      <c r="C824" s="400"/>
      <c r="D824" s="401"/>
      <c r="E824" s="69" t="s">
        <v>104</v>
      </c>
      <c r="F824" s="70" t="s">
        <v>122</v>
      </c>
      <c r="G824" s="70" t="s">
        <v>118</v>
      </c>
      <c r="H824" s="71" t="s">
        <v>119</v>
      </c>
    </row>
    <row r="825" spans="1:8">
      <c r="A825" s="219">
        <v>39603</v>
      </c>
      <c r="B825" s="675" t="s">
        <v>1385</v>
      </c>
      <c r="C825" s="676"/>
      <c r="D825" s="677"/>
      <c r="E825" s="410" t="s">
        <v>107</v>
      </c>
      <c r="F825" s="124">
        <v>1</v>
      </c>
      <c r="G825" s="125">
        <v>18.38</v>
      </c>
      <c r="H825" s="125">
        <f t="shared" ref="H825" si="53">F825*G825</f>
        <v>18.38</v>
      </c>
    </row>
    <row r="826" spans="1:8">
      <c r="A826" s="667" t="s">
        <v>123</v>
      </c>
      <c r="B826" s="667"/>
      <c r="C826" s="667"/>
      <c r="D826" s="667"/>
      <c r="E826" s="667"/>
      <c r="F826" s="668"/>
      <c r="G826" s="667"/>
      <c r="H826" s="73">
        <f>SUM(H825:H825)</f>
        <v>18.38</v>
      </c>
    </row>
    <row r="827" spans="1:8">
      <c r="A827" s="669"/>
      <c r="B827" s="669"/>
      <c r="C827" s="669"/>
      <c r="D827" s="669"/>
      <c r="E827" s="669"/>
      <c r="F827" s="670"/>
      <c r="G827" s="669"/>
      <c r="H827" s="669"/>
    </row>
    <row r="828" spans="1:8">
      <c r="A828" s="671" t="s">
        <v>124</v>
      </c>
      <c r="B828" s="671"/>
      <c r="C828" s="671"/>
      <c r="D828" s="671"/>
      <c r="E828" s="671"/>
      <c r="F828" s="672"/>
      <c r="G828" s="671"/>
      <c r="H828" s="554">
        <f>SUM(H826,H822)</f>
        <v>22.32</v>
      </c>
    </row>
    <row r="829" spans="1:8">
      <c r="A829" s="555"/>
      <c r="B829" s="555"/>
      <c r="C829" s="555"/>
      <c r="D829" s="555"/>
      <c r="E829" s="556"/>
      <c r="F829" s="556"/>
      <c r="G829" s="556"/>
      <c r="H829" s="556"/>
    </row>
    <row r="830" spans="1:8">
      <c r="A830" s="671" t="s">
        <v>1535</v>
      </c>
      <c r="B830" s="671"/>
      <c r="C830" s="671"/>
      <c r="D830" s="671"/>
      <c r="E830" s="673" t="s">
        <v>639</v>
      </c>
      <c r="F830" s="674"/>
      <c r="G830" s="659"/>
      <c r="H830" s="659"/>
    </row>
    <row r="831" spans="1:8">
      <c r="A831" s="671" t="s">
        <v>1520</v>
      </c>
      <c r="B831" s="671"/>
      <c r="C831" s="671"/>
      <c r="D831" s="671"/>
      <c r="E831" s="671"/>
      <c r="F831" s="672"/>
      <c r="G831" s="671"/>
      <c r="H831" s="671"/>
    </row>
    <row r="832" spans="1:8">
      <c r="A832" s="669"/>
      <c r="B832" s="669"/>
      <c r="C832" s="669"/>
      <c r="D832" s="669"/>
      <c r="E832" s="669"/>
      <c r="F832" s="670"/>
      <c r="G832" s="669"/>
      <c r="H832" s="669"/>
    </row>
    <row r="833" spans="1:8" ht="31.5">
      <c r="A833" s="663" t="s">
        <v>97</v>
      </c>
      <c r="B833" s="663"/>
      <c r="C833" s="663"/>
      <c r="D833" s="663"/>
      <c r="E833" s="69" t="s">
        <v>104</v>
      </c>
      <c r="F833" s="70" t="s">
        <v>117</v>
      </c>
      <c r="G833" s="70" t="s">
        <v>118</v>
      </c>
      <c r="H833" s="71" t="s">
        <v>119</v>
      </c>
    </row>
    <row r="834" spans="1:8">
      <c r="A834" s="402">
        <v>88316</v>
      </c>
      <c r="B834" s="676" t="s">
        <v>150</v>
      </c>
      <c r="C834" s="676"/>
      <c r="D834" s="677"/>
      <c r="E834" s="72" t="s">
        <v>106</v>
      </c>
      <c r="F834" s="124">
        <v>6.2E-2</v>
      </c>
      <c r="G834" s="125">
        <v>14.74</v>
      </c>
      <c r="H834" s="125">
        <f>F834*G834</f>
        <v>0.91</v>
      </c>
    </row>
    <row r="835" spans="1:8">
      <c r="A835" s="402">
        <v>88323</v>
      </c>
      <c r="B835" s="676" t="s">
        <v>640</v>
      </c>
      <c r="C835" s="676"/>
      <c r="D835" s="677"/>
      <c r="E835" s="72" t="s">
        <v>106</v>
      </c>
      <c r="F835" s="124">
        <v>5.6000000000000001E-2</v>
      </c>
      <c r="G835" s="125">
        <v>19.2</v>
      </c>
      <c r="H835" s="125">
        <f>F835*G835</f>
        <v>1.08</v>
      </c>
    </row>
    <row r="836" spans="1:8">
      <c r="A836" s="667" t="s">
        <v>120</v>
      </c>
      <c r="B836" s="667"/>
      <c r="C836" s="667"/>
      <c r="D836" s="667"/>
      <c r="E836" s="667"/>
      <c r="F836" s="668"/>
      <c r="G836" s="667"/>
      <c r="H836" s="73">
        <f>SUM(H834:H835)</f>
        <v>1.99</v>
      </c>
    </row>
    <row r="837" spans="1:8">
      <c r="A837" s="669"/>
      <c r="B837" s="669"/>
      <c r="C837" s="669"/>
      <c r="D837" s="669"/>
      <c r="E837" s="669"/>
      <c r="F837" s="670"/>
      <c r="G837" s="669"/>
      <c r="H837" s="669"/>
    </row>
    <row r="838" spans="1:8" ht="31.5">
      <c r="A838" s="663" t="s">
        <v>121</v>
      </c>
      <c r="B838" s="663"/>
      <c r="C838" s="663"/>
      <c r="D838" s="663"/>
      <c r="E838" s="69" t="s">
        <v>104</v>
      </c>
      <c r="F838" s="70" t="s">
        <v>122</v>
      </c>
      <c r="G838" s="70" t="s">
        <v>118</v>
      </c>
      <c r="H838" s="71" t="s">
        <v>119</v>
      </c>
    </row>
    <row r="839" spans="1:8" ht="46.5" customHeight="1">
      <c r="A839" s="421">
        <v>11029</v>
      </c>
      <c r="B839" s="664" t="s">
        <v>643</v>
      </c>
      <c r="C839" s="665"/>
      <c r="D839" s="666"/>
      <c r="E839" s="72" t="s">
        <v>267</v>
      </c>
      <c r="F839" s="124">
        <v>4.1500000000000004</v>
      </c>
      <c r="G839" s="125">
        <v>1.1399999999999999</v>
      </c>
      <c r="H839" s="125">
        <f>F839*G839</f>
        <v>4.7300000000000004</v>
      </c>
    </row>
    <row r="840" spans="1:8">
      <c r="A840" s="421" t="s">
        <v>365</v>
      </c>
      <c r="B840" s="664" t="s">
        <v>1521</v>
      </c>
      <c r="C840" s="665"/>
      <c r="D840" s="666"/>
      <c r="E840" s="72" t="s">
        <v>109</v>
      </c>
      <c r="F840" s="124">
        <v>1.1459999999999999</v>
      </c>
      <c r="G840" s="125">
        <v>51.5</v>
      </c>
      <c r="H840" s="125">
        <f>F840*G840</f>
        <v>59.02</v>
      </c>
    </row>
    <row r="841" spans="1:8" ht="32.25" customHeight="1">
      <c r="A841" s="421">
        <v>93281</v>
      </c>
      <c r="B841" s="664" t="s">
        <v>1522</v>
      </c>
      <c r="C841" s="665"/>
      <c r="D841" s="666"/>
      <c r="E841" s="72" t="s">
        <v>273</v>
      </c>
      <c r="F841" s="124">
        <v>8.9999999999999998E-4</v>
      </c>
      <c r="G841" s="125">
        <v>14.63</v>
      </c>
      <c r="H841" s="125">
        <f>F841*G841</f>
        <v>0.01</v>
      </c>
    </row>
    <row r="842" spans="1:8" ht="51.75" customHeight="1">
      <c r="A842" s="421">
        <v>93282</v>
      </c>
      <c r="B842" s="664" t="s">
        <v>1523</v>
      </c>
      <c r="C842" s="665"/>
      <c r="D842" s="666"/>
      <c r="E842" s="72" t="s">
        <v>273</v>
      </c>
      <c r="F842" s="124">
        <v>1.1999999999999999E-3</v>
      </c>
      <c r="G842" s="313">
        <v>13.92</v>
      </c>
      <c r="H842" s="125">
        <f t="shared" ref="H842" si="54">F842*G842</f>
        <v>0.02</v>
      </c>
    </row>
    <row r="843" spans="1:8">
      <c r="A843" s="667" t="s">
        <v>123</v>
      </c>
      <c r="B843" s="667"/>
      <c r="C843" s="667"/>
      <c r="D843" s="667"/>
      <c r="E843" s="667"/>
      <c r="F843" s="668"/>
      <c r="G843" s="667"/>
      <c r="H843" s="73">
        <f>SUM(H839:H842)</f>
        <v>63.78</v>
      </c>
    </row>
    <row r="844" spans="1:8">
      <c r="A844" s="669"/>
      <c r="B844" s="669"/>
      <c r="C844" s="669"/>
      <c r="D844" s="669"/>
      <c r="E844" s="669"/>
      <c r="F844" s="670"/>
      <c r="G844" s="669"/>
      <c r="H844" s="669"/>
    </row>
    <row r="845" spans="1:8">
      <c r="A845" s="671" t="s">
        <v>124</v>
      </c>
      <c r="B845" s="671"/>
      <c r="C845" s="671"/>
      <c r="D845" s="671"/>
      <c r="E845" s="671"/>
      <c r="F845" s="672"/>
      <c r="G845" s="671"/>
      <c r="H845" s="554">
        <f>H836+H843</f>
        <v>65.77</v>
      </c>
    </row>
    <row r="847" spans="1:8">
      <c r="A847" s="671" t="s">
        <v>1549</v>
      </c>
      <c r="B847" s="671"/>
      <c r="C847" s="671"/>
      <c r="D847" s="671"/>
      <c r="E847" s="673" t="s">
        <v>639</v>
      </c>
      <c r="F847" s="674"/>
      <c r="G847" s="659"/>
      <c r="H847" s="659"/>
    </row>
    <row r="848" spans="1:8">
      <c r="A848" s="671" t="s">
        <v>1550</v>
      </c>
      <c r="B848" s="671"/>
      <c r="C848" s="671"/>
      <c r="D848" s="671"/>
      <c r="E848" s="671"/>
      <c r="F848" s="672"/>
      <c r="G848" s="671"/>
      <c r="H848" s="671"/>
    </row>
    <row r="849" spans="1:8">
      <c r="A849" s="669"/>
      <c r="B849" s="669"/>
      <c r="C849" s="669"/>
      <c r="D849" s="669"/>
      <c r="E849" s="669"/>
      <c r="F849" s="670"/>
      <c r="G849" s="669"/>
      <c r="H849" s="669"/>
    </row>
    <row r="850" spans="1:8" ht="31.5">
      <c r="A850" s="663" t="s">
        <v>97</v>
      </c>
      <c r="B850" s="663"/>
      <c r="C850" s="663"/>
      <c r="D850" s="663"/>
      <c r="E850" s="69" t="s">
        <v>104</v>
      </c>
      <c r="F850" s="70" t="s">
        <v>117</v>
      </c>
      <c r="G850" s="70" t="s">
        <v>118</v>
      </c>
      <c r="H850" s="71" t="s">
        <v>119</v>
      </c>
    </row>
    <row r="851" spans="1:8">
      <c r="A851" s="402">
        <v>88315</v>
      </c>
      <c r="B851" s="676" t="s">
        <v>694</v>
      </c>
      <c r="C851" s="676"/>
      <c r="D851" s="677"/>
      <c r="E851" s="72" t="s">
        <v>106</v>
      </c>
      <c r="F851" s="124">
        <v>1.6</v>
      </c>
      <c r="G851" s="125">
        <v>18.02</v>
      </c>
      <c r="H851" s="125">
        <f>F851*G851</f>
        <v>28.83</v>
      </c>
    </row>
    <row r="852" spans="1:8">
      <c r="A852" s="402">
        <v>88316</v>
      </c>
      <c r="B852" s="676" t="s">
        <v>150</v>
      </c>
      <c r="C852" s="676"/>
      <c r="D852" s="677"/>
      <c r="E852" s="72" t="s">
        <v>106</v>
      </c>
      <c r="F852" s="124">
        <v>1.8</v>
      </c>
      <c r="G852" s="125">
        <v>14.74</v>
      </c>
      <c r="H852" s="125">
        <f>F852*G852</f>
        <v>26.53</v>
      </c>
    </row>
    <row r="853" spans="1:8">
      <c r="A853" s="667" t="s">
        <v>120</v>
      </c>
      <c r="B853" s="667"/>
      <c r="C853" s="667"/>
      <c r="D853" s="667"/>
      <c r="E853" s="667"/>
      <c r="F853" s="668"/>
      <c r="G853" s="667"/>
      <c r="H853" s="73">
        <f>SUM(H851:H852)</f>
        <v>55.36</v>
      </c>
    </row>
    <row r="854" spans="1:8">
      <c r="A854" s="669"/>
      <c r="B854" s="669"/>
      <c r="C854" s="669"/>
      <c r="D854" s="669"/>
      <c r="E854" s="669"/>
      <c r="F854" s="670"/>
      <c r="G854" s="669"/>
      <c r="H854" s="669"/>
    </row>
    <row r="855" spans="1:8" ht="31.5">
      <c r="A855" s="663" t="s">
        <v>121</v>
      </c>
      <c r="B855" s="663"/>
      <c r="C855" s="663"/>
      <c r="D855" s="663"/>
      <c r="E855" s="69" t="s">
        <v>104</v>
      </c>
      <c r="F855" s="70" t="s">
        <v>122</v>
      </c>
      <c r="G855" s="70" t="s">
        <v>118</v>
      </c>
      <c r="H855" s="71" t="s">
        <v>119</v>
      </c>
    </row>
    <row r="856" spans="1:8" ht="29.25" customHeight="1">
      <c r="A856" s="421">
        <v>88627</v>
      </c>
      <c r="B856" s="664" t="s">
        <v>1547</v>
      </c>
      <c r="C856" s="665"/>
      <c r="D856" s="666"/>
      <c r="E856" s="72" t="s">
        <v>108</v>
      </c>
      <c r="F856" s="124">
        <v>6.0000000000000001E-3</v>
      </c>
      <c r="G856" s="125">
        <v>396.43</v>
      </c>
      <c r="H856" s="125">
        <f>F856*G856</f>
        <v>2.38</v>
      </c>
    </row>
    <row r="857" spans="1:8" ht="42.75" customHeight="1">
      <c r="A857" s="421">
        <v>37561</v>
      </c>
      <c r="B857" s="664" t="s">
        <v>1548</v>
      </c>
      <c r="C857" s="665"/>
      <c r="D857" s="666"/>
      <c r="E857" s="72" t="s">
        <v>109</v>
      </c>
      <c r="F857" s="124">
        <v>1.05</v>
      </c>
      <c r="G857" s="125">
        <v>640.12</v>
      </c>
      <c r="H857" s="125">
        <f>F857*G857</f>
        <v>672.13</v>
      </c>
    </row>
    <row r="858" spans="1:8" ht="32.25" customHeight="1">
      <c r="A858" s="421" t="s">
        <v>1552</v>
      </c>
      <c r="B858" s="664" t="s">
        <v>1551</v>
      </c>
      <c r="C858" s="665"/>
      <c r="D858" s="666"/>
      <c r="E858" s="72" t="s">
        <v>109</v>
      </c>
      <c r="F858" s="124">
        <v>2.5</v>
      </c>
      <c r="G858" s="125">
        <v>21.81</v>
      </c>
      <c r="H858" s="125">
        <f>F858*G858</f>
        <v>54.53</v>
      </c>
    </row>
    <row r="859" spans="1:8">
      <c r="A859" s="667" t="s">
        <v>123</v>
      </c>
      <c r="B859" s="667"/>
      <c r="C859" s="667"/>
      <c r="D859" s="667"/>
      <c r="E859" s="667"/>
      <c r="F859" s="668"/>
      <c r="G859" s="667"/>
      <c r="H859" s="73">
        <f>SUM(H856:H858)</f>
        <v>729.04</v>
      </c>
    </row>
    <row r="860" spans="1:8">
      <c r="A860" s="669"/>
      <c r="B860" s="669"/>
      <c r="C860" s="669"/>
      <c r="D860" s="669"/>
      <c r="E860" s="669"/>
      <c r="F860" s="670"/>
      <c r="G860" s="669"/>
      <c r="H860" s="669"/>
    </row>
    <row r="861" spans="1:8">
      <c r="A861" s="671" t="s">
        <v>124</v>
      </c>
      <c r="B861" s="671"/>
      <c r="C861" s="671"/>
      <c r="D861" s="671"/>
      <c r="E861" s="671"/>
      <c r="F861" s="672"/>
      <c r="G861" s="671"/>
      <c r="H861" s="554">
        <f>H853+H859</f>
        <v>784.4</v>
      </c>
    </row>
    <row r="863" spans="1:8">
      <c r="A863" s="671" t="s">
        <v>1574</v>
      </c>
      <c r="B863" s="671"/>
      <c r="C863" s="671"/>
      <c r="D863" s="671"/>
      <c r="E863" s="673" t="s">
        <v>847</v>
      </c>
      <c r="F863" s="674"/>
      <c r="G863" s="659"/>
      <c r="H863" s="659"/>
    </row>
    <row r="864" spans="1:8">
      <c r="A864" s="671" t="s">
        <v>1573</v>
      </c>
      <c r="B864" s="671"/>
      <c r="C864" s="671"/>
      <c r="D864" s="671"/>
      <c r="E864" s="671"/>
      <c r="F864" s="672"/>
      <c r="G864" s="671"/>
      <c r="H864" s="671"/>
    </row>
    <row r="865" spans="1:8">
      <c r="A865" s="669"/>
      <c r="B865" s="669"/>
      <c r="C865" s="669"/>
      <c r="D865" s="669"/>
      <c r="E865" s="669"/>
      <c r="F865" s="670"/>
      <c r="G865" s="669"/>
      <c r="H865" s="669"/>
    </row>
    <row r="866" spans="1:8" ht="31.5">
      <c r="A866" s="663" t="s">
        <v>97</v>
      </c>
      <c r="B866" s="663"/>
      <c r="C866" s="663"/>
      <c r="D866" s="663"/>
      <c r="E866" s="69" t="s">
        <v>104</v>
      </c>
      <c r="F866" s="70" t="s">
        <v>117</v>
      </c>
      <c r="G866" s="70" t="s">
        <v>118</v>
      </c>
      <c r="H866" s="71" t="s">
        <v>119</v>
      </c>
    </row>
    <row r="867" spans="1:8">
      <c r="A867" s="421">
        <v>88316</v>
      </c>
      <c r="B867" s="664" t="s">
        <v>150</v>
      </c>
      <c r="C867" s="665"/>
      <c r="D867" s="666"/>
      <c r="E867" s="72" t="s">
        <v>106</v>
      </c>
      <c r="F867" s="124">
        <v>0.504</v>
      </c>
      <c r="G867" s="125">
        <v>14.74</v>
      </c>
      <c r="H867" s="125">
        <f>F867*G867</f>
        <v>7.43</v>
      </c>
    </row>
    <row r="868" spans="1:8" ht="15.75" customHeight="1">
      <c r="A868" s="421">
        <v>88309</v>
      </c>
      <c r="B868" s="676" t="s">
        <v>151</v>
      </c>
      <c r="C868" s="676"/>
      <c r="D868" s="677"/>
      <c r="E868" s="72" t="s">
        <v>106</v>
      </c>
      <c r="F868" s="124">
        <v>0.504</v>
      </c>
      <c r="G868" s="125">
        <v>18.12</v>
      </c>
      <c r="H868" s="125">
        <f>F868*G868</f>
        <v>9.1300000000000008</v>
      </c>
    </row>
    <row r="869" spans="1:8">
      <c r="A869" s="667" t="s">
        <v>120</v>
      </c>
      <c r="B869" s="667"/>
      <c r="C869" s="667"/>
      <c r="D869" s="667"/>
      <c r="E869" s="667"/>
      <c r="F869" s="668"/>
      <c r="G869" s="667"/>
      <c r="H869" s="73">
        <f>SUM(H867:H868)</f>
        <v>16.559999999999999</v>
      </c>
    </row>
    <row r="870" spans="1:8">
      <c r="A870" s="664"/>
      <c r="B870" s="665"/>
      <c r="C870" s="665"/>
      <c r="D870" s="665"/>
      <c r="E870" s="665"/>
      <c r="F870" s="665"/>
      <c r="G870" s="665"/>
      <c r="H870" s="666"/>
    </row>
    <row r="871" spans="1:8" ht="31.5">
      <c r="A871" s="681" t="s">
        <v>125</v>
      </c>
      <c r="B871" s="682"/>
      <c r="C871" s="682"/>
      <c r="D871" s="683"/>
      <c r="E871" s="69" t="s">
        <v>104</v>
      </c>
      <c r="F871" s="70" t="s">
        <v>117</v>
      </c>
      <c r="G871" s="257" t="s">
        <v>118</v>
      </c>
      <c r="H871" s="71" t="s">
        <v>119</v>
      </c>
    </row>
    <row r="872" spans="1:8" ht="31.5" customHeight="1">
      <c r="A872" s="421">
        <v>90586</v>
      </c>
      <c r="B872" s="664" t="s">
        <v>1575</v>
      </c>
      <c r="C872" s="665"/>
      <c r="D872" s="666"/>
      <c r="E872" s="72" t="s">
        <v>273</v>
      </c>
      <c r="F872" s="124">
        <v>6.6000000000000003E-2</v>
      </c>
      <c r="G872" s="124">
        <v>1.21</v>
      </c>
      <c r="H872" s="125">
        <f>F872*G872</f>
        <v>0.08</v>
      </c>
    </row>
    <row r="873" spans="1:8" ht="33" customHeight="1">
      <c r="A873" s="421">
        <v>90587</v>
      </c>
      <c r="B873" s="664" t="s">
        <v>1576</v>
      </c>
      <c r="C873" s="665"/>
      <c r="D873" s="666"/>
      <c r="E873" s="72" t="s">
        <v>273</v>
      </c>
      <c r="F873" s="124">
        <v>6.6000000000000003E-2</v>
      </c>
      <c r="G873" s="124">
        <v>0.28999999999999998</v>
      </c>
      <c r="H873" s="125">
        <f>F873*G873</f>
        <v>0.02</v>
      </c>
    </row>
    <row r="874" spans="1:8">
      <c r="A874" s="678" t="s">
        <v>126</v>
      </c>
      <c r="B874" s="679"/>
      <c r="C874" s="679"/>
      <c r="D874" s="679"/>
      <c r="E874" s="679"/>
      <c r="F874" s="679"/>
      <c r="G874" s="680"/>
      <c r="H874" s="73">
        <f>SUM(H872:H873)</f>
        <v>0.1</v>
      </c>
    </row>
    <row r="875" spans="1:8">
      <c r="A875" s="669"/>
      <c r="B875" s="669"/>
      <c r="C875" s="669"/>
      <c r="D875" s="669"/>
      <c r="E875" s="669"/>
      <c r="F875" s="670"/>
      <c r="G875" s="669"/>
      <c r="H875" s="669"/>
    </row>
    <row r="876" spans="1:8" ht="31.5">
      <c r="A876" s="663" t="s">
        <v>121</v>
      </c>
      <c r="B876" s="663"/>
      <c r="C876" s="663"/>
      <c r="D876" s="663"/>
      <c r="E876" s="69" t="s">
        <v>104</v>
      </c>
      <c r="F876" s="70" t="s">
        <v>122</v>
      </c>
      <c r="G876" s="70" t="s">
        <v>118</v>
      </c>
      <c r="H876" s="71" t="s">
        <v>119</v>
      </c>
    </row>
    <row r="877" spans="1:8" ht="43.5" customHeight="1">
      <c r="A877" s="421">
        <v>1527</v>
      </c>
      <c r="B877" s="664" t="s">
        <v>1577</v>
      </c>
      <c r="C877" s="665"/>
      <c r="D877" s="666"/>
      <c r="E877" s="72" t="s">
        <v>108</v>
      </c>
      <c r="F877" s="124">
        <v>1.1499999999999999</v>
      </c>
      <c r="G877" s="313">
        <v>375.15</v>
      </c>
      <c r="H877" s="125">
        <f>F877*G877</f>
        <v>431.42</v>
      </c>
    </row>
    <row r="878" spans="1:8">
      <c r="A878" s="667" t="s">
        <v>123</v>
      </c>
      <c r="B878" s="667"/>
      <c r="C878" s="667"/>
      <c r="D878" s="667"/>
      <c r="E878" s="667"/>
      <c r="F878" s="668"/>
      <c r="G878" s="667"/>
      <c r="H878" s="73">
        <f>SUM(H877:H877)</f>
        <v>431.42</v>
      </c>
    </row>
    <row r="879" spans="1:8">
      <c r="A879" s="669"/>
      <c r="B879" s="669"/>
      <c r="C879" s="669"/>
      <c r="D879" s="669"/>
      <c r="E879" s="669"/>
      <c r="F879" s="670"/>
      <c r="G879" s="669"/>
      <c r="H879" s="669"/>
    </row>
    <row r="880" spans="1:8">
      <c r="A880" s="671" t="s">
        <v>124</v>
      </c>
      <c r="B880" s="671"/>
      <c r="C880" s="671"/>
      <c r="D880" s="671"/>
      <c r="E880" s="671"/>
      <c r="F880" s="672"/>
      <c r="G880" s="671"/>
      <c r="H880" s="554">
        <f>H869+H874+H878</f>
        <v>448.08</v>
      </c>
    </row>
    <row r="882" spans="1:8">
      <c r="A882" s="671" t="s">
        <v>1579</v>
      </c>
      <c r="B882" s="671"/>
      <c r="C882" s="671"/>
      <c r="D882" s="671"/>
      <c r="E882" s="673" t="s">
        <v>639</v>
      </c>
      <c r="F882" s="674"/>
      <c r="G882" s="659"/>
      <c r="H882" s="659"/>
    </row>
    <row r="883" spans="1:8">
      <c r="A883" s="671" t="s">
        <v>1581</v>
      </c>
      <c r="B883" s="671"/>
      <c r="C883" s="671"/>
      <c r="D883" s="671"/>
      <c r="E883" s="671"/>
      <c r="F883" s="672"/>
      <c r="G883" s="671"/>
      <c r="H883" s="671"/>
    </row>
    <row r="884" spans="1:8">
      <c r="A884" s="669"/>
      <c r="B884" s="669"/>
      <c r="C884" s="669"/>
      <c r="D884" s="669"/>
      <c r="E884" s="669"/>
      <c r="F884" s="670"/>
      <c r="G884" s="669"/>
      <c r="H884" s="669"/>
    </row>
    <row r="885" spans="1:8" ht="31.5">
      <c r="A885" s="663" t="s">
        <v>97</v>
      </c>
      <c r="B885" s="663"/>
      <c r="C885" s="663"/>
      <c r="D885" s="663"/>
      <c r="E885" s="69" t="s">
        <v>104</v>
      </c>
      <c r="F885" s="70" t="s">
        <v>117</v>
      </c>
      <c r="G885" s="70" t="s">
        <v>118</v>
      </c>
      <c r="H885" s="71" t="s">
        <v>119</v>
      </c>
    </row>
    <row r="886" spans="1:8">
      <c r="A886" s="421">
        <v>88316</v>
      </c>
      <c r="B886" s="664" t="s">
        <v>150</v>
      </c>
      <c r="C886" s="665"/>
      <c r="D886" s="666"/>
      <c r="E886" s="72" t="s">
        <v>106</v>
      </c>
      <c r="F886" s="124">
        <v>0.2</v>
      </c>
      <c r="G886" s="125">
        <v>14.74</v>
      </c>
      <c r="H886" s="125">
        <f>F886*G886</f>
        <v>2.95</v>
      </c>
    </row>
    <row r="887" spans="1:8">
      <c r="A887" s="667" t="s">
        <v>120</v>
      </c>
      <c r="B887" s="667"/>
      <c r="C887" s="667"/>
      <c r="D887" s="667"/>
      <c r="E887" s="667"/>
      <c r="F887" s="668"/>
      <c r="G887" s="667"/>
      <c r="H887" s="73">
        <f>SUM(H886:H886)</f>
        <v>2.95</v>
      </c>
    </row>
    <row r="888" spans="1:8">
      <c r="A888" s="664"/>
      <c r="B888" s="665"/>
      <c r="C888" s="665"/>
      <c r="D888" s="665"/>
      <c r="E888" s="665"/>
      <c r="F888" s="665"/>
      <c r="G888" s="665"/>
      <c r="H888" s="666"/>
    </row>
    <row r="889" spans="1:8" ht="31.5">
      <c r="A889" s="681" t="s">
        <v>125</v>
      </c>
      <c r="B889" s="682"/>
      <c r="C889" s="682"/>
      <c r="D889" s="683"/>
      <c r="E889" s="69" t="s">
        <v>104</v>
      </c>
      <c r="F889" s="70" t="s">
        <v>117</v>
      </c>
      <c r="G889" s="257" t="s">
        <v>118</v>
      </c>
      <c r="H889" s="71" t="s">
        <v>119</v>
      </c>
    </row>
    <row r="890" spans="1:8" ht="33" customHeight="1">
      <c r="A890" s="421">
        <v>95276</v>
      </c>
      <c r="B890" s="664" t="s">
        <v>1582</v>
      </c>
      <c r="C890" s="665"/>
      <c r="D890" s="666"/>
      <c r="E890" s="72" t="s">
        <v>273</v>
      </c>
      <c r="F890" s="124">
        <v>2</v>
      </c>
      <c r="G890" s="124">
        <v>2.29</v>
      </c>
      <c r="H890" s="125">
        <f>F890*G890</f>
        <v>4.58</v>
      </c>
    </row>
    <row r="891" spans="1:8">
      <c r="A891" s="678" t="s">
        <v>126</v>
      </c>
      <c r="B891" s="679"/>
      <c r="C891" s="679"/>
      <c r="D891" s="679"/>
      <c r="E891" s="679"/>
      <c r="F891" s="679"/>
      <c r="G891" s="680"/>
      <c r="H891" s="73">
        <f>SUM(H890:H890)</f>
        <v>4.58</v>
      </c>
    </row>
    <row r="892" spans="1:8">
      <c r="A892" s="669"/>
      <c r="B892" s="669"/>
      <c r="C892" s="669"/>
      <c r="D892" s="669"/>
      <c r="E892" s="669"/>
      <c r="F892" s="670"/>
      <c r="G892" s="669"/>
      <c r="H892" s="669"/>
    </row>
    <row r="893" spans="1:8">
      <c r="A893" s="671" t="s">
        <v>124</v>
      </c>
      <c r="B893" s="671"/>
      <c r="C893" s="671"/>
      <c r="D893" s="671"/>
      <c r="E893" s="671"/>
      <c r="F893" s="672"/>
      <c r="G893" s="671"/>
      <c r="H893" s="554">
        <f>H887+H891</f>
        <v>7.53</v>
      </c>
    </row>
    <row r="895" spans="1:8">
      <c r="A895" s="671" t="s">
        <v>1580</v>
      </c>
      <c r="B895" s="671"/>
      <c r="C895" s="671"/>
      <c r="D895" s="671"/>
      <c r="E895" s="673" t="s">
        <v>364</v>
      </c>
      <c r="F895" s="674"/>
      <c r="G895" s="659"/>
      <c r="H895" s="659"/>
    </row>
    <row r="896" spans="1:8" ht="54" customHeight="1">
      <c r="A896" s="671" t="s">
        <v>1589</v>
      </c>
      <c r="B896" s="671"/>
      <c r="C896" s="671"/>
      <c r="D896" s="671"/>
      <c r="E896" s="671"/>
      <c r="F896" s="672"/>
      <c r="G896" s="671"/>
      <c r="H896" s="671"/>
    </row>
    <row r="897" spans="1:8">
      <c r="A897" s="669"/>
      <c r="B897" s="669"/>
      <c r="C897" s="669"/>
      <c r="D897" s="669"/>
      <c r="E897" s="669"/>
      <c r="F897" s="670"/>
      <c r="G897" s="669"/>
      <c r="H897" s="669"/>
    </row>
    <row r="898" spans="1:8" ht="31.5">
      <c r="A898" s="331" t="s">
        <v>751</v>
      </c>
      <c r="B898" s="681" t="s">
        <v>121</v>
      </c>
      <c r="C898" s="682"/>
      <c r="D898" s="683"/>
      <c r="E898" s="69" t="s">
        <v>104</v>
      </c>
      <c r="F898" s="70" t="s">
        <v>122</v>
      </c>
      <c r="G898" s="70" t="s">
        <v>118</v>
      </c>
      <c r="H898" s="71" t="s">
        <v>119</v>
      </c>
    </row>
    <row r="899" spans="1:8" ht="42" customHeight="1">
      <c r="A899" s="421">
        <v>20231</v>
      </c>
      <c r="B899" s="664" t="s">
        <v>1094</v>
      </c>
      <c r="C899" s="665"/>
      <c r="D899" s="666"/>
      <c r="E899" s="72" t="s">
        <v>107</v>
      </c>
      <c r="F899" s="124">
        <v>3.2</v>
      </c>
      <c r="G899" s="125">
        <v>41.67</v>
      </c>
      <c r="H899" s="125">
        <f t="shared" ref="H899:H903" si="55">F899*G899</f>
        <v>133.34</v>
      </c>
    </row>
    <row r="900" spans="1:8" ht="30.75" customHeight="1">
      <c r="A900" s="421">
        <v>86884</v>
      </c>
      <c r="B900" s="664" t="s">
        <v>1095</v>
      </c>
      <c r="C900" s="665"/>
      <c r="D900" s="666"/>
      <c r="E900" s="72" t="s">
        <v>363</v>
      </c>
      <c r="F900" s="124">
        <v>4</v>
      </c>
      <c r="G900" s="125">
        <v>8.06</v>
      </c>
      <c r="H900" s="125">
        <f t="shared" si="55"/>
        <v>32.24</v>
      </c>
    </row>
    <row r="901" spans="1:8" ht="30" customHeight="1">
      <c r="A901" s="421">
        <v>86895</v>
      </c>
      <c r="B901" s="664" t="s">
        <v>1103</v>
      </c>
      <c r="C901" s="665"/>
      <c r="D901" s="666"/>
      <c r="E901" s="72" t="s">
        <v>363</v>
      </c>
      <c r="F901" s="124">
        <v>6.4</v>
      </c>
      <c r="G901" s="125">
        <v>275.77999999999997</v>
      </c>
      <c r="H901" s="125">
        <f t="shared" si="55"/>
        <v>1764.99</v>
      </c>
    </row>
    <row r="902" spans="1:8" ht="34.5" customHeight="1">
      <c r="A902" s="421">
        <v>86906</v>
      </c>
      <c r="B902" s="664" t="s">
        <v>1101</v>
      </c>
      <c r="C902" s="665"/>
      <c r="D902" s="666"/>
      <c r="E902" s="72" t="s">
        <v>363</v>
      </c>
      <c r="F902" s="124">
        <v>4</v>
      </c>
      <c r="G902" s="125">
        <v>51.4</v>
      </c>
      <c r="H902" s="125">
        <f t="shared" si="55"/>
        <v>205.6</v>
      </c>
    </row>
    <row r="903" spans="1:8" ht="46.5" customHeight="1">
      <c r="A903" s="421">
        <v>86937</v>
      </c>
      <c r="B903" s="664" t="s">
        <v>1102</v>
      </c>
      <c r="C903" s="665"/>
      <c r="D903" s="666"/>
      <c r="E903" s="72" t="s">
        <v>104</v>
      </c>
      <c r="F903" s="124">
        <v>4</v>
      </c>
      <c r="G903" s="125">
        <v>139.03</v>
      </c>
      <c r="H903" s="125">
        <f t="shared" si="55"/>
        <v>556.12</v>
      </c>
    </row>
    <row r="904" spans="1:8">
      <c r="A904" s="667" t="s">
        <v>123</v>
      </c>
      <c r="B904" s="667"/>
      <c r="C904" s="667"/>
      <c r="D904" s="667"/>
      <c r="E904" s="667"/>
      <c r="F904" s="668"/>
      <c r="G904" s="667"/>
      <c r="H904" s="73">
        <f>SUM(H899:H903)</f>
        <v>2692.29</v>
      </c>
    </row>
    <row r="905" spans="1:8">
      <c r="A905" s="669"/>
      <c r="B905" s="669"/>
      <c r="C905" s="669"/>
      <c r="D905" s="669"/>
      <c r="E905" s="669"/>
      <c r="F905" s="670"/>
      <c r="G905" s="669"/>
      <c r="H905" s="669"/>
    </row>
    <row r="906" spans="1:8">
      <c r="A906" s="671" t="s">
        <v>124</v>
      </c>
      <c r="B906" s="671"/>
      <c r="C906" s="671"/>
      <c r="D906" s="671"/>
      <c r="E906" s="671"/>
      <c r="F906" s="672"/>
      <c r="G906" s="671"/>
      <c r="H906" s="554">
        <f>H904</f>
        <v>2692.29</v>
      </c>
    </row>
    <row r="908" spans="1:8">
      <c r="A908" s="671" t="s">
        <v>3143</v>
      </c>
      <c r="B908" s="671"/>
      <c r="C908" s="671"/>
      <c r="D908" s="671"/>
      <c r="E908" s="673" t="s">
        <v>364</v>
      </c>
      <c r="F908" s="674"/>
      <c r="G908" s="659"/>
      <c r="H908" s="659"/>
    </row>
    <row r="909" spans="1:8" ht="33" customHeight="1">
      <c r="A909" s="671" t="s">
        <v>1639</v>
      </c>
      <c r="B909" s="671"/>
      <c r="C909" s="671"/>
      <c r="D909" s="671"/>
      <c r="E909" s="671"/>
      <c r="F909" s="672"/>
      <c r="G909" s="671"/>
      <c r="H909" s="671"/>
    </row>
    <row r="910" spans="1:8">
      <c r="A910" s="669"/>
      <c r="B910" s="669"/>
      <c r="C910" s="669"/>
      <c r="D910" s="669"/>
      <c r="E910" s="669"/>
      <c r="F910" s="670"/>
      <c r="G910" s="669"/>
      <c r="H910" s="669"/>
    </row>
    <row r="911" spans="1:8" ht="31.5">
      <c r="A911" s="663" t="s">
        <v>97</v>
      </c>
      <c r="B911" s="663"/>
      <c r="C911" s="663"/>
      <c r="D911" s="663"/>
      <c r="E911" s="69" t="s">
        <v>104</v>
      </c>
      <c r="F911" s="70" t="s">
        <v>117</v>
      </c>
      <c r="G911" s="70" t="s">
        <v>118</v>
      </c>
      <c r="H911" s="71" t="s">
        <v>119</v>
      </c>
    </row>
    <row r="912" spans="1:8">
      <c r="A912" s="427">
        <v>88316</v>
      </c>
      <c r="B912" s="664" t="s">
        <v>150</v>
      </c>
      <c r="C912" s="665"/>
      <c r="D912" s="666"/>
      <c r="E912" s="72" t="s">
        <v>106</v>
      </c>
      <c r="F912" s="124">
        <v>18.2</v>
      </c>
      <c r="G912" s="125">
        <v>14.74</v>
      </c>
      <c r="H912" s="125">
        <f>F912*G912</f>
        <v>268.27</v>
      </c>
    </row>
    <row r="913" spans="1:8">
      <c r="A913" s="427">
        <v>88309</v>
      </c>
      <c r="B913" s="676" t="s">
        <v>151</v>
      </c>
      <c r="C913" s="676"/>
      <c r="D913" s="677"/>
      <c r="E913" s="72" t="s">
        <v>106</v>
      </c>
      <c r="F913" s="124">
        <v>6.5</v>
      </c>
      <c r="G913" s="125">
        <v>18.12</v>
      </c>
      <c r="H913" s="125">
        <f>F913*G913</f>
        <v>117.78</v>
      </c>
    </row>
    <row r="914" spans="1:8">
      <c r="A914" s="427">
        <v>88242</v>
      </c>
      <c r="B914" s="676" t="s">
        <v>1626</v>
      </c>
      <c r="C914" s="676"/>
      <c r="D914" s="677"/>
      <c r="E914" s="72" t="s">
        <v>106</v>
      </c>
      <c r="F914" s="124">
        <v>22.684000000000001</v>
      </c>
      <c r="G914" s="125">
        <v>14.67</v>
      </c>
      <c r="H914" s="125">
        <f>F914*G914</f>
        <v>332.77</v>
      </c>
    </row>
    <row r="915" spans="1:8">
      <c r="A915" s="427">
        <v>88262</v>
      </c>
      <c r="B915" s="676" t="s">
        <v>1627</v>
      </c>
      <c r="C915" s="676"/>
      <c r="D915" s="677"/>
      <c r="E915" s="72" t="s">
        <v>106</v>
      </c>
      <c r="F915" s="124">
        <v>10.044</v>
      </c>
      <c r="G915" s="125">
        <v>18.02</v>
      </c>
      <c r="H915" s="125">
        <f>F915*G915</f>
        <v>180.99</v>
      </c>
    </row>
    <row r="916" spans="1:8">
      <c r="A916" s="427">
        <v>88245</v>
      </c>
      <c r="B916" s="676" t="s">
        <v>1628</v>
      </c>
      <c r="C916" s="676"/>
      <c r="D916" s="677"/>
      <c r="E916" s="72" t="s">
        <v>106</v>
      </c>
      <c r="F916" s="124">
        <v>12.64</v>
      </c>
      <c r="G916" s="125">
        <v>18.02</v>
      </c>
      <c r="H916" s="125">
        <f>F916*G916</f>
        <v>227.77</v>
      </c>
    </row>
    <row r="917" spans="1:8">
      <c r="A917" s="667" t="s">
        <v>120</v>
      </c>
      <c r="B917" s="667"/>
      <c r="C917" s="667"/>
      <c r="D917" s="667"/>
      <c r="E917" s="667"/>
      <c r="F917" s="668"/>
      <c r="G917" s="667"/>
      <c r="H917" s="73">
        <f>SUM(H912:H916)</f>
        <v>1127.58</v>
      </c>
    </row>
    <row r="918" spans="1:8">
      <c r="A918" s="664"/>
      <c r="B918" s="665"/>
      <c r="C918" s="665"/>
      <c r="D918" s="665"/>
      <c r="E918" s="665"/>
      <c r="F918" s="665"/>
      <c r="G918" s="665"/>
      <c r="H918" s="666"/>
    </row>
    <row r="919" spans="1:8" ht="31.5">
      <c r="A919" s="681" t="s">
        <v>125</v>
      </c>
      <c r="B919" s="682"/>
      <c r="C919" s="682"/>
      <c r="D919" s="683"/>
      <c r="E919" s="69" t="s">
        <v>104</v>
      </c>
      <c r="F919" s="70" t="s">
        <v>117</v>
      </c>
      <c r="G919" s="257" t="s">
        <v>118</v>
      </c>
      <c r="H919" s="71" t="s">
        <v>119</v>
      </c>
    </row>
    <row r="920" spans="1:8" ht="46.5" customHeight="1">
      <c r="A920" s="427">
        <v>88830</v>
      </c>
      <c r="B920" s="664" t="s">
        <v>1638</v>
      </c>
      <c r="C920" s="665"/>
      <c r="D920" s="666"/>
      <c r="E920" s="72" t="s">
        <v>273</v>
      </c>
      <c r="F920" s="124">
        <v>0.92820000000000003</v>
      </c>
      <c r="G920" s="124">
        <v>1.28</v>
      </c>
      <c r="H920" s="125">
        <f>F920*G920</f>
        <v>1.19</v>
      </c>
    </row>
    <row r="921" spans="1:8">
      <c r="A921" s="678" t="s">
        <v>126</v>
      </c>
      <c r="B921" s="679"/>
      <c r="C921" s="679"/>
      <c r="D921" s="679"/>
      <c r="E921" s="679"/>
      <c r="F921" s="679"/>
      <c r="G921" s="680"/>
      <c r="H921" s="73">
        <f>SUM(H920:H920)</f>
        <v>1.19</v>
      </c>
    </row>
    <row r="922" spans="1:8">
      <c r="A922" s="669"/>
      <c r="B922" s="669"/>
      <c r="C922" s="669"/>
      <c r="D922" s="669"/>
      <c r="E922" s="669"/>
      <c r="F922" s="670"/>
      <c r="G922" s="669"/>
      <c r="H922" s="669"/>
    </row>
    <row r="923" spans="1:8" ht="31.5">
      <c r="A923" s="663" t="s">
        <v>121</v>
      </c>
      <c r="B923" s="663"/>
      <c r="C923" s="663"/>
      <c r="D923" s="663"/>
      <c r="E923" s="69" t="s">
        <v>104</v>
      </c>
      <c r="F923" s="70" t="s">
        <v>122</v>
      </c>
      <c r="G923" s="70" t="s">
        <v>118</v>
      </c>
      <c r="H923" s="71" t="s">
        <v>119</v>
      </c>
    </row>
    <row r="924" spans="1:8" ht="31.5" customHeight="1">
      <c r="A924" s="427">
        <v>370</v>
      </c>
      <c r="B924" s="664" t="s">
        <v>424</v>
      </c>
      <c r="C924" s="665"/>
      <c r="D924" s="666"/>
      <c r="E924" s="72" t="s">
        <v>108</v>
      </c>
      <c r="F924" s="124">
        <v>0.80889999999999995</v>
      </c>
      <c r="G924" s="313">
        <v>62.75</v>
      </c>
      <c r="H924" s="125">
        <f t="shared" ref="H924:H934" si="56">F924*G924</f>
        <v>50.76</v>
      </c>
    </row>
    <row r="925" spans="1:8">
      <c r="A925" s="427">
        <v>1379</v>
      </c>
      <c r="B925" s="664" t="s">
        <v>775</v>
      </c>
      <c r="C925" s="665"/>
      <c r="D925" s="666"/>
      <c r="E925" s="72" t="s">
        <v>105</v>
      </c>
      <c r="F925" s="124">
        <v>442.26</v>
      </c>
      <c r="G925" s="313">
        <v>0.48</v>
      </c>
      <c r="H925" s="125">
        <f t="shared" si="56"/>
        <v>212.28</v>
      </c>
    </row>
    <row r="926" spans="1:8" ht="27.75" customHeight="1">
      <c r="A926" s="427">
        <v>4721</v>
      </c>
      <c r="B926" s="664" t="s">
        <v>1629</v>
      </c>
      <c r="C926" s="665"/>
      <c r="D926" s="666"/>
      <c r="E926" s="72" t="s">
        <v>108</v>
      </c>
      <c r="F926" s="124">
        <v>0.34189999999999998</v>
      </c>
      <c r="G926" s="313">
        <v>68.790000000000006</v>
      </c>
      <c r="H926" s="125">
        <f t="shared" si="56"/>
        <v>23.52</v>
      </c>
    </row>
    <row r="927" spans="1:8" ht="32.25" customHeight="1">
      <c r="A927" s="427">
        <v>4718</v>
      </c>
      <c r="B927" s="664" t="s">
        <v>1630</v>
      </c>
      <c r="C927" s="665"/>
      <c r="D927" s="666"/>
      <c r="E927" s="72" t="s">
        <v>108</v>
      </c>
      <c r="F927" s="124">
        <v>0.79949999999999999</v>
      </c>
      <c r="G927" s="313">
        <v>68.790000000000006</v>
      </c>
      <c r="H927" s="125">
        <f t="shared" si="56"/>
        <v>55</v>
      </c>
    </row>
    <row r="928" spans="1:8" ht="30" customHeight="1">
      <c r="A928" s="427">
        <v>4491</v>
      </c>
      <c r="B928" s="664" t="s">
        <v>1631</v>
      </c>
      <c r="C928" s="665"/>
      <c r="D928" s="666"/>
      <c r="E928" s="72" t="s">
        <v>107</v>
      </c>
      <c r="F928" s="124">
        <v>8.9280000000000008</v>
      </c>
      <c r="G928" s="313">
        <v>5.08</v>
      </c>
      <c r="H928" s="125">
        <f t="shared" si="56"/>
        <v>45.35</v>
      </c>
    </row>
    <row r="929" spans="1:8" ht="33.75" customHeight="1">
      <c r="A929" s="427">
        <v>4460</v>
      </c>
      <c r="B929" s="664" t="s">
        <v>1632</v>
      </c>
      <c r="C929" s="665"/>
      <c r="D929" s="666"/>
      <c r="E929" s="72" t="s">
        <v>107</v>
      </c>
      <c r="F929" s="124">
        <v>11.3832</v>
      </c>
      <c r="G929" s="313">
        <v>4.75</v>
      </c>
      <c r="H929" s="125">
        <f t="shared" si="56"/>
        <v>54.07</v>
      </c>
    </row>
    <row r="930" spans="1:8" ht="36.75" customHeight="1">
      <c r="A930" s="427">
        <v>3992</v>
      </c>
      <c r="B930" s="664" t="s">
        <v>1633</v>
      </c>
      <c r="C930" s="665"/>
      <c r="D930" s="666"/>
      <c r="E930" s="72" t="s">
        <v>107</v>
      </c>
      <c r="F930" s="124">
        <v>2.6114000000000002</v>
      </c>
      <c r="G930" s="313">
        <v>13.93</v>
      </c>
      <c r="H930" s="125">
        <f t="shared" si="56"/>
        <v>36.380000000000003</v>
      </c>
    </row>
    <row r="931" spans="1:8" ht="35.25" customHeight="1">
      <c r="A931" s="427">
        <v>1347</v>
      </c>
      <c r="B931" s="664" t="s">
        <v>1634</v>
      </c>
      <c r="C931" s="665"/>
      <c r="D931" s="666"/>
      <c r="E931" s="72" t="s">
        <v>109</v>
      </c>
      <c r="F931" s="124">
        <v>1.9343999999999999</v>
      </c>
      <c r="G931" s="313">
        <v>26.86</v>
      </c>
      <c r="H931" s="125">
        <f t="shared" si="56"/>
        <v>51.96</v>
      </c>
    </row>
    <row r="932" spans="1:8">
      <c r="A932" s="427">
        <v>33</v>
      </c>
      <c r="B932" s="664" t="s">
        <v>1635</v>
      </c>
      <c r="C932" s="665"/>
      <c r="D932" s="666"/>
      <c r="E932" s="72" t="s">
        <v>105</v>
      </c>
      <c r="F932" s="124">
        <v>181.7</v>
      </c>
      <c r="G932" s="313">
        <v>5.88</v>
      </c>
      <c r="H932" s="125">
        <f t="shared" si="56"/>
        <v>1068.4000000000001</v>
      </c>
    </row>
    <row r="933" spans="1:8" ht="23.25" customHeight="1">
      <c r="A933" s="427">
        <v>5061</v>
      </c>
      <c r="B933" s="664" t="s">
        <v>1636</v>
      </c>
      <c r="C933" s="665"/>
      <c r="D933" s="666"/>
      <c r="E933" s="72" t="s">
        <v>105</v>
      </c>
      <c r="F933" s="124">
        <v>1.86</v>
      </c>
      <c r="G933" s="313">
        <v>11</v>
      </c>
      <c r="H933" s="125">
        <f t="shared" si="56"/>
        <v>20.46</v>
      </c>
    </row>
    <row r="934" spans="1:8">
      <c r="A934" s="427">
        <v>345</v>
      </c>
      <c r="B934" s="664" t="s">
        <v>1637</v>
      </c>
      <c r="C934" s="665"/>
      <c r="D934" s="666"/>
      <c r="E934" s="72" t="s">
        <v>105</v>
      </c>
      <c r="F934" s="124">
        <v>3.16</v>
      </c>
      <c r="G934" s="313">
        <v>15.53</v>
      </c>
      <c r="H934" s="125">
        <f t="shared" si="56"/>
        <v>49.07</v>
      </c>
    </row>
    <row r="935" spans="1:8">
      <c r="A935" s="667" t="s">
        <v>123</v>
      </c>
      <c r="B935" s="667"/>
      <c r="C935" s="667"/>
      <c r="D935" s="667"/>
      <c r="E935" s="667"/>
      <c r="F935" s="668"/>
      <c r="G935" s="667"/>
      <c r="H935" s="73">
        <f>SUM(H924:H934)</f>
        <v>1667.25</v>
      </c>
    </row>
    <row r="936" spans="1:8">
      <c r="A936" s="669"/>
      <c r="B936" s="669"/>
      <c r="C936" s="669"/>
      <c r="D936" s="669"/>
      <c r="E936" s="669"/>
      <c r="F936" s="670"/>
      <c r="G936" s="669"/>
      <c r="H936" s="669"/>
    </row>
    <row r="937" spans="1:8">
      <c r="A937" s="671" t="s">
        <v>124</v>
      </c>
      <c r="B937" s="671"/>
      <c r="C937" s="671"/>
      <c r="D937" s="671"/>
      <c r="E937" s="671"/>
      <c r="F937" s="672"/>
      <c r="G937" s="671"/>
      <c r="H937" s="554">
        <f>H917+H921+H935</f>
        <v>2796.02</v>
      </c>
    </row>
    <row r="939" spans="1:8">
      <c r="A939" s="671" t="s">
        <v>1719</v>
      </c>
      <c r="B939" s="671"/>
      <c r="C939" s="671"/>
      <c r="D939" s="671"/>
      <c r="E939" s="673" t="s">
        <v>847</v>
      </c>
      <c r="F939" s="674"/>
      <c r="G939" s="659"/>
      <c r="H939" s="659"/>
    </row>
    <row r="940" spans="1:8">
      <c r="A940" s="671" t="s">
        <v>1717</v>
      </c>
      <c r="B940" s="671"/>
      <c r="C940" s="671"/>
      <c r="D940" s="671"/>
      <c r="E940" s="671"/>
      <c r="F940" s="672"/>
      <c r="G940" s="671"/>
      <c r="H940" s="671"/>
    </row>
    <row r="941" spans="1:8">
      <c r="A941" s="669"/>
      <c r="B941" s="669"/>
      <c r="C941" s="669"/>
      <c r="D941" s="669"/>
      <c r="E941" s="669"/>
      <c r="F941" s="670"/>
      <c r="G941" s="669"/>
      <c r="H941" s="669"/>
    </row>
    <row r="942" spans="1:8" ht="31.5">
      <c r="A942" s="663" t="s">
        <v>97</v>
      </c>
      <c r="B942" s="663"/>
      <c r="C942" s="663"/>
      <c r="D942" s="663"/>
      <c r="E942" s="69" t="s">
        <v>104</v>
      </c>
      <c r="F942" s="70" t="s">
        <v>117</v>
      </c>
      <c r="G942" s="70" t="s">
        <v>118</v>
      </c>
      <c r="H942" s="71" t="s">
        <v>119</v>
      </c>
    </row>
    <row r="943" spans="1:8">
      <c r="A943" s="469">
        <v>88316</v>
      </c>
      <c r="B943" s="664" t="s">
        <v>150</v>
      </c>
      <c r="C943" s="665"/>
      <c r="D943" s="666"/>
      <c r="E943" s="72" t="s">
        <v>106</v>
      </c>
      <c r="F943" s="124">
        <v>0.74</v>
      </c>
      <c r="G943" s="125">
        <v>14.74</v>
      </c>
      <c r="H943" s="125">
        <f>F943*G943</f>
        <v>10.91</v>
      </c>
    </row>
    <row r="944" spans="1:8">
      <c r="A944" s="469">
        <v>88309</v>
      </c>
      <c r="B944" s="676" t="s">
        <v>151</v>
      </c>
      <c r="C944" s="676"/>
      <c r="D944" s="677"/>
      <c r="E944" s="72" t="s">
        <v>106</v>
      </c>
      <c r="F944" s="124">
        <v>0.49299999999999999</v>
      </c>
      <c r="G944" s="125">
        <v>18.12</v>
      </c>
      <c r="H944" s="125">
        <f>F944*G944</f>
        <v>8.93</v>
      </c>
    </row>
    <row r="945" spans="1:8">
      <c r="A945" s="667" t="s">
        <v>120</v>
      </c>
      <c r="B945" s="667"/>
      <c r="C945" s="667"/>
      <c r="D945" s="667"/>
      <c r="E945" s="667"/>
      <c r="F945" s="668"/>
      <c r="G945" s="667"/>
      <c r="H945" s="73">
        <f>SUM(H943:H944)</f>
        <v>19.84</v>
      </c>
    </row>
    <row r="946" spans="1:8">
      <c r="A946" s="664"/>
      <c r="B946" s="665"/>
      <c r="C946" s="665"/>
      <c r="D946" s="665"/>
      <c r="E946" s="665"/>
      <c r="F946" s="665"/>
      <c r="G946" s="665"/>
      <c r="H946" s="666"/>
    </row>
    <row r="947" spans="1:8" ht="31.5">
      <c r="A947" s="681" t="s">
        <v>125</v>
      </c>
      <c r="B947" s="682"/>
      <c r="C947" s="682"/>
      <c r="D947" s="683"/>
      <c r="E947" s="69" t="s">
        <v>104</v>
      </c>
      <c r="F947" s="70" t="s">
        <v>117</v>
      </c>
      <c r="G947" s="257" t="s">
        <v>118</v>
      </c>
      <c r="H947" s="71" t="s">
        <v>119</v>
      </c>
    </row>
    <row r="948" spans="1:8">
      <c r="A948" s="469">
        <v>90586</v>
      </c>
      <c r="B948" s="664" t="s">
        <v>1575</v>
      </c>
      <c r="C948" s="665"/>
      <c r="D948" s="666"/>
      <c r="E948" s="72" t="s">
        <v>273</v>
      </c>
      <c r="F948" s="124">
        <v>0.12</v>
      </c>
      <c r="G948" s="124">
        <v>1.21</v>
      </c>
      <c r="H948" s="125">
        <f>F948*G948</f>
        <v>0.15</v>
      </c>
    </row>
    <row r="949" spans="1:8">
      <c r="A949" s="469">
        <v>90587</v>
      </c>
      <c r="B949" s="664" t="s">
        <v>1576</v>
      </c>
      <c r="C949" s="665"/>
      <c r="D949" s="666"/>
      <c r="E949" s="72" t="s">
        <v>273</v>
      </c>
      <c r="F949" s="124">
        <v>0.126</v>
      </c>
      <c r="G949" s="124">
        <v>0.28999999999999998</v>
      </c>
      <c r="H949" s="125">
        <f>F949*G949</f>
        <v>0.04</v>
      </c>
    </row>
    <row r="950" spans="1:8">
      <c r="A950" s="678" t="s">
        <v>126</v>
      </c>
      <c r="B950" s="679"/>
      <c r="C950" s="679"/>
      <c r="D950" s="679"/>
      <c r="E950" s="679"/>
      <c r="F950" s="679"/>
      <c r="G950" s="680"/>
      <c r="H950" s="73">
        <f>SUM(H948:H949)</f>
        <v>0.19</v>
      </c>
    </row>
    <row r="951" spans="1:8">
      <c r="A951" s="669"/>
      <c r="B951" s="669"/>
      <c r="C951" s="669"/>
      <c r="D951" s="669"/>
      <c r="E951" s="669"/>
      <c r="F951" s="670"/>
      <c r="G951" s="669"/>
      <c r="H951" s="669"/>
    </row>
    <row r="952" spans="1:8" ht="31.5">
      <c r="A952" s="663" t="s">
        <v>121</v>
      </c>
      <c r="B952" s="663"/>
      <c r="C952" s="663"/>
      <c r="D952" s="663"/>
      <c r="E952" s="69" t="s">
        <v>104</v>
      </c>
      <c r="F952" s="70" t="s">
        <v>122</v>
      </c>
      <c r="G952" s="70" t="s">
        <v>118</v>
      </c>
      <c r="H952" s="71" t="s">
        <v>119</v>
      </c>
    </row>
    <row r="953" spans="1:8" ht="44.25" customHeight="1">
      <c r="A953" s="469">
        <v>1527</v>
      </c>
      <c r="B953" s="664" t="s">
        <v>1577</v>
      </c>
      <c r="C953" s="665"/>
      <c r="D953" s="666"/>
      <c r="E953" s="72" t="s">
        <v>108</v>
      </c>
      <c r="F953" s="124">
        <v>1.1499999999999999</v>
      </c>
      <c r="G953" s="313">
        <v>375.15</v>
      </c>
      <c r="H953" s="125">
        <f>F953*G953</f>
        <v>431.42</v>
      </c>
    </row>
    <row r="954" spans="1:8">
      <c r="A954" s="667" t="s">
        <v>123</v>
      </c>
      <c r="B954" s="667"/>
      <c r="C954" s="667"/>
      <c r="D954" s="667"/>
      <c r="E954" s="667"/>
      <c r="F954" s="668"/>
      <c r="G954" s="667"/>
      <c r="H954" s="73">
        <f>SUM(H953:H953)</f>
        <v>431.42</v>
      </c>
    </row>
    <row r="955" spans="1:8">
      <c r="A955" s="669"/>
      <c r="B955" s="669"/>
      <c r="C955" s="669"/>
      <c r="D955" s="669"/>
      <c r="E955" s="669"/>
      <c r="F955" s="670"/>
      <c r="G955" s="669"/>
      <c r="H955" s="669"/>
    </row>
    <row r="956" spans="1:8">
      <c r="A956" s="671" t="s">
        <v>124</v>
      </c>
      <c r="B956" s="671"/>
      <c r="C956" s="671"/>
      <c r="D956" s="671"/>
      <c r="E956" s="671"/>
      <c r="F956" s="672"/>
      <c r="G956" s="671"/>
      <c r="H956" s="554">
        <f>H945+H950+H954</f>
        <v>451.45</v>
      </c>
    </row>
    <row r="958" spans="1:8">
      <c r="A958" s="671" t="s">
        <v>1733</v>
      </c>
      <c r="B958" s="671"/>
      <c r="C958" s="671"/>
      <c r="D958" s="671"/>
      <c r="E958" s="673" t="s">
        <v>750</v>
      </c>
      <c r="F958" s="674"/>
      <c r="G958" s="659"/>
      <c r="H958" s="659"/>
    </row>
    <row r="959" spans="1:8">
      <c r="A959" s="671" t="s">
        <v>1735</v>
      </c>
      <c r="B959" s="671"/>
      <c r="C959" s="671"/>
      <c r="D959" s="671"/>
      <c r="E959" s="671"/>
      <c r="F959" s="672"/>
      <c r="G959" s="671"/>
      <c r="H959" s="671"/>
    </row>
    <row r="960" spans="1:8">
      <c r="A960" s="669"/>
      <c r="B960" s="669"/>
      <c r="C960" s="669"/>
      <c r="D960" s="669"/>
      <c r="E960" s="669"/>
      <c r="F960" s="670"/>
      <c r="G960" s="669"/>
      <c r="H960" s="669"/>
    </row>
    <row r="961" spans="1:8" ht="31.5">
      <c r="A961" s="663" t="s">
        <v>121</v>
      </c>
      <c r="B961" s="663"/>
      <c r="C961" s="663"/>
      <c r="D961" s="663"/>
      <c r="E961" s="69" t="s">
        <v>104</v>
      </c>
      <c r="F961" s="70" t="s">
        <v>122</v>
      </c>
      <c r="G961" s="70" t="s">
        <v>118</v>
      </c>
      <c r="H961" s="71" t="s">
        <v>119</v>
      </c>
    </row>
    <row r="962" spans="1:8" ht="32.25" customHeight="1">
      <c r="A962" s="469">
        <v>93358</v>
      </c>
      <c r="B962" s="664" t="s">
        <v>1740</v>
      </c>
      <c r="C962" s="665"/>
      <c r="D962" s="666"/>
      <c r="E962" s="72" t="s">
        <v>108</v>
      </c>
      <c r="F962" s="124">
        <v>0.08</v>
      </c>
      <c r="G962" s="313">
        <v>58.31</v>
      </c>
      <c r="H962" s="125">
        <f t="shared" ref="H962:H967" si="57">F962*G962</f>
        <v>4.66</v>
      </c>
    </row>
    <row r="963" spans="1:8" ht="59.25" customHeight="1">
      <c r="A963" s="469">
        <v>89473</v>
      </c>
      <c r="B963" s="664" t="s">
        <v>1737</v>
      </c>
      <c r="C963" s="665"/>
      <c r="D963" s="666"/>
      <c r="E963" s="72" t="s">
        <v>109</v>
      </c>
      <c r="F963" s="124">
        <v>2.4</v>
      </c>
      <c r="G963" s="313">
        <v>78.02</v>
      </c>
      <c r="H963" s="125">
        <f t="shared" si="57"/>
        <v>187.25</v>
      </c>
    </row>
    <row r="964" spans="1:8" ht="33" customHeight="1">
      <c r="A964" s="469">
        <v>94963</v>
      </c>
      <c r="B964" s="664" t="s">
        <v>1741</v>
      </c>
      <c r="C964" s="665"/>
      <c r="D964" s="666"/>
      <c r="E964" s="72" t="s">
        <v>108</v>
      </c>
      <c r="F964" s="124">
        <v>0.11</v>
      </c>
      <c r="G964" s="313">
        <v>278.66000000000003</v>
      </c>
      <c r="H964" s="125">
        <f t="shared" si="57"/>
        <v>30.65</v>
      </c>
    </row>
    <row r="965" spans="1:8" ht="33" customHeight="1">
      <c r="A965" s="469">
        <v>92873</v>
      </c>
      <c r="B965" s="664" t="s">
        <v>1368</v>
      </c>
      <c r="C965" s="665"/>
      <c r="D965" s="666"/>
      <c r="E965" s="72" t="s">
        <v>108</v>
      </c>
      <c r="F965" s="124">
        <v>0.11</v>
      </c>
      <c r="G965" s="313">
        <v>149.47999999999999</v>
      </c>
      <c r="H965" s="125">
        <f t="shared" si="57"/>
        <v>16.440000000000001</v>
      </c>
    </row>
    <row r="966" spans="1:8" ht="33" customHeight="1">
      <c r="A966" s="469">
        <v>89996</v>
      </c>
      <c r="B966" s="664" t="s">
        <v>1738</v>
      </c>
      <c r="C966" s="665"/>
      <c r="D966" s="666"/>
      <c r="E966" s="72" t="s">
        <v>105</v>
      </c>
      <c r="F966" s="124">
        <v>2.5299999999999998</v>
      </c>
      <c r="G966" s="313">
        <v>6.78</v>
      </c>
      <c r="H966" s="125">
        <f t="shared" si="57"/>
        <v>17.149999999999999</v>
      </c>
    </row>
    <row r="967" spans="1:8" ht="36.75" customHeight="1">
      <c r="A967" s="469">
        <v>88423</v>
      </c>
      <c r="B967" s="664" t="s">
        <v>1739</v>
      </c>
      <c r="C967" s="665"/>
      <c r="D967" s="666"/>
      <c r="E967" s="72" t="s">
        <v>109</v>
      </c>
      <c r="F967" s="124">
        <v>4.4000000000000004</v>
      </c>
      <c r="G967" s="313">
        <v>14.93</v>
      </c>
      <c r="H967" s="125">
        <f t="shared" si="57"/>
        <v>65.69</v>
      </c>
    </row>
    <row r="968" spans="1:8">
      <c r="A968" s="667" t="s">
        <v>123</v>
      </c>
      <c r="B968" s="667"/>
      <c r="C968" s="667"/>
      <c r="D968" s="667"/>
      <c r="E968" s="667"/>
      <c r="F968" s="668"/>
      <c r="G968" s="667"/>
      <c r="H968" s="73">
        <f>SUM(H962:H967)</f>
        <v>321.83999999999997</v>
      </c>
    </row>
    <row r="969" spans="1:8">
      <c r="A969" s="669"/>
      <c r="B969" s="669"/>
      <c r="C969" s="669"/>
      <c r="D969" s="669"/>
      <c r="E969" s="669"/>
      <c r="F969" s="670"/>
      <c r="G969" s="669"/>
      <c r="H969" s="669"/>
    </row>
    <row r="970" spans="1:8">
      <c r="A970" s="671" t="s">
        <v>124</v>
      </c>
      <c r="B970" s="671"/>
      <c r="C970" s="671"/>
      <c r="D970" s="671"/>
      <c r="E970" s="671"/>
      <c r="F970" s="672"/>
      <c r="G970" s="671"/>
      <c r="H970" s="554">
        <f>H968</f>
        <v>321.83999999999997</v>
      </c>
    </row>
    <row r="971" spans="1:8">
      <c r="A971" s="684"/>
      <c r="B971" s="685"/>
      <c r="C971" s="685"/>
      <c r="D971" s="685"/>
      <c r="E971" s="685"/>
      <c r="F971" s="685"/>
      <c r="G971" s="685"/>
      <c r="H971" s="686"/>
    </row>
    <row r="972" spans="1:8">
      <c r="A972" s="671" t="s">
        <v>1757</v>
      </c>
      <c r="B972" s="671"/>
      <c r="C972" s="671"/>
      <c r="D972" s="671"/>
      <c r="E972" s="673" t="s">
        <v>639</v>
      </c>
      <c r="F972" s="674"/>
      <c r="G972" s="659"/>
      <c r="H972" s="659"/>
    </row>
    <row r="973" spans="1:8" ht="35.25" customHeight="1">
      <c r="A973" s="671" t="s">
        <v>1759</v>
      </c>
      <c r="B973" s="671"/>
      <c r="C973" s="671"/>
      <c r="D973" s="671"/>
      <c r="E973" s="671"/>
      <c r="F973" s="672"/>
      <c r="G973" s="671"/>
      <c r="H973" s="671"/>
    </row>
    <row r="974" spans="1:8">
      <c r="A974" s="669"/>
      <c r="B974" s="669"/>
      <c r="C974" s="669"/>
      <c r="D974" s="669"/>
      <c r="E974" s="669"/>
      <c r="F974" s="670"/>
      <c r="G974" s="669"/>
      <c r="H974" s="669"/>
    </row>
    <row r="975" spans="1:8" ht="31.5">
      <c r="A975" s="663" t="s">
        <v>97</v>
      </c>
      <c r="B975" s="663"/>
      <c r="C975" s="663"/>
      <c r="D975" s="663"/>
      <c r="E975" s="69" t="s">
        <v>104</v>
      </c>
      <c r="F975" s="70" t="s">
        <v>117</v>
      </c>
      <c r="G975" s="70" t="s">
        <v>118</v>
      </c>
      <c r="H975" s="71" t="s">
        <v>119</v>
      </c>
    </row>
    <row r="976" spans="1:8">
      <c r="A976" s="470">
        <v>88316</v>
      </c>
      <c r="B976" s="664" t="s">
        <v>150</v>
      </c>
      <c r="C976" s="665"/>
      <c r="D976" s="666"/>
      <c r="E976" s="72" t="s">
        <v>106</v>
      </c>
      <c r="F976" s="124">
        <v>9.6000000000000002E-2</v>
      </c>
      <c r="G976" s="125">
        <v>14.74</v>
      </c>
      <c r="H976" s="125">
        <f>F976*G976</f>
        <v>1.42</v>
      </c>
    </row>
    <row r="977" spans="1:8">
      <c r="A977" s="470">
        <v>88323</v>
      </c>
      <c r="B977" s="664" t="s">
        <v>640</v>
      </c>
      <c r="C977" s="665"/>
      <c r="D977" s="666"/>
      <c r="E977" s="72" t="s">
        <v>106</v>
      </c>
      <c r="F977" s="124">
        <v>9.0999999999999998E-2</v>
      </c>
      <c r="G977" s="125">
        <v>19.2</v>
      </c>
      <c r="H977" s="125">
        <f t="shared" ref="H977" si="58">F977*G977</f>
        <v>1.75</v>
      </c>
    </row>
    <row r="978" spans="1:8">
      <c r="A978" s="667" t="s">
        <v>120</v>
      </c>
      <c r="B978" s="667"/>
      <c r="C978" s="667"/>
      <c r="D978" s="667"/>
      <c r="E978" s="667"/>
      <c r="F978" s="668"/>
      <c r="G978" s="667"/>
      <c r="H978" s="73">
        <f>SUM(H976:H977)</f>
        <v>3.17</v>
      </c>
    </row>
    <row r="979" spans="1:8">
      <c r="A979" s="664"/>
      <c r="B979" s="665"/>
      <c r="C979" s="665"/>
      <c r="D979" s="665"/>
      <c r="E979" s="665"/>
      <c r="F979" s="665"/>
      <c r="G979" s="665"/>
      <c r="H979" s="666"/>
    </row>
    <row r="980" spans="1:8" ht="31.5">
      <c r="A980" s="681" t="s">
        <v>125</v>
      </c>
      <c r="B980" s="682"/>
      <c r="C980" s="682"/>
      <c r="D980" s="683"/>
      <c r="E980" s="69" t="s">
        <v>104</v>
      </c>
      <c r="F980" s="70" t="s">
        <v>117</v>
      </c>
      <c r="G980" s="257" t="s">
        <v>118</v>
      </c>
      <c r="H980" s="71" t="s">
        <v>119</v>
      </c>
    </row>
    <row r="981" spans="1:8" ht="44.25" customHeight="1">
      <c r="A981" s="470">
        <v>93287</v>
      </c>
      <c r="B981" s="664" t="s">
        <v>641</v>
      </c>
      <c r="C981" s="665"/>
      <c r="D981" s="666"/>
      <c r="E981" s="72" t="s">
        <v>273</v>
      </c>
      <c r="F981" s="124">
        <v>6.9999999999999999E-4</v>
      </c>
      <c r="G981" s="124">
        <v>289</v>
      </c>
      <c r="H981" s="125">
        <f>F981*G981</f>
        <v>0.2</v>
      </c>
    </row>
    <row r="982" spans="1:8" ht="47.25" customHeight="1">
      <c r="A982" s="470">
        <v>93288</v>
      </c>
      <c r="B982" s="664" t="s">
        <v>642</v>
      </c>
      <c r="C982" s="665"/>
      <c r="D982" s="666"/>
      <c r="E982" s="72" t="s">
        <v>273</v>
      </c>
      <c r="F982" s="124">
        <v>1E-3</v>
      </c>
      <c r="G982" s="124">
        <v>81.44</v>
      </c>
      <c r="H982" s="125">
        <f>F982*G982</f>
        <v>0.08</v>
      </c>
    </row>
    <row r="983" spans="1:8">
      <c r="A983" s="678" t="s">
        <v>126</v>
      </c>
      <c r="B983" s="679"/>
      <c r="C983" s="679"/>
      <c r="D983" s="679"/>
      <c r="E983" s="679"/>
      <c r="F983" s="679"/>
      <c r="G983" s="680"/>
      <c r="H983" s="73">
        <f>SUM(H981:H982)</f>
        <v>0.28000000000000003</v>
      </c>
    </row>
    <row r="984" spans="1:8">
      <c r="A984" s="669"/>
      <c r="B984" s="669"/>
      <c r="C984" s="669"/>
      <c r="D984" s="669"/>
      <c r="E984" s="669"/>
      <c r="F984" s="670"/>
      <c r="G984" s="669"/>
      <c r="H984" s="669"/>
    </row>
    <row r="985" spans="1:8" ht="31.5">
      <c r="A985" s="663" t="s">
        <v>121</v>
      </c>
      <c r="B985" s="663"/>
      <c r="C985" s="663"/>
      <c r="D985" s="663"/>
      <c r="E985" s="69" t="s">
        <v>104</v>
      </c>
      <c r="F985" s="70" t="s">
        <v>122</v>
      </c>
      <c r="G985" s="70" t="s">
        <v>118</v>
      </c>
      <c r="H985" s="71" t="s">
        <v>119</v>
      </c>
    </row>
    <row r="986" spans="1:8" ht="60" customHeight="1">
      <c r="A986" s="470">
        <v>39522</v>
      </c>
      <c r="B986" s="664" t="s">
        <v>1758</v>
      </c>
      <c r="C986" s="665"/>
      <c r="D986" s="666"/>
      <c r="E986" s="72" t="s">
        <v>109</v>
      </c>
      <c r="F986" s="124">
        <v>1.1599999999999999</v>
      </c>
      <c r="G986" s="313">
        <v>97.43</v>
      </c>
      <c r="H986" s="125">
        <f>F986*G986</f>
        <v>113.02</v>
      </c>
    </row>
    <row r="987" spans="1:8" ht="44.25" customHeight="1">
      <c r="A987" s="470">
        <v>11029</v>
      </c>
      <c r="B987" s="664" t="s">
        <v>643</v>
      </c>
      <c r="C987" s="665"/>
      <c r="D987" s="666"/>
      <c r="E987" s="72" t="s">
        <v>267</v>
      </c>
      <c r="F987" s="124">
        <v>4.1500000000000004</v>
      </c>
      <c r="G987" s="125">
        <v>1.1399999999999999</v>
      </c>
      <c r="H987" s="125">
        <f t="shared" ref="H987" si="59">F987*G987</f>
        <v>4.7300000000000004</v>
      </c>
    </row>
    <row r="988" spans="1:8">
      <c r="A988" s="667" t="s">
        <v>123</v>
      </c>
      <c r="B988" s="667"/>
      <c r="C988" s="667"/>
      <c r="D988" s="667"/>
      <c r="E988" s="667"/>
      <c r="F988" s="668"/>
      <c r="G988" s="667"/>
      <c r="H988" s="73">
        <f>SUM(H986:H987)</f>
        <v>117.75</v>
      </c>
    </row>
    <row r="989" spans="1:8">
      <c r="A989" s="669"/>
      <c r="B989" s="669"/>
      <c r="C989" s="669"/>
      <c r="D989" s="669"/>
      <c r="E989" s="669"/>
      <c r="F989" s="670"/>
      <c r="G989" s="669"/>
      <c r="H989" s="669"/>
    </row>
    <row r="990" spans="1:8">
      <c r="A990" s="671" t="s">
        <v>124</v>
      </c>
      <c r="B990" s="671"/>
      <c r="C990" s="671"/>
      <c r="D990" s="671"/>
      <c r="E990" s="671"/>
      <c r="F990" s="672"/>
      <c r="G990" s="671"/>
      <c r="H990" s="554">
        <f>H978+H983+H988</f>
        <v>121.2</v>
      </c>
    </row>
    <row r="991" spans="1:8">
      <c r="A991" s="477"/>
      <c r="B991" s="477"/>
      <c r="C991" s="477"/>
      <c r="D991" s="477"/>
      <c r="E991" s="477"/>
      <c r="F991" s="478"/>
      <c r="G991" s="477"/>
      <c r="H991" s="479"/>
    </row>
    <row r="992" spans="1:8">
      <c r="A992" s="671" t="s">
        <v>1760</v>
      </c>
      <c r="B992" s="671"/>
      <c r="C992" s="671"/>
      <c r="D992" s="671"/>
      <c r="E992" s="673" t="s">
        <v>750</v>
      </c>
      <c r="F992" s="674"/>
      <c r="G992" s="659"/>
      <c r="H992" s="659"/>
    </row>
    <row r="993" spans="1:8" ht="31.5" customHeight="1">
      <c r="A993" s="671" t="s">
        <v>1762</v>
      </c>
      <c r="B993" s="671"/>
      <c r="C993" s="671"/>
      <c r="D993" s="671"/>
      <c r="E993" s="671"/>
      <c r="F993" s="672"/>
      <c r="G993" s="671"/>
      <c r="H993" s="671"/>
    </row>
    <row r="994" spans="1:8">
      <c r="A994" s="669"/>
      <c r="B994" s="669"/>
      <c r="C994" s="669"/>
      <c r="D994" s="669"/>
      <c r="E994" s="669"/>
      <c r="F994" s="670"/>
      <c r="G994" s="669"/>
      <c r="H994" s="669"/>
    </row>
    <row r="995" spans="1:8" ht="31.5">
      <c r="A995" s="663" t="s">
        <v>97</v>
      </c>
      <c r="B995" s="663"/>
      <c r="C995" s="663"/>
      <c r="D995" s="663"/>
      <c r="E995" s="69" t="s">
        <v>104</v>
      </c>
      <c r="F995" s="70" t="s">
        <v>117</v>
      </c>
      <c r="G995" s="70" t="s">
        <v>118</v>
      </c>
      <c r="H995" s="71" t="s">
        <v>119</v>
      </c>
    </row>
    <row r="996" spans="1:8" ht="15.75" customHeight="1">
      <c r="A996" s="473">
        <v>88309</v>
      </c>
      <c r="B996" s="676" t="s">
        <v>151</v>
      </c>
      <c r="C996" s="676"/>
      <c r="D996" s="677"/>
      <c r="E996" s="72" t="s">
        <v>106</v>
      </c>
      <c r="F996" s="124">
        <v>0.4</v>
      </c>
      <c r="G996" s="125">
        <v>18.12</v>
      </c>
      <c r="H996" s="125">
        <f>F996*G996</f>
        <v>7.25</v>
      </c>
    </row>
    <row r="997" spans="1:8">
      <c r="A997" s="402">
        <v>88316</v>
      </c>
      <c r="B997" s="676" t="s">
        <v>150</v>
      </c>
      <c r="C997" s="676"/>
      <c r="D997" s="677"/>
      <c r="E997" s="72" t="s">
        <v>106</v>
      </c>
      <c r="F997" s="124">
        <v>0.48</v>
      </c>
      <c r="G997" s="125">
        <v>14.74</v>
      </c>
      <c r="H997" s="125">
        <f>F997*G997</f>
        <v>7.08</v>
      </c>
    </row>
    <row r="998" spans="1:8">
      <c r="A998" s="667" t="s">
        <v>120</v>
      </c>
      <c r="B998" s="667"/>
      <c r="C998" s="667"/>
      <c r="D998" s="667"/>
      <c r="E998" s="667"/>
      <c r="F998" s="668"/>
      <c r="G998" s="667"/>
      <c r="H998" s="73">
        <f>SUM(H996:H997)</f>
        <v>14.33</v>
      </c>
    </row>
    <row r="999" spans="1:8">
      <c r="A999" s="669"/>
      <c r="B999" s="669"/>
      <c r="C999" s="669"/>
      <c r="D999" s="669"/>
      <c r="E999" s="669"/>
      <c r="F999" s="670"/>
      <c r="G999" s="669"/>
      <c r="H999" s="669"/>
    </row>
    <row r="1000" spans="1:8" ht="31.5">
      <c r="A1000" s="663" t="s">
        <v>121</v>
      </c>
      <c r="B1000" s="663"/>
      <c r="C1000" s="663"/>
      <c r="D1000" s="663"/>
      <c r="E1000" s="69" t="s">
        <v>104</v>
      </c>
      <c r="F1000" s="70" t="s">
        <v>122</v>
      </c>
      <c r="G1000" s="70" t="s">
        <v>118</v>
      </c>
      <c r="H1000" s="71" t="s">
        <v>119</v>
      </c>
    </row>
    <row r="1001" spans="1:8" ht="47.25" customHeight="1">
      <c r="A1001" s="473">
        <v>96535</v>
      </c>
      <c r="B1001" s="664" t="s">
        <v>1742</v>
      </c>
      <c r="C1001" s="665"/>
      <c r="D1001" s="666"/>
      <c r="E1001" s="481" t="s">
        <v>14</v>
      </c>
      <c r="F1001" s="480" t="s">
        <v>1743</v>
      </c>
      <c r="G1001" s="125">
        <v>87.72</v>
      </c>
      <c r="H1001" s="125">
        <f t="shared" ref="H1001:H1011" si="60">F1001*G1001</f>
        <v>5.61</v>
      </c>
    </row>
    <row r="1002" spans="1:8" ht="34.5" customHeight="1">
      <c r="A1002" s="473">
        <v>83534</v>
      </c>
      <c r="B1002" s="664" t="s">
        <v>1744</v>
      </c>
      <c r="C1002" s="665"/>
      <c r="D1002" s="666"/>
      <c r="E1002" s="481" t="s">
        <v>19</v>
      </c>
      <c r="F1002" s="480" t="s">
        <v>1736</v>
      </c>
      <c r="G1002" s="125">
        <v>480.29</v>
      </c>
      <c r="H1002" s="125">
        <f t="shared" si="60"/>
        <v>38.42</v>
      </c>
    </row>
    <row r="1003" spans="1:8" ht="31.5" customHeight="1">
      <c r="A1003" s="473">
        <v>94975</v>
      </c>
      <c r="B1003" s="664" t="s">
        <v>1745</v>
      </c>
      <c r="C1003" s="665"/>
      <c r="D1003" s="666"/>
      <c r="E1003" s="481" t="s">
        <v>19</v>
      </c>
      <c r="F1003" s="480" t="s">
        <v>1746</v>
      </c>
      <c r="G1003" s="125">
        <v>374.83</v>
      </c>
      <c r="H1003" s="125">
        <f t="shared" si="60"/>
        <v>6.9</v>
      </c>
    </row>
    <row r="1004" spans="1:8" ht="64.5" customHeight="1">
      <c r="A1004" s="473">
        <v>92917</v>
      </c>
      <c r="B1004" s="664" t="s">
        <v>1747</v>
      </c>
      <c r="C1004" s="665"/>
      <c r="D1004" s="666"/>
      <c r="E1004" s="481" t="s">
        <v>105</v>
      </c>
      <c r="F1004" s="480" t="s">
        <v>1748</v>
      </c>
      <c r="G1004" s="125">
        <v>9.36</v>
      </c>
      <c r="H1004" s="125">
        <f t="shared" si="60"/>
        <v>3.74</v>
      </c>
    </row>
    <row r="1005" spans="1:8" ht="66" customHeight="1">
      <c r="A1005" s="473">
        <v>87515</v>
      </c>
      <c r="B1005" s="664" t="s">
        <v>1749</v>
      </c>
      <c r="C1005" s="665"/>
      <c r="D1005" s="666"/>
      <c r="E1005" s="481" t="s">
        <v>14</v>
      </c>
      <c r="F1005" s="480" t="s">
        <v>1748</v>
      </c>
      <c r="G1005" s="125">
        <v>80.64</v>
      </c>
      <c r="H1005" s="125">
        <f t="shared" si="60"/>
        <v>32.26</v>
      </c>
    </row>
    <row r="1006" spans="1:8" ht="78.75" customHeight="1">
      <c r="A1006" s="473">
        <v>89173</v>
      </c>
      <c r="B1006" s="664" t="s">
        <v>1750</v>
      </c>
      <c r="C1006" s="665"/>
      <c r="D1006" s="666"/>
      <c r="E1006" s="481" t="s">
        <v>14</v>
      </c>
      <c r="F1006" s="480" t="s">
        <v>1751</v>
      </c>
      <c r="G1006" s="125">
        <v>24.2</v>
      </c>
      <c r="H1006" s="125">
        <f t="shared" si="60"/>
        <v>19.36</v>
      </c>
    </row>
    <row r="1007" spans="1:8" ht="15.75" customHeight="1">
      <c r="A1007" s="473">
        <v>93358</v>
      </c>
      <c r="B1007" s="664" t="s">
        <v>1352</v>
      </c>
      <c r="C1007" s="665"/>
      <c r="D1007" s="666"/>
      <c r="E1007" s="481" t="s">
        <v>19</v>
      </c>
      <c r="F1007" s="480" t="s">
        <v>1736</v>
      </c>
      <c r="G1007" s="125">
        <v>58.31</v>
      </c>
      <c r="H1007" s="125">
        <f t="shared" si="60"/>
        <v>4.66</v>
      </c>
    </row>
    <row r="1008" spans="1:8" ht="63" customHeight="1">
      <c r="A1008" s="473">
        <v>87904</v>
      </c>
      <c r="B1008" s="664" t="s">
        <v>1752</v>
      </c>
      <c r="C1008" s="665"/>
      <c r="D1008" s="666"/>
      <c r="E1008" s="481" t="s">
        <v>14</v>
      </c>
      <c r="F1008" s="480" t="s">
        <v>1751</v>
      </c>
      <c r="G1008" s="125">
        <v>6.42</v>
      </c>
      <c r="H1008" s="125">
        <f t="shared" si="60"/>
        <v>5.14</v>
      </c>
    </row>
    <row r="1009" spans="1:8" ht="63.75" customHeight="1">
      <c r="A1009" s="473">
        <v>38968</v>
      </c>
      <c r="B1009" s="664" t="s">
        <v>1763</v>
      </c>
      <c r="C1009" s="665"/>
      <c r="D1009" s="666"/>
      <c r="E1009" s="481" t="s">
        <v>14</v>
      </c>
      <c r="F1009" s="480" t="s">
        <v>1753</v>
      </c>
      <c r="G1009" s="125">
        <v>335.7</v>
      </c>
      <c r="H1009" s="125">
        <f t="shared" si="60"/>
        <v>604.26</v>
      </c>
    </row>
    <row r="1010" spans="1:8" ht="30.75" customHeight="1">
      <c r="A1010" s="473">
        <v>370</v>
      </c>
      <c r="B1010" s="664" t="s">
        <v>424</v>
      </c>
      <c r="C1010" s="665"/>
      <c r="D1010" s="666"/>
      <c r="E1010" s="481" t="s">
        <v>19</v>
      </c>
      <c r="F1010" s="480" t="s">
        <v>1754</v>
      </c>
      <c r="G1010" s="125">
        <v>62.75</v>
      </c>
      <c r="H1010" s="125">
        <f t="shared" si="60"/>
        <v>0.23</v>
      </c>
    </row>
    <row r="1011" spans="1:8" ht="15.75" customHeight="1">
      <c r="A1011" s="473">
        <v>1379</v>
      </c>
      <c r="B1011" s="664" t="s">
        <v>775</v>
      </c>
      <c r="C1011" s="665"/>
      <c r="D1011" s="666"/>
      <c r="E1011" s="481" t="s">
        <v>105</v>
      </c>
      <c r="F1011" s="480" t="s">
        <v>1755</v>
      </c>
      <c r="G1011" s="125">
        <v>0.48</v>
      </c>
      <c r="H1011" s="125">
        <f t="shared" si="60"/>
        <v>0.54</v>
      </c>
    </row>
    <row r="1012" spans="1:8" ht="36.75" customHeight="1">
      <c r="A1012" s="473">
        <v>88423</v>
      </c>
      <c r="B1012" s="664" t="s">
        <v>1739</v>
      </c>
      <c r="C1012" s="665"/>
      <c r="D1012" s="666"/>
      <c r="E1012" s="72" t="s">
        <v>109</v>
      </c>
      <c r="F1012" s="124">
        <v>0.8</v>
      </c>
      <c r="G1012" s="313">
        <v>14.93</v>
      </c>
      <c r="H1012" s="125">
        <f t="shared" ref="H1012" si="61">F1012*G1012</f>
        <v>11.94</v>
      </c>
    </row>
    <row r="1013" spans="1:8" ht="33" customHeight="1">
      <c r="A1013" s="473" t="s">
        <v>1552</v>
      </c>
      <c r="B1013" s="664" t="s">
        <v>1551</v>
      </c>
      <c r="C1013" s="665"/>
      <c r="D1013" s="666"/>
      <c r="E1013" s="72" t="s">
        <v>109</v>
      </c>
      <c r="F1013" s="124">
        <v>3.6</v>
      </c>
      <c r="G1013" s="125">
        <v>21.81</v>
      </c>
      <c r="H1013" s="125">
        <f>F1013*G1013</f>
        <v>78.52</v>
      </c>
    </row>
    <row r="1014" spans="1:8">
      <c r="A1014" s="667" t="s">
        <v>123</v>
      </c>
      <c r="B1014" s="667"/>
      <c r="C1014" s="667"/>
      <c r="D1014" s="667"/>
      <c r="E1014" s="667"/>
      <c r="F1014" s="668"/>
      <c r="G1014" s="667"/>
      <c r="H1014" s="73">
        <f>SUM(H1001:H1013)</f>
        <v>811.58</v>
      </c>
    </row>
    <row r="1015" spans="1:8">
      <c r="A1015" s="669"/>
      <c r="B1015" s="669"/>
      <c r="C1015" s="669"/>
      <c r="D1015" s="669"/>
      <c r="E1015" s="669"/>
      <c r="F1015" s="670"/>
      <c r="G1015" s="669"/>
      <c r="H1015" s="669"/>
    </row>
    <row r="1016" spans="1:8">
      <c r="A1016" s="671" t="s">
        <v>124</v>
      </c>
      <c r="B1016" s="671"/>
      <c r="C1016" s="671"/>
      <c r="D1016" s="671"/>
      <c r="E1016" s="671"/>
      <c r="F1016" s="672"/>
      <c r="G1016" s="671"/>
      <c r="H1016" s="554">
        <f>H998+H1014</f>
        <v>825.91</v>
      </c>
    </row>
    <row r="1018" spans="1:8">
      <c r="A1018" s="671" t="s">
        <v>1768</v>
      </c>
      <c r="B1018" s="671"/>
      <c r="C1018" s="671"/>
      <c r="D1018" s="671"/>
      <c r="E1018" s="673" t="s">
        <v>639</v>
      </c>
      <c r="F1018" s="674"/>
      <c r="G1018" s="659"/>
      <c r="H1018" s="659"/>
    </row>
    <row r="1019" spans="1:8">
      <c r="A1019" s="671" t="s">
        <v>1770</v>
      </c>
      <c r="B1019" s="671"/>
      <c r="C1019" s="671"/>
      <c r="D1019" s="671"/>
      <c r="E1019" s="671"/>
      <c r="F1019" s="672"/>
      <c r="G1019" s="671"/>
      <c r="H1019" s="671"/>
    </row>
    <row r="1020" spans="1:8">
      <c r="A1020" s="669"/>
      <c r="B1020" s="669"/>
      <c r="C1020" s="669"/>
      <c r="D1020" s="669"/>
      <c r="E1020" s="669"/>
      <c r="F1020" s="670"/>
      <c r="G1020" s="669"/>
      <c r="H1020" s="669"/>
    </row>
    <row r="1021" spans="1:8" ht="31.5">
      <c r="A1021" s="663" t="s">
        <v>97</v>
      </c>
      <c r="B1021" s="663"/>
      <c r="C1021" s="663"/>
      <c r="D1021" s="663"/>
      <c r="E1021" s="69" t="s">
        <v>104</v>
      </c>
      <c r="F1021" s="70" t="s">
        <v>117</v>
      </c>
      <c r="G1021" s="70" t="s">
        <v>118</v>
      </c>
      <c r="H1021" s="71" t="s">
        <v>119</v>
      </c>
    </row>
    <row r="1022" spans="1:8">
      <c r="A1022" s="473">
        <v>88316</v>
      </c>
      <c r="B1022" s="664" t="s">
        <v>150</v>
      </c>
      <c r="C1022" s="665"/>
      <c r="D1022" s="666"/>
      <c r="E1022" s="72" t="s">
        <v>106</v>
      </c>
      <c r="F1022" s="124">
        <v>1.5</v>
      </c>
      <c r="G1022" s="125">
        <v>14.74</v>
      </c>
      <c r="H1022" s="125">
        <f>F1022*G1022</f>
        <v>22.11</v>
      </c>
    </row>
    <row r="1023" spans="1:8">
      <c r="A1023" s="473">
        <v>88309</v>
      </c>
      <c r="B1023" s="676" t="s">
        <v>151</v>
      </c>
      <c r="C1023" s="676"/>
      <c r="D1023" s="677"/>
      <c r="E1023" s="72" t="s">
        <v>106</v>
      </c>
      <c r="F1023" s="124">
        <v>1.5</v>
      </c>
      <c r="G1023" s="125">
        <v>18.12</v>
      </c>
      <c r="H1023" s="125">
        <f>F1023*G1023</f>
        <v>27.18</v>
      </c>
    </row>
    <row r="1024" spans="1:8">
      <c r="A1024" s="667" t="s">
        <v>120</v>
      </c>
      <c r="B1024" s="667"/>
      <c r="C1024" s="667"/>
      <c r="D1024" s="667"/>
      <c r="E1024" s="667"/>
      <c r="F1024" s="668"/>
      <c r="G1024" s="667"/>
      <c r="H1024" s="73">
        <f>SUM(H1022:H1023)</f>
        <v>49.29</v>
      </c>
    </row>
    <row r="1025" spans="1:8">
      <c r="A1025" s="664"/>
      <c r="B1025" s="665"/>
      <c r="C1025" s="665"/>
      <c r="D1025" s="665"/>
      <c r="E1025" s="665"/>
      <c r="F1025" s="665"/>
      <c r="G1025" s="665"/>
      <c r="H1025" s="666"/>
    </row>
    <row r="1026" spans="1:8" ht="31.5">
      <c r="A1026" s="663" t="s">
        <v>121</v>
      </c>
      <c r="B1026" s="663"/>
      <c r="C1026" s="663"/>
      <c r="D1026" s="663"/>
      <c r="E1026" s="69" t="s">
        <v>104</v>
      </c>
      <c r="F1026" s="70" t="s">
        <v>122</v>
      </c>
      <c r="G1026" s="70" t="s">
        <v>118</v>
      </c>
      <c r="H1026" s="71" t="s">
        <v>119</v>
      </c>
    </row>
    <row r="1027" spans="1:8" ht="33.75" customHeight="1">
      <c r="A1027" s="473">
        <v>367</v>
      </c>
      <c r="B1027" s="664" t="s">
        <v>1771</v>
      </c>
      <c r="C1027" s="665"/>
      <c r="D1027" s="666"/>
      <c r="E1027" s="72" t="s">
        <v>108</v>
      </c>
      <c r="F1027" s="124">
        <v>6.0999999999999999E-2</v>
      </c>
      <c r="G1027" s="313">
        <v>66.5</v>
      </c>
      <c r="H1027" s="125">
        <f>F1027*G1027</f>
        <v>4.0599999999999996</v>
      </c>
    </row>
    <row r="1028" spans="1:8">
      <c r="A1028" s="473">
        <v>1379</v>
      </c>
      <c r="B1028" s="664" t="s">
        <v>775</v>
      </c>
      <c r="C1028" s="665"/>
      <c r="D1028" s="666"/>
      <c r="E1028" s="72" t="s">
        <v>105</v>
      </c>
      <c r="F1028" s="124">
        <v>4.83</v>
      </c>
      <c r="G1028" s="313">
        <v>0.48</v>
      </c>
      <c r="H1028" s="125">
        <f>F1028*G1028</f>
        <v>2.3199999999999998</v>
      </c>
    </row>
    <row r="1029" spans="1:8" ht="45" customHeight="1">
      <c r="A1029" s="473">
        <v>37562</v>
      </c>
      <c r="B1029" s="664" t="s">
        <v>1769</v>
      </c>
      <c r="C1029" s="665"/>
      <c r="D1029" s="666"/>
      <c r="E1029" s="72" t="s">
        <v>109</v>
      </c>
      <c r="F1029" s="124">
        <v>1.05</v>
      </c>
      <c r="G1029" s="313">
        <v>410.57</v>
      </c>
      <c r="H1029" s="125">
        <f>F1029*G1029</f>
        <v>431.1</v>
      </c>
    </row>
    <row r="1030" spans="1:8" ht="45" customHeight="1">
      <c r="A1030" s="473" t="s">
        <v>1552</v>
      </c>
      <c r="B1030" s="664" t="s">
        <v>1551</v>
      </c>
      <c r="C1030" s="665"/>
      <c r="D1030" s="666"/>
      <c r="E1030" s="72" t="s">
        <v>109</v>
      </c>
      <c r="F1030" s="124">
        <v>2</v>
      </c>
      <c r="G1030" s="125">
        <v>21.81</v>
      </c>
      <c r="H1030" s="125">
        <f>F1030*G1030</f>
        <v>43.62</v>
      </c>
    </row>
    <row r="1031" spans="1:8">
      <c r="A1031" s="667" t="s">
        <v>123</v>
      </c>
      <c r="B1031" s="667"/>
      <c r="C1031" s="667"/>
      <c r="D1031" s="667"/>
      <c r="E1031" s="667"/>
      <c r="F1031" s="668"/>
      <c r="G1031" s="667"/>
      <c r="H1031" s="73">
        <f>SUM(H1027:H1030)</f>
        <v>481.1</v>
      </c>
    </row>
    <row r="1032" spans="1:8">
      <c r="A1032" s="669"/>
      <c r="B1032" s="669"/>
      <c r="C1032" s="669"/>
      <c r="D1032" s="669"/>
      <c r="E1032" s="669"/>
      <c r="F1032" s="670"/>
      <c r="G1032" s="669"/>
      <c r="H1032" s="669"/>
    </row>
    <row r="1033" spans="1:8">
      <c r="A1033" s="671" t="s">
        <v>124</v>
      </c>
      <c r="B1033" s="671"/>
      <c r="C1033" s="671"/>
      <c r="D1033" s="671"/>
      <c r="E1033" s="671"/>
      <c r="F1033" s="672"/>
      <c r="G1033" s="671"/>
      <c r="H1033" s="554">
        <f>H1024+H1031</f>
        <v>530.39</v>
      </c>
    </row>
    <row r="1035" spans="1:8">
      <c r="A1035" s="671" t="s">
        <v>1777</v>
      </c>
      <c r="B1035" s="671"/>
      <c r="C1035" s="671"/>
      <c r="D1035" s="671"/>
      <c r="E1035" s="673" t="s">
        <v>750</v>
      </c>
      <c r="F1035" s="674"/>
      <c r="G1035" s="659"/>
      <c r="H1035" s="659"/>
    </row>
    <row r="1036" spans="1:8">
      <c r="A1036" s="671" t="s">
        <v>1781</v>
      </c>
      <c r="B1036" s="671"/>
      <c r="C1036" s="671"/>
      <c r="D1036" s="671"/>
      <c r="E1036" s="671"/>
      <c r="F1036" s="672"/>
      <c r="G1036" s="671"/>
      <c r="H1036" s="671"/>
    </row>
    <row r="1037" spans="1:8">
      <c r="A1037" s="669"/>
      <c r="B1037" s="669"/>
      <c r="C1037" s="669"/>
      <c r="D1037" s="669"/>
      <c r="E1037" s="669"/>
      <c r="F1037" s="670"/>
      <c r="G1037" s="669"/>
      <c r="H1037" s="669"/>
    </row>
    <row r="1038" spans="1:8" ht="31.5">
      <c r="A1038" s="663" t="s">
        <v>121</v>
      </c>
      <c r="B1038" s="663"/>
      <c r="C1038" s="663"/>
      <c r="D1038" s="663"/>
      <c r="E1038" s="69" t="s">
        <v>104</v>
      </c>
      <c r="F1038" s="70" t="s">
        <v>122</v>
      </c>
      <c r="G1038" s="70" t="s">
        <v>118</v>
      </c>
      <c r="H1038" s="71" t="s">
        <v>119</v>
      </c>
    </row>
    <row r="1039" spans="1:8" ht="48" customHeight="1">
      <c r="A1039" s="473">
        <v>72133</v>
      </c>
      <c r="B1039" s="664" t="s">
        <v>1775</v>
      </c>
      <c r="C1039" s="665"/>
      <c r="D1039" s="666"/>
      <c r="E1039" s="72" t="s">
        <v>109</v>
      </c>
      <c r="F1039" s="124">
        <v>1</v>
      </c>
      <c r="G1039" s="313">
        <v>211.67</v>
      </c>
      <c r="H1039" s="125">
        <f t="shared" ref="H1039:H1042" si="62">F1039*G1039</f>
        <v>211.67</v>
      </c>
    </row>
    <row r="1040" spans="1:8" ht="31.5" customHeight="1">
      <c r="A1040" s="473">
        <v>4730</v>
      </c>
      <c r="B1040" s="664" t="s">
        <v>1776</v>
      </c>
      <c r="C1040" s="665"/>
      <c r="D1040" s="666"/>
      <c r="E1040" s="72" t="s">
        <v>108</v>
      </c>
      <c r="F1040" s="124">
        <v>0.13800000000000001</v>
      </c>
      <c r="G1040" s="313">
        <v>71.92</v>
      </c>
      <c r="H1040" s="125">
        <f t="shared" si="62"/>
        <v>9.92</v>
      </c>
    </row>
    <row r="1041" spans="1:8" ht="61.5" customHeight="1">
      <c r="A1041" s="473">
        <v>87547</v>
      </c>
      <c r="B1041" s="664" t="s">
        <v>1780</v>
      </c>
      <c r="C1041" s="665"/>
      <c r="D1041" s="666"/>
      <c r="E1041" s="72" t="s">
        <v>109</v>
      </c>
      <c r="F1041" s="124">
        <v>2</v>
      </c>
      <c r="G1041" s="313">
        <v>15.61</v>
      </c>
      <c r="H1041" s="125">
        <f t="shared" si="62"/>
        <v>31.22</v>
      </c>
    </row>
    <row r="1042" spans="1:8" ht="34.5" customHeight="1">
      <c r="A1042" s="473">
        <v>88423</v>
      </c>
      <c r="B1042" s="664" t="s">
        <v>1739</v>
      </c>
      <c r="C1042" s="665"/>
      <c r="D1042" s="666"/>
      <c r="E1042" s="72" t="s">
        <v>109</v>
      </c>
      <c r="F1042" s="124">
        <v>2</v>
      </c>
      <c r="G1042" s="313">
        <v>14.93</v>
      </c>
      <c r="H1042" s="125">
        <f t="shared" si="62"/>
        <v>29.86</v>
      </c>
    </row>
    <row r="1043" spans="1:8">
      <c r="A1043" s="667" t="s">
        <v>123</v>
      </c>
      <c r="B1043" s="667"/>
      <c r="C1043" s="667"/>
      <c r="D1043" s="667"/>
      <c r="E1043" s="667"/>
      <c r="F1043" s="668"/>
      <c r="G1043" s="667"/>
      <c r="H1043" s="73">
        <f>SUM(H1039:H1042)</f>
        <v>282.67</v>
      </c>
    </row>
    <row r="1044" spans="1:8">
      <c r="A1044" s="669"/>
      <c r="B1044" s="669"/>
      <c r="C1044" s="669"/>
      <c r="D1044" s="669"/>
      <c r="E1044" s="669"/>
      <c r="F1044" s="670"/>
      <c r="G1044" s="669"/>
      <c r="H1044" s="669"/>
    </row>
    <row r="1045" spans="1:8">
      <c r="A1045" s="671" t="s">
        <v>124</v>
      </c>
      <c r="B1045" s="671"/>
      <c r="C1045" s="671"/>
      <c r="D1045" s="671"/>
      <c r="E1045" s="671"/>
      <c r="F1045" s="672"/>
      <c r="G1045" s="671"/>
      <c r="H1045" s="554">
        <f>H1043</f>
        <v>282.67</v>
      </c>
    </row>
    <row r="1047" spans="1:8">
      <c r="A1047" s="671" t="s">
        <v>1788</v>
      </c>
      <c r="B1047" s="671"/>
      <c r="C1047" s="671"/>
      <c r="D1047" s="671"/>
      <c r="E1047" s="673" t="s">
        <v>364</v>
      </c>
      <c r="F1047" s="674"/>
      <c r="G1047" s="659"/>
      <c r="H1047" s="659"/>
    </row>
    <row r="1048" spans="1:8">
      <c r="A1048" s="671" t="s">
        <v>1787</v>
      </c>
      <c r="B1048" s="671"/>
      <c r="C1048" s="671"/>
      <c r="D1048" s="671"/>
      <c r="E1048" s="671"/>
      <c r="F1048" s="672"/>
      <c r="G1048" s="671"/>
      <c r="H1048" s="671"/>
    </row>
    <row r="1049" spans="1:8">
      <c r="A1049" s="669"/>
      <c r="B1049" s="669"/>
      <c r="C1049" s="669"/>
      <c r="D1049" s="669"/>
      <c r="E1049" s="669"/>
      <c r="F1049" s="670"/>
      <c r="G1049" s="669"/>
      <c r="H1049" s="669"/>
    </row>
    <row r="1050" spans="1:8" ht="31.5">
      <c r="A1050" s="663" t="s">
        <v>121</v>
      </c>
      <c r="B1050" s="663"/>
      <c r="C1050" s="663"/>
      <c r="D1050" s="663"/>
      <c r="E1050" s="69" t="s">
        <v>104</v>
      </c>
      <c r="F1050" s="70" t="s">
        <v>122</v>
      </c>
      <c r="G1050" s="70" t="s">
        <v>118</v>
      </c>
      <c r="H1050" s="71" t="s">
        <v>119</v>
      </c>
    </row>
    <row r="1051" spans="1:8" ht="33" customHeight="1">
      <c r="A1051" s="473">
        <v>95240</v>
      </c>
      <c r="B1051" s="664" t="s">
        <v>377</v>
      </c>
      <c r="C1051" s="665"/>
      <c r="D1051" s="666"/>
      <c r="E1051" s="72" t="s">
        <v>109</v>
      </c>
      <c r="F1051" s="124">
        <v>21</v>
      </c>
      <c r="G1051" s="313">
        <v>12.04</v>
      </c>
      <c r="H1051" s="125">
        <f t="shared" ref="H1051:H1052" si="63">F1051*G1051</f>
        <v>252.84</v>
      </c>
    </row>
    <row r="1052" spans="1:8" ht="45.75" customHeight="1">
      <c r="A1052" s="473">
        <v>98682</v>
      </c>
      <c r="B1052" s="664" t="s">
        <v>1789</v>
      </c>
      <c r="C1052" s="665"/>
      <c r="D1052" s="666"/>
      <c r="E1052" s="72" t="s">
        <v>109</v>
      </c>
      <c r="F1052" s="124">
        <v>21</v>
      </c>
      <c r="G1052" s="313">
        <v>28.34</v>
      </c>
      <c r="H1052" s="125">
        <f t="shared" si="63"/>
        <v>595.14</v>
      </c>
    </row>
    <row r="1053" spans="1:8">
      <c r="A1053" s="667" t="s">
        <v>123</v>
      </c>
      <c r="B1053" s="667"/>
      <c r="C1053" s="667"/>
      <c r="D1053" s="667"/>
      <c r="E1053" s="667"/>
      <c r="F1053" s="668"/>
      <c r="G1053" s="667"/>
      <c r="H1053" s="73">
        <f>SUM(H1051:H1052)</f>
        <v>847.98</v>
      </c>
    </row>
    <row r="1054" spans="1:8">
      <c r="A1054" s="669"/>
      <c r="B1054" s="669"/>
      <c r="C1054" s="669"/>
      <c r="D1054" s="669"/>
      <c r="E1054" s="669"/>
      <c r="F1054" s="670"/>
      <c r="G1054" s="669"/>
      <c r="H1054" s="669"/>
    </row>
    <row r="1055" spans="1:8">
      <c r="A1055" s="671" t="s">
        <v>124</v>
      </c>
      <c r="B1055" s="671"/>
      <c r="C1055" s="671"/>
      <c r="D1055" s="671"/>
      <c r="E1055" s="671"/>
      <c r="F1055" s="672"/>
      <c r="G1055" s="671"/>
      <c r="H1055" s="554">
        <f>H1053</f>
        <v>847.98</v>
      </c>
    </row>
    <row r="1057" spans="1:8">
      <c r="A1057" s="671" t="s">
        <v>1795</v>
      </c>
      <c r="B1057" s="671"/>
      <c r="C1057" s="671"/>
      <c r="D1057" s="671"/>
      <c r="E1057" s="673" t="s">
        <v>847</v>
      </c>
      <c r="F1057" s="674"/>
      <c r="G1057" s="659"/>
      <c r="H1057" s="659"/>
    </row>
    <row r="1058" spans="1:8">
      <c r="A1058" s="671" t="s">
        <v>1794</v>
      </c>
      <c r="B1058" s="671"/>
      <c r="C1058" s="671"/>
      <c r="D1058" s="671"/>
      <c r="E1058" s="671"/>
      <c r="F1058" s="672"/>
      <c r="G1058" s="671"/>
      <c r="H1058" s="671"/>
    </row>
    <row r="1059" spans="1:8">
      <c r="A1059" s="669"/>
      <c r="B1059" s="669"/>
      <c r="C1059" s="669"/>
      <c r="D1059" s="669"/>
      <c r="E1059" s="669"/>
      <c r="F1059" s="670"/>
      <c r="G1059" s="669"/>
      <c r="H1059" s="669"/>
    </row>
    <row r="1060" spans="1:8" ht="31.5">
      <c r="A1060" s="663" t="s">
        <v>121</v>
      </c>
      <c r="B1060" s="663"/>
      <c r="C1060" s="663"/>
      <c r="D1060" s="663"/>
      <c r="E1060" s="69" t="s">
        <v>104</v>
      </c>
      <c r="F1060" s="70" t="s">
        <v>122</v>
      </c>
      <c r="G1060" s="70" t="s">
        <v>118</v>
      </c>
      <c r="H1060" s="71" t="s">
        <v>119</v>
      </c>
    </row>
    <row r="1061" spans="1:8" ht="33" customHeight="1">
      <c r="A1061" s="473">
        <v>370</v>
      </c>
      <c r="B1061" s="664" t="s">
        <v>1796</v>
      </c>
      <c r="C1061" s="665"/>
      <c r="D1061" s="666"/>
      <c r="E1061" s="72" t="s">
        <v>108</v>
      </c>
      <c r="F1061" s="124">
        <v>1.2</v>
      </c>
      <c r="G1061" s="313">
        <v>62.75</v>
      </c>
      <c r="H1061" s="125">
        <f t="shared" ref="H1061" si="64">F1061*G1061</f>
        <v>75.3</v>
      </c>
    </row>
    <row r="1062" spans="1:8" ht="15.75" customHeight="1">
      <c r="A1062" s="473">
        <v>88316</v>
      </c>
      <c r="B1062" s="664" t="s">
        <v>150</v>
      </c>
      <c r="C1062" s="665"/>
      <c r="D1062" s="666"/>
      <c r="E1062" s="72" t="s">
        <v>106</v>
      </c>
      <c r="F1062" s="124">
        <v>1.3</v>
      </c>
      <c r="G1062" s="125">
        <v>14.74</v>
      </c>
      <c r="H1062" s="125">
        <f>F1062*G1062</f>
        <v>19.16</v>
      </c>
    </row>
    <row r="1063" spans="1:8">
      <c r="A1063" s="667" t="s">
        <v>123</v>
      </c>
      <c r="B1063" s="667"/>
      <c r="C1063" s="667"/>
      <c r="D1063" s="667"/>
      <c r="E1063" s="667"/>
      <c r="F1063" s="668"/>
      <c r="G1063" s="667"/>
      <c r="H1063" s="73">
        <f>SUM(H1061:H1062)</f>
        <v>94.46</v>
      </c>
    </row>
    <row r="1064" spans="1:8">
      <c r="A1064" s="669"/>
      <c r="B1064" s="669"/>
      <c r="C1064" s="669"/>
      <c r="D1064" s="669"/>
      <c r="E1064" s="669"/>
      <c r="F1064" s="670"/>
      <c r="G1064" s="669"/>
      <c r="H1064" s="669"/>
    </row>
    <row r="1065" spans="1:8">
      <c r="A1065" s="671" t="s">
        <v>124</v>
      </c>
      <c r="B1065" s="671"/>
      <c r="C1065" s="671"/>
      <c r="D1065" s="671"/>
      <c r="E1065" s="671"/>
      <c r="F1065" s="672"/>
      <c r="G1065" s="671"/>
      <c r="H1065" s="554">
        <f>H1063</f>
        <v>94.46</v>
      </c>
    </row>
    <row r="1067" spans="1:8">
      <c r="A1067" s="671" t="s">
        <v>1820</v>
      </c>
      <c r="B1067" s="671"/>
      <c r="C1067" s="671"/>
      <c r="D1067" s="671"/>
      <c r="E1067" s="673" t="s">
        <v>364</v>
      </c>
      <c r="F1067" s="674"/>
      <c r="G1067" s="659"/>
      <c r="H1067" s="659"/>
    </row>
    <row r="1068" spans="1:8" ht="33" customHeight="1">
      <c r="A1068" s="671" t="s">
        <v>1819</v>
      </c>
      <c r="B1068" s="671"/>
      <c r="C1068" s="671"/>
      <c r="D1068" s="671"/>
      <c r="E1068" s="671"/>
      <c r="F1068" s="672"/>
      <c r="G1068" s="671"/>
      <c r="H1068" s="671"/>
    </row>
    <row r="1069" spans="1:8">
      <c r="A1069" s="669"/>
      <c r="B1069" s="669"/>
      <c r="C1069" s="669"/>
      <c r="D1069" s="669"/>
      <c r="E1069" s="669"/>
      <c r="F1069" s="670"/>
      <c r="G1069" s="669"/>
      <c r="H1069" s="669"/>
    </row>
    <row r="1070" spans="1:8" ht="31.5">
      <c r="A1070" s="663" t="s">
        <v>121</v>
      </c>
      <c r="B1070" s="663"/>
      <c r="C1070" s="663"/>
      <c r="D1070" s="663"/>
      <c r="E1070" s="69" t="s">
        <v>104</v>
      </c>
      <c r="F1070" s="70" t="s">
        <v>122</v>
      </c>
      <c r="G1070" s="70" t="s">
        <v>118</v>
      </c>
      <c r="H1070" s="71" t="s">
        <v>119</v>
      </c>
    </row>
    <row r="1071" spans="1:8" ht="59.25" customHeight="1">
      <c r="A1071" s="475">
        <v>87523</v>
      </c>
      <c r="B1071" s="664" t="s">
        <v>1123</v>
      </c>
      <c r="C1071" s="665"/>
      <c r="D1071" s="666"/>
      <c r="E1071" s="72" t="s">
        <v>109</v>
      </c>
      <c r="F1071" s="480" t="s">
        <v>1830</v>
      </c>
      <c r="G1071" s="313">
        <v>64.83</v>
      </c>
      <c r="H1071" s="125">
        <f t="shared" ref="H1071:H1082" si="65">F1071*G1071</f>
        <v>348.79</v>
      </c>
    </row>
    <row r="1072" spans="1:8" ht="59.25" customHeight="1">
      <c r="A1072" s="475">
        <v>89171</v>
      </c>
      <c r="B1072" s="664" t="s">
        <v>1823</v>
      </c>
      <c r="C1072" s="665"/>
      <c r="D1072" s="666"/>
      <c r="E1072" s="72" t="s">
        <v>109</v>
      </c>
      <c r="F1072" s="480" t="s">
        <v>1831</v>
      </c>
      <c r="G1072" s="313">
        <v>30.61</v>
      </c>
      <c r="H1072" s="125">
        <f t="shared" ref="H1072:H1081" si="66">F1072*G1072</f>
        <v>44.08</v>
      </c>
    </row>
    <row r="1073" spans="1:8" ht="75" customHeight="1">
      <c r="A1073" s="475">
        <v>89170</v>
      </c>
      <c r="B1073" s="664" t="s">
        <v>1824</v>
      </c>
      <c r="C1073" s="665"/>
      <c r="D1073" s="666"/>
      <c r="E1073" s="72" t="s">
        <v>109</v>
      </c>
      <c r="F1073" s="480" t="s">
        <v>1832</v>
      </c>
      <c r="G1073" s="313">
        <v>40.82</v>
      </c>
      <c r="H1073" s="125">
        <f t="shared" si="66"/>
        <v>205.73</v>
      </c>
    </row>
    <row r="1074" spans="1:8" ht="45.75" customHeight="1">
      <c r="A1074" s="475">
        <v>87879</v>
      </c>
      <c r="B1074" s="664" t="s">
        <v>356</v>
      </c>
      <c r="C1074" s="665"/>
      <c r="D1074" s="666"/>
      <c r="E1074" s="72" t="s">
        <v>109</v>
      </c>
      <c r="F1074" s="480" t="s">
        <v>1833</v>
      </c>
      <c r="G1074" s="313">
        <v>2.72</v>
      </c>
      <c r="H1074" s="125">
        <f t="shared" si="66"/>
        <v>29.27</v>
      </c>
    </row>
    <row r="1075" spans="1:8" ht="78" customHeight="1">
      <c r="A1075" s="475">
        <v>89173</v>
      </c>
      <c r="B1075" s="664" t="s">
        <v>1750</v>
      </c>
      <c r="C1075" s="665"/>
      <c r="D1075" s="666"/>
      <c r="E1075" s="72" t="s">
        <v>109</v>
      </c>
      <c r="F1075" s="480" t="s">
        <v>1830</v>
      </c>
      <c r="G1075" s="313">
        <v>24.2</v>
      </c>
      <c r="H1075" s="125">
        <f t="shared" si="66"/>
        <v>130.19999999999999</v>
      </c>
    </row>
    <row r="1076" spans="1:8" ht="59.25" customHeight="1">
      <c r="A1076" s="475">
        <v>87536</v>
      </c>
      <c r="B1076" s="664" t="s">
        <v>1837</v>
      </c>
      <c r="C1076" s="665"/>
      <c r="D1076" s="666"/>
      <c r="E1076" s="72" t="s">
        <v>109</v>
      </c>
      <c r="F1076" s="480" t="s">
        <v>1830</v>
      </c>
      <c r="G1076" s="313">
        <v>24.11</v>
      </c>
      <c r="H1076" s="125">
        <f t="shared" si="66"/>
        <v>129.71</v>
      </c>
    </row>
    <row r="1077" spans="1:8" ht="49.5" customHeight="1">
      <c r="A1077" s="475" t="s">
        <v>1821</v>
      </c>
      <c r="B1077" s="664" t="s">
        <v>1825</v>
      </c>
      <c r="C1077" s="665"/>
      <c r="D1077" s="666"/>
      <c r="E1077" s="72" t="s">
        <v>109</v>
      </c>
      <c r="F1077" s="480" t="s">
        <v>1834</v>
      </c>
      <c r="G1077" s="313">
        <v>94.79</v>
      </c>
      <c r="H1077" s="125">
        <f t="shared" si="66"/>
        <v>251.19</v>
      </c>
    </row>
    <row r="1078" spans="1:8" ht="38.25" customHeight="1">
      <c r="A1078" s="475">
        <v>68333</v>
      </c>
      <c r="B1078" s="664" t="s">
        <v>1827</v>
      </c>
      <c r="C1078" s="665"/>
      <c r="D1078" s="666"/>
      <c r="E1078" s="72" t="s">
        <v>109</v>
      </c>
      <c r="F1078" s="480" t="s">
        <v>1831</v>
      </c>
      <c r="G1078" s="313">
        <v>41.95</v>
      </c>
      <c r="H1078" s="125">
        <f t="shared" si="66"/>
        <v>60.41</v>
      </c>
    </row>
    <row r="1079" spans="1:8" ht="59.25" customHeight="1">
      <c r="A1079" s="475">
        <v>94779</v>
      </c>
      <c r="B1079" s="664" t="s">
        <v>1826</v>
      </c>
      <c r="C1079" s="665"/>
      <c r="D1079" s="666"/>
      <c r="E1079" s="72" t="s">
        <v>109</v>
      </c>
      <c r="F1079" s="480" t="s">
        <v>1831</v>
      </c>
      <c r="G1079" s="313">
        <v>30.76</v>
      </c>
      <c r="H1079" s="125">
        <f t="shared" si="66"/>
        <v>44.29</v>
      </c>
    </row>
    <row r="1080" spans="1:8" ht="49.5" customHeight="1">
      <c r="A1080" s="475" t="s">
        <v>1822</v>
      </c>
      <c r="B1080" s="664" t="s">
        <v>1828</v>
      </c>
      <c r="C1080" s="665"/>
      <c r="D1080" s="666"/>
      <c r="E1080" s="72" t="s">
        <v>109</v>
      </c>
      <c r="F1080" s="480" t="s">
        <v>1835</v>
      </c>
      <c r="G1080" s="313">
        <v>614.49</v>
      </c>
      <c r="H1080" s="125">
        <f t="shared" si="66"/>
        <v>1591.53</v>
      </c>
    </row>
    <row r="1081" spans="1:8" ht="36.75" customHeight="1">
      <c r="A1081" s="475">
        <v>88423</v>
      </c>
      <c r="B1081" s="664" t="s">
        <v>1739</v>
      </c>
      <c r="C1081" s="665"/>
      <c r="D1081" s="666"/>
      <c r="E1081" s="72" t="s">
        <v>109</v>
      </c>
      <c r="F1081" s="480">
        <v>5.38</v>
      </c>
      <c r="G1081" s="313">
        <v>14.93</v>
      </c>
      <c r="H1081" s="125">
        <f t="shared" si="66"/>
        <v>80.319999999999993</v>
      </c>
    </row>
    <row r="1082" spans="1:8" ht="42" customHeight="1">
      <c r="A1082" s="475">
        <v>89709</v>
      </c>
      <c r="B1082" s="664" t="s">
        <v>1829</v>
      </c>
      <c r="C1082" s="665"/>
      <c r="D1082" s="666"/>
      <c r="E1082" s="72" t="s">
        <v>363</v>
      </c>
      <c r="F1082" s="480" t="s">
        <v>1836</v>
      </c>
      <c r="G1082" s="313">
        <v>8.9499999999999993</v>
      </c>
      <c r="H1082" s="125">
        <f t="shared" si="65"/>
        <v>8.9499999999999993</v>
      </c>
    </row>
    <row r="1083" spans="1:8">
      <c r="A1083" s="667" t="s">
        <v>123</v>
      </c>
      <c r="B1083" s="667"/>
      <c r="C1083" s="667"/>
      <c r="D1083" s="667"/>
      <c r="E1083" s="667"/>
      <c r="F1083" s="668"/>
      <c r="G1083" s="667"/>
      <c r="H1083" s="73">
        <f>SUM(H1071:H1082)</f>
        <v>2924.47</v>
      </c>
    </row>
    <row r="1084" spans="1:8">
      <c r="A1084" s="669"/>
      <c r="B1084" s="669"/>
      <c r="C1084" s="669"/>
      <c r="D1084" s="669"/>
      <c r="E1084" s="669"/>
      <c r="F1084" s="670"/>
      <c r="G1084" s="669"/>
      <c r="H1084" s="669"/>
    </row>
    <row r="1085" spans="1:8">
      <c r="A1085" s="671" t="s">
        <v>124</v>
      </c>
      <c r="B1085" s="671"/>
      <c r="C1085" s="671"/>
      <c r="D1085" s="671"/>
      <c r="E1085" s="671"/>
      <c r="F1085" s="672"/>
      <c r="G1085" s="671"/>
      <c r="H1085" s="554">
        <f>H1083</f>
        <v>2924.47</v>
      </c>
    </row>
    <row r="1087" spans="1:8">
      <c r="A1087" s="671" t="s">
        <v>1838</v>
      </c>
      <c r="B1087" s="671"/>
      <c r="C1087" s="671"/>
      <c r="D1087" s="671"/>
      <c r="E1087" s="673" t="s">
        <v>364</v>
      </c>
      <c r="F1087" s="674"/>
      <c r="G1087" s="659"/>
      <c r="H1087" s="659"/>
    </row>
    <row r="1088" spans="1:8" ht="36" customHeight="1">
      <c r="A1088" s="671" t="s">
        <v>1839</v>
      </c>
      <c r="B1088" s="671"/>
      <c r="C1088" s="671"/>
      <c r="D1088" s="671"/>
      <c r="E1088" s="671"/>
      <c r="F1088" s="672"/>
      <c r="G1088" s="671"/>
      <c r="H1088" s="671"/>
    </row>
    <row r="1089" spans="1:8" ht="15.75" customHeight="1">
      <c r="A1089" s="669"/>
      <c r="B1089" s="669"/>
      <c r="C1089" s="669"/>
      <c r="D1089" s="669"/>
      <c r="E1089" s="669"/>
      <c r="F1089" s="670"/>
      <c r="G1089" s="669"/>
      <c r="H1089" s="669"/>
    </row>
    <row r="1090" spans="1:8" ht="24" customHeight="1">
      <c r="A1090" s="663" t="s">
        <v>97</v>
      </c>
      <c r="B1090" s="663"/>
      <c r="C1090" s="663"/>
      <c r="D1090" s="663"/>
      <c r="E1090" s="69" t="s">
        <v>104</v>
      </c>
      <c r="F1090" s="70" t="s">
        <v>117</v>
      </c>
      <c r="G1090" s="70" t="s">
        <v>118</v>
      </c>
      <c r="H1090" s="71" t="s">
        <v>119</v>
      </c>
    </row>
    <row r="1091" spans="1:8" ht="30" customHeight="1">
      <c r="A1091" s="475">
        <v>88248</v>
      </c>
      <c r="B1091" s="664" t="s">
        <v>422</v>
      </c>
      <c r="C1091" s="665"/>
      <c r="D1091" s="666"/>
      <c r="E1091" s="72" t="s">
        <v>106</v>
      </c>
      <c r="F1091" s="124">
        <v>6.21</v>
      </c>
      <c r="G1091" s="125">
        <v>14.56</v>
      </c>
      <c r="H1091" s="125">
        <f>F1091*G1091</f>
        <v>90.42</v>
      </c>
    </row>
    <row r="1092" spans="1:8" ht="31.5" customHeight="1">
      <c r="A1092" s="475">
        <v>88267</v>
      </c>
      <c r="B1092" s="676" t="s">
        <v>152</v>
      </c>
      <c r="C1092" s="676"/>
      <c r="D1092" s="677"/>
      <c r="E1092" s="72" t="s">
        <v>106</v>
      </c>
      <c r="F1092" s="124">
        <v>6.21</v>
      </c>
      <c r="G1092" s="125">
        <v>18.54</v>
      </c>
      <c r="H1092" s="125">
        <f>F1092*G1092</f>
        <v>115.13</v>
      </c>
    </row>
    <row r="1093" spans="1:8" ht="15" customHeight="1">
      <c r="A1093" s="667" t="s">
        <v>120</v>
      </c>
      <c r="B1093" s="667"/>
      <c r="C1093" s="667"/>
      <c r="D1093" s="667"/>
      <c r="E1093" s="667"/>
      <c r="F1093" s="668"/>
      <c r="G1093" s="667"/>
      <c r="H1093" s="73">
        <f>SUM(H1091:H1092)</f>
        <v>205.55</v>
      </c>
    </row>
    <row r="1094" spans="1:8" ht="17.25" customHeight="1">
      <c r="A1094" s="664"/>
      <c r="B1094" s="665"/>
      <c r="C1094" s="665"/>
      <c r="D1094" s="665"/>
      <c r="E1094" s="665"/>
      <c r="F1094" s="665"/>
      <c r="G1094" s="665"/>
      <c r="H1094" s="666"/>
    </row>
    <row r="1095" spans="1:8" ht="31.5">
      <c r="A1095" s="663" t="s">
        <v>121</v>
      </c>
      <c r="B1095" s="663"/>
      <c r="C1095" s="663"/>
      <c r="D1095" s="663"/>
      <c r="E1095" s="69" t="s">
        <v>104</v>
      </c>
      <c r="F1095" s="70" t="s">
        <v>122</v>
      </c>
      <c r="G1095" s="70" t="s">
        <v>118</v>
      </c>
      <c r="H1095" s="71" t="s">
        <v>119</v>
      </c>
    </row>
    <row r="1096" spans="1:8" ht="66" customHeight="1">
      <c r="A1096" s="475">
        <v>87523</v>
      </c>
      <c r="B1096" s="664" t="s">
        <v>1123</v>
      </c>
      <c r="C1096" s="665"/>
      <c r="D1096" s="666"/>
      <c r="E1096" s="481" t="s">
        <v>14</v>
      </c>
      <c r="F1096" s="480" t="s">
        <v>1840</v>
      </c>
      <c r="G1096" s="313">
        <v>64.83</v>
      </c>
      <c r="H1096" s="125">
        <f t="shared" ref="H1096:H1114" si="67">F1096*G1096</f>
        <v>435.66</v>
      </c>
    </row>
    <row r="1097" spans="1:8" ht="45.75" customHeight="1">
      <c r="A1097" s="475">
        <v>87879</v>
      </c>
      <c r="B1097" s="664" t="s">
        <v>356</v>
      </c>
      <c r="C1097" s="665"/>
      <c r="D1097" s="666"/>
      <c r="E1097" s="481" t="s">
        <v>14</v>
      </c>
      <c r="F1097" s="480" t="s">
        <v>1841</v>
      </c>
      <c r="G1097" s="313">
        <v>2.72</v>
      </c>
      <c r="H1097" s="125">
        <f t="shared" si="67"/>
        <v>36.56</v>
      </c>
    </row>
    <row r="1098" spans="1:8" ht="77.25" customHeight="1">
      <c r="A1098" s="475">
        <v>87536</v>
      </c>
      <c r="B1098" s="664" t="s">
        <v>1837</v>
      </c>
      <c r="C1098" s="665"/>
      <c r="D1098" s="666"/>
      <c r="E1098" s="481" t="s">
        <v>14</v>
      </c>
      <c r="F1098" s="480" t="s">
        <v>1841</v>
      </c>
      <c r="G1098" s="313">
        <v>24.11</v>
      </c>
      <c r="H1098" s="125">
        <f t="shared" si="67"/>
        <v>324.04000000000002</v>
      </c>
    </row>
    <row r="1099" spans="1:8" ht="48" customHeight="1">
      <c r="A1099" s="475" t="s">
        <v>1851</v>
      </c>
      <c r="B1099" s="664" t="s">
        <v>1852</v>
      </c>
      <c r="C1099" s="665"/>
      <c r="D1099" s="666"/>
      <c r="E1099" s="481" t="s">
        <v>14</v>
      </c>
      <c r="F1099" s="480" t="s">
        <v>1842</v>
      </c>
      <c r="G1099" s="313">
        <v>94.79</v>
      </c>
      <c r="H1099" s="125">
        <f t="shared" si="67"/>
        <v>179.15</v>
      </c>
    </row>
    <row r="1100" spans="1:8" ht="45.75" customHeight="1">
      <c r="A1100" s="475">
        <v>94962</v>
      </c>
      <c r="B1100" s="664" t="s">
        <v>1853</v>
      </c>
      <c r="C1100" s="665"/>
      <c r="D1100" s="666"/>
      <c r="E1100" s="481" t="s">
        <v>19</v>
      </c>
      <c r="F1100" s="480" t="s">
        <v>1843</v>
      </c>
      <c r="G1100" s="313">
        <v>253.81</v>
      </c>
      <c r="H1100" s="125">
        <f t="shared" si="67"/>
        <v>48.22</v>
      </c>
    </row>
    <row r="1101" spans="1:8" ht="42" customHeight="1">
      <c r="A1101" s="475" t="s">
        <v>1854</v>
      </c>
      <c r="B1101" s="664" t="s">
        <v>1828</v>
      </c>
      <c r="C1101" s="665"/>
      <c r="D1101" s="666"/>
      <c r="E1101" s="481" t="s">
        <v>14</v>
      </c>
      <c r="F1101" s="480" t="s">
        <v>1844</v>
      </c>
      <c r="G1101" s="313">
        <v>614.49</v>
      </c>
      <c r="H1101" s="125">
        <f t="shared" si="67"/>
        <v>2064.69</v>
      </c>
    </row>
    <row r="1102" spans="1:8" ht="33.75" customHeight="1">
      <c r="A1102" s="475">
        <v>98522</v>
      </c>
      <c r="B1102" s="664" t="s">
        <v>1855</v>
      </c>
      <c r="C1102" s="665"/>
      <c r="D1102" s="666"/>
      <c r="E1102" s="481" t="s">
        <v>107</v>
      </c>
      <c r="F1102" s="480" t="s">
        <v>1845</v>
      </c>
      <c r="G1102" s="313">
        <v>115.91</v>
      </c>
      <c r="H1102" s="125">
        <f t="shared" si="67"/>
        <v>637.51</v>
      </c>
    </row>
    <row r="1103" spans="1:8">
      <c r="A1103" s="475" t="s">
        <v>1856</v>
      </c>
      <c r="B1103" s="664" t="s">
        <v>1857</v>
      </c>
      <c r="C1103" s="665"/>
      <c r="D1103" s="666"/>
      <c r="E1103" s="481" t="s">
        <v>14</v>
      </c>
      <c r="F1103" s="480" t="s">
        <v>1846</v>
      </c>
      <c r="G1103" s="313">
        <v>366.85</v>
      </c>
      <c r="H1103" s="125">
        <f t="shared" si="67"/>
        <v>1467.4</v>
      </c>
    </row>
    <row r="1104" spans="1:8" ht="33" customHeight="1">
      <c r="A1104" s="475">
        <v>88485</v>
      </c>
      <c r="B1104" s="664" t="s">
        <v>1858</v>
      </c>
      <c r="C1104" s="665"/>
      <c r="D1104" s="666"/>
      <c r="E1104" s="481" t="s">
        <v>14</v>
      </c>
      <c r="F1104" s="480" t="s">
        <v>1841</v>
      </c>
      <c r="G1104" s="313">
        <v>1.56</v>
      </c>
      <c r="H1104" s="125">
        <f t="shared" si="67"/>
        <v>20.97</v>
      </c>
    </row>
    <row r="1105" spans="1:8" ht="32.25" customHeight="1">
      <c r="A1105" s="475">
        <v>88484</v>
      </c>
      <c r="B1105" s="664" t="s">
        <v>738</v>
      </c>
      <c r="C1105" s="665"/>
      <c r="D1105" s="666"/>
      <c r="E1105" s="481" t="s">
        <v>14</v>
      </c>
      <c r="F1105" s="480" t="s">
        <v>1847</v>
      </c>
      <c r="G1105" s="313">
        <v>1.86</v>
      </c>
      <c r="H1105" s="125">
        <f t="shared" si="67"/>
        <v>7.03</v>
      </c>
    </row>
    <row r="1106" spans="1:8" ht="33" customHeight="1">
      <c r="A1106" s="475">
        <v>88489</v>
      </c>
      <c r="B1106" s="664" t="s">
        <v>1859</v>
      </c>
      <c r="C1106" s="665"/>
      <c r="D1106" s="666"/>
      <c r="E1106" s="481" t="s">
        <v>14</v>
      </c>
      <c r="F1106" s="480" t="s">
        <v>1841</v>
      </c>
      <c r="G1106" s="313">
        <v>10.53</v>
      </c>
      <c r="H1106" s="125">
        <f t="shared" si="67"/>
        <v>141.52000000000001</v>
      </c>
    </row>
    <row r="1107" spans="1:8" ht="38.25" customHeight="1">
      <c r="A1107" s="475">
        <v>88488</v>
      </c>
      <c r="B1107" s="664" t="s">
        <v>1860</v>
      </c>
      <c r="C1107" s="665"/>
      <c r="D1107" s="666"/>
      <c r="E1107" s="481" t="s">
        <v>14</v>
      </c>
      <c r="F1107" s="480" t="s">
        <v>1847</v>
      </c>
      <c r="G1107" s="313">
        <v>11.86</v>
      </c>
      <c r="H1107" s="125">
        <f t="shared" si="67"/>
        <v>44.83</v>
      </c>
    </row>
    <row r="1108" spans="1:8" ht="36.75" customHeight="1">
      <c r="A1108" s="475" t="s">
        <v>1862</v>
      </c>
      <c r="B1108" s="664" t="s">
        <v>1861</v>
      </c>
      <c r="C1108" s="665"/>
      <c r="D1108" s="666"/>
      <c r="E1108" s="481" t="s">
        <v>14</v>
      </c>
      <c r="F1108" s="480" t="s">
        <v>1848</v>
      </c>
      <c r="G1108" s="313">
        <v>21.91</v>
      </c>
      <c r="H1108" s="125">
        <f t="shared" si="67"/>
        <v>563.53</v>
      </c>
    </row>
    <row r="1109" spans="1:8" ht="48" customHeight="1">
      <c r="A1109" s="475">
        <v>92701</v>
      </c>
      <c r="B1109" s="664" t="s">
        <v>1863</v>
      </c>
      <c r="C1109" s="665"/>
      <c r="D1109" s="666"/>
      <c r="E1109" s="481" t="s">
        <v>104</v>
      </c>
      <c r="F1109" s="480" t="s">
        <v>1849</v>
      </c>
      <c r="G1109" s="313">
        <v>19.7</v>
      </c>
      <c r="H1109" s="125">
        <f t="shared" si="67"/>
        <v>197</v>
      </c>
    </row>
    <row r="1110" spans="1:8" ht="48" customHeight="1">
      <c r="A1110" s="475">
        <v>83370</v>
      </c>
      <c r="B1110" s="664" t="s">
        <v>1864</v>
      </c>
      <c r="C1110" s="665"/>
      <c r="D1110" s="666"/>
      <c r="E1110" s="481" t="s">
        <v>104</v>
      </c>
      <c r="F1110" s="480" t="s">
        <v>1836</v>
      </c>
      <c r="G1110" s="313">
        <v>153.05000000000001</v>
      </c>
      <c r="H1110" s="125">
        <f t="shared" si="67"/>
        <v>153.05000000000001</v>
      </c>
    </row>
    <row r="1111" spans="1:8" ht="27" customHeight="1">
      <c r="A1111" s="475">
        <v>3452</v>
      </c>
      <c r="B1111" s="664" t="s">
        <v>1866</v>
      </c>
      <c r="C1111" s="665"/>
      <c r="D1111" s="666"/>
      <c r="E1111" s="481" t="s">
        <v>104</v>
      </c>
      <c r="F1111" s="480" t="s">
        <v>1850</v>
      </c>
      <c r="G1111" s="313">
        <v>26.87</v>
      </c>
      <c r="H1111" s="125">
        <f t="shared" si="67"/>
        <v>214.96</v>
      </c>
    </row>
    <row r="1112" spans="1:8">
      <c r="A1112" s="475">
        <v>3148</v>
      </c>
      <c r="B1112" s="664" t="s">
        <v>1155</v>
      </c>
      <c r="C1112" s="665"/>
      <c r="D1112" s="666"/>
      <c r="E1112" s="481" t="s">
        <v>104</v>
      </c>
      <c r="F1112" s="480" t="s">
        <v>1836</v>
      </c>
      <c r="G1112" s="313">
        <v>14.93</v>
      </c>
      <c r="H1112" s="125">
        <f t="shared" si="67"/>
        <v>14.93</v>
      </c>
    </row>
    <row r="1113" spans="1:8">
      <c r="A1113" s="475">
        <v>11756</v>
      </c>
      <c r="B1113" s="664" t="s">
        <v>1867</v>
      </c>
      <c r="C1113" s="665"/>
      <c r="D1113" s="666"/>
      <c r="E1113" s="481" t="s">
        <v>104</v>
      </c>
      <c r="F1113" s="480" t="s">
        <v>1836</v>
      </c>
      <c r="G1113" s="313">
        <v>14.93</v>
      </c>
      <c r="H1113" s="125">
        <f t="shared" ref="H1113" si="68">F1113*G1113</f>
        <v>14.93</v>
      </c>
    </row>
    <row r="1114" spans="1:8">
      <c r="A1114" s="475" t="s">
        <v>365</v>
      </c>
      <c r="B1114" s="664" t="s">
        <v>1865</v>
      </c>
      <c r="C1114" s="665"/>
      <c r="D1114" s="666"/>
      <c r="E1114" s="481" t="s">
        <v>104</v>
      </c>
      <c r="F1114" s="480" t="s">
        <v>1836</v>
      </c>
      <c r="G1114" s="313">
        <v>230</v>
      </c>
      <c r="H1114" s="125">
        <f t="shared" si="67"/>
        <v>230</v>
      </c>
    </row>
    <row r="1115" spans="1:8">
      <c r="A1115" s="667" t="s">
        <v>123</v>
      </c>
      <c r="B1115" s="667"/>
      <c r="C1115" s="667"/>
      <c r="D1115" s="667"/>
      <c r="E1115" s="667"/>
      <c r="F1115" s="668"/>
      <c r="G1115" s="667"/>
      <c r="H1115" s="73">
        <f>SUM(H1096:H1114)</f>
        <v>6795.98</v>
      </c>
    </row>
    <row r="1116" spans="1:8">
      <c r="A1116" s="669"/>
      <c r="B1116" s="669"/>
      <c r="C1116" s="669"/>
      <c r="D1116" s="669"/>
      <c r="E1116" s="669"/>
      <c r="F1116" s="670"/>
      <c r="G1116" s="669"/>
      <c r="H1116" s="669"/>
    </row>
    <row r="1117" spans="1:8">
      <c r="A1117" s="671" t="s">
        <v>124</v>
      </c>
      <c r="B1117" s="671"/>
      <c r="C1117" s="671"/>
      <c r="D1117" s="671"/>
      <c r="E1117" s="671"/>
      <c r="F1117" s="672"/>
      <c r="G1117" s="671"/>
      <c r="H1117" s="554">
        <f>H1093+H1115</f>
        <v>7001.53</v>
      </c>
    </row>
    <row r="1119" spans="1:8">
      <c r="A1119" s="671" t="s">
        <v>2032</v>
      </c>
      <c r="B1119" s="671"/>
      <c r="C1119" s="671"/>
      <c r="D1119" s="671"/>
      <c r="E1119" s="673" t="s">
        <v>847</v>
      </c>
      <c r="F1119" s="674"/>
      <c r="G1119" s="659"/>
      <c r="H1119" s="659"/>
    </row>
    <row r="1120" spans="1:8" ht="33" customHeight="1">
      <c r="A1120" s="671" t="s">
        <v>2030</v>
      </c>
      <c r="B1120" s="671"/>
      <c r="C1120" s="671"/>
      <c r="D1120" s="671"/>
      <c r="E1120" s="671"/>
      <c r="F1120" s="672"/>
      <c r="G1120" s="671"/>
      <c r="H1120" s="671"/>
    </row>
    <row r="1121" spans="1:8">
      <c r="A1121" s="669"/>
      <c r="B1121" s="669"/>
      <c r="C1121" s="669"/>
      <c r="D1121" s="669"/>
      <c r="E1121" s="669"/>
      <c r="F1121" s="670"/>
      <c r="G1121" s="669"/>
      <c r="H1121" s="669"/>
    </row>
    <row r="1122" spans="1:8" ht="31.5">
      <c r="A1122" s="663" t="s">
        <v>97</v>
      </c>
      <c r="B1122" s="663"/>
      <c r="C1122" s="663"/>
      <c r="D1122" s="663"/>
      <c r="E1122" s="69" t="s">
        <v>104</v>
      </c>
      <c r="F1122" s="70" t="s">
        <v>117</v>
      </c>
      <c r="G1122" s="70" t="s">
        <v>118</v>
      </c>
      <c r="H1122" s="71" t="s">
        <v>119</v>
      </c>
    </row>
    <row r="1123" spans="1:8">
      <c r="A1123" s="482">
        <v>88262</v>
      </c>
      <c r="B1123" s="664" t="s">
        <v>1627</v>
      </c>
      <c r="C1123" s="665"/>
      <c r="D1123" s="666"/>
      <c r="E1123" s="72" t="s">
        <v>106</v>
      </c>
      <c r="F1123" s="124">
        <v>0.09</v>
      </c>
      <c r="G1123" s="125">
        <v>18.02</v>
      </c>
      <c r="H1123" s="125">
        <f>F1123*G1123</f>
        <v>1.62</v>
      </c>
    </row>
    <row r="1124" spans="1:8">
      <c r="A1124" s="482">
        <v>88316</v>
      </c>
      <c r="B1124" s="664" t="s">
        <v>150</v>
      </c>
      <c r="C1124" s="665"/>
      <c r="D1124" s="666"/>
      <c r="E1124" s="72" t="s">
        <v>106</v>
      </c>
      <c r="F1124" s="124">
        <v>0.64</v>
      </c>
      <c r="G1124" s="125">
        <v>14.74</v>
      </c>
      <c r="H1124" s="125">
        <f>F1124*G1124</f>
        <v>9.43</v>
      </c>
    </row>
    <row r="1125" spans="1:8">
      <c r="A1125" s="482">
        <v>88309</v>
      </c>
      <c r="B1125" s="676" t="s">
        <v>151</v>
      </c>
      <c r="C1125" s="676"/>
      <c r="D1125" s="677"/>
      <c r="E1125" s="72" t="s">
        <v>106</v>
      </c>
      <c r="F1125" s="124">
        <v>0.56999999999999995</v>
      </c>
      <c r="G1125" s="125">
        <v>18.12</v>
      </c>
      <c r="H1125" s="125">
        <f>F1125*G1125</f>
        <v>10.33</v>
      </c>
    </row>
    <row r="1126" spans="1:8">
      <c r="A1126" s="667" t="s">
        <v>120</v>
      </c>
      <c r="B1126" s="667"/>
      <c r="C1126" s="667"/>
      <c r="D1126" s="667"/>
      <c r="E1126" s="667"/>
      <c r="F1126" s="668"/>
      <c r="G1126" s="667"/>
      <c r="H1126" s="73">
        <f>SUM(H1123:H1125)</f>
        <v>21.38</v>
      </c>
    </row>
    <row r="1127" spans="1:8">
      <c r="A1127" s="664"/>
      <c r="B1127" s="665"/>
      <c r="C1127" s="665"/>
      <c r="D1127" s="665"/>
      <c r="E1127" s="665"/>
      <c r="F1127" s="665"/>
      <c r="G1127" s="665"/>
      <c r="H1127" s="666"/>
    </row>
    <row r="1128" spans="1:8" ht="31.5">
      <c r="A1128" s="681" t="s">
        <v>125</v>
      </c>
      <c r="B1128" s="682"/>
      <c r="C1128" s="682"/>
      <c r="D1128" s="683"/>
      <c r="E1128" s="69" t="s">
        <v>104</v>
      </c>
      <c r="F1128" s="70" t="s">
        <v>117</v>
      </c>
      <c r="G1128" s="257" t="s">
        <v>118</v>
      </c>
      <c r="H1128" s="71" t="s">
        <v>119</v>
      </c>
    </row>
    <row r="1129" spans="1:8" ht="38.25" customHeight="1">
      <c r="A1129" s="482">
        <v>90586</v>
      </c>
      <c r="B1129" s="664" t="s">
        <v>1575</v>
      </c>
      <c r="C1129" s="665"/>
      <c r="D1129" s="666"/>
      <c r="E1129" s="72" t="s">
        <v>273</v>
      </c>
      <c r="F1129" s="124">
        <v>0.06</v>
      </c>
      <c r="G1129" s="124">
        <v>1.21</v>
      </c>
      <c r="H1129" s="125">
        <f>F1129*G1129</f>
        <v>7.0000000000000007E-2</v>
      </c>
    </row>
    <row r="1130" spans="1:8" ht="39" customHeight="1">
      <c r="A1130" s="482">
        <v>90587</v>
      </c>
      <c r="B1130" s="664" t="s">
        <v>1576</v>
      </c>
      <c r="C1130" s="665"/>
      <c r="D1130" s="666"/>
      <c r="E1130" s="72" t="s">
        <v>273</v>
      </c>
      <c r="F1130" s="124">
        <v>0.13</v>
      </c>
      <c r="G1130" s="124">
        <v>0.28999999999999998</v>
      </c>
      <c r="H1130" s="125">
        <f>F1130*G1130</f>
        <v>0.04</v>
      </c>
    </row>
    <row r="1131" spans="1:8">
      <c r="A1131" s="678" t="s">
        <v>126</v>
      </c>
      <c r="B1131" s="679"/>
      <c r="C1131" s="679"/>
      <c r="D1131" s="679"/>
      <c r="E1131" s="679"/>
      <c r="F1131" s="679"/>
      <c r="G1131" s="680"/>
      <c r="H1131" s="73">
        <f>SUM(H1129:H1130)</f>
        <v>0.11</v>
      </c>
    </row>
    <row r="1132" spans="1:8">
      <c r="A1132" s="669"/>
      <c r="B1132" s="669"/>
      <c r="C1132" s="669"/>
      <c r="D1132" s="669"/>
      <c r="E1132" s="669"/>
      <c r="F1132" s="670"/>
      <c r="G1132" s="669"/>
      <c r="H1132" s="669"/>
    </row>
    <row r="1133" spans="1:8" ht="31.5">
      <c r="A1133" s="663" t="s">
        <v>121</v>
      </c>
      <c r="B1133" s="663"/>
      <c r="C1133" s="663"/>
      <c r="D1133" s="663"/>
      <c r="E1133" s="69" t="s">
        <v>104</v>
      </c>
      <c r="F1133" s="70" t="s">
        <v>122</v>
      </c>
      <c r="G1133" s="70" t="s">
        <v>118</v>
      </c>
      <c r="H1133" s="71" t="s">
        <v>119</v>
      </c>
    </row>
    <row r="1134" spans="1:8" ht="48.75" customHeight="1">
      <c r="A1134" s="482">
        <v>1527</v>
      </c>
      <c r="B1134" s="664" t="s">
        <v>1577</v>
      </c>
      <c r="C1134" s="665"/>
      <c r="D1134" s="666"/>
      <c r="E1134" s="72" t="s">
        <v>108</v>
      </c>
      <c r="F1134" s="124">
        <v>1.1000000000000001</v>
      </c>
      <c r="G1134" s="313">
        <v>375.15</v>
      </c>
      <c r="H1134" s="125">
        <f>F1134*G1134</f>
        <v>412.67</v>
      </c>
    </row>
    <row r="1135" spans="1:8">
      <c r="A1135" s="667" t="s">
        <v>123</v>
      </c>
      <c r="B1135" s="667"/>
      <c r="C1135" s="667"/>
      <c r="D1135" s="667"/>
      <c r="E1135" s="667"/>
      <c r="F1135" s="668"/>
      <c r="G1135" s="667"/>
      <c r="H1135" s="73">
        <f>SUM(H1134:H1134)</f>
        <v>412.67</v>
      </c>
    </row>
    <row r="1136" spans="1:8">
      <c r="A1136" s="669"/>
      <c r="B1136" s="669"/>
      <c r="C1136" s="669"/>
      <c r="D1136" s="669"/>
      <c r="E1136" s="669"/>
      <c r="F1136" s="670"/>
      <c r="G1136" s="669"/>
      <c r="H1136" s="669"/>
    </row>
    <row r="1137" spans="1:8">
      <c r="A1137" s="671" t="s">
        <v>124</v>
      </c>
      <c r="B1137" s="671"/>
      <c r="C1137" s="671"/>
      <c r="D1137" s="671"/>
      <c r="E1137" s="671"/>
      <c r="F1137" s="672"/>
      <c r="G1137" s="671"/>
      <c r="H1137" s="554">
        <f>H1126+H1131+H1135</f>
        <v>434.16</v>
      </c>
    </row>
    <row r="1139" spans="1:8">
      <c r="A1139" s="671" t="s">
        <v>2034</v>
      </c>
      <c r="B1139" s="671"/>
      <c r="C1139" s="671"/>
      <c r="D1139" s="671"/>
      <c r="E1139" s="673" t="s">
        <v>639</v>
      </c>
      <c r="F1139" s="674"/>
      <c r="G1139" s="659"/>
      <c r="H1139" s="659"/>
    </row>
    <row r="1140" spans="1:8">
      <c r="A1140" s="671" t="s">
        <v>2035</v>
      </c>
      <c r="B1140" s="671"/>
      <c r="C1140" s="671"/>
      <c r="D1140" s="671"/>
      <c r="E1140" s="671"/>
      <c r="F1140" s="672"/>
      <c r="G1140" s="671"/>
      <c r="H1140" s="671"/>
    </row>
    <row r="1141" spans="1:8">
      <c r="A1141" s="669"/>
      <c r="B1141" s="669"/>
      <c r="C1141" s="669"/>
      <c r="D1141" s="669"/>
      <c r="E1141" s="669"/>
      <c r="F1141" s="670"/>
      <c r="G1141" s="669"/>
      <c r="H1141" s="669"/>
    </row>
    <row r="1142" spans="1:8" ht="31.5">
      <c r="A1142" s="663" t="s">
        <v>97</v>
      </c>
      <c r="B1142" s="663"/>
      <c r="C1142" s="663"/>
      <c r="D1142" s="663"/>
      <c r="E1142" s="69" t="s">
        <v>104</v>
      </c>
      <c r="F1142" s="70" t="s">
        <v>117</v>
      </c>
      <c r="G1142" s="70" t="s">
        <v>118</v>
      </c>
      <c r="H1142" s="71" t="s">
        <v>119</v>
      </c>
    </row>
    <row r="1143" spans="1:8" ht="15.75" customHeight="1">
      <c r="A1143" s="482">
        <v>88239</v>
      </c>
      <c r="B1143" s="664" t="s">
        <v>2036</v>
      </c>
      <c r="C1143" s="665"/>
      <c r="D1143" s="666"/>
      <c r="E1143" s="72" t="s">
        <v>106</v>
      </c>
      <c r="F1143" s="125">
        <v>0.16</v>
      </c>
      <c r="G1143" s="125">
        <v>15.26</v>
      </c>
      <c r="H1143" s="125">
        <f>F1143*G1143</f>
        <v>2.44</v>
      </c>
    </row>
    <row r="1144" spans="1:8" ht="15.75" customHeight="1">
      <c r="A1144" s="482">
        <v>88262</v>
      </c>
      <c r="B1144" s="664" t="s">
        <v>1627</v>
      </c>
      <c r="C1144" s="665"/>
      <c r="D1144" s="666"/>
      <c r="E1144" s="72" t="s">
        <v>106</v>
      </c>
      <c r="F1144" s="125">
        <v>0.16</v>
      </c>
      <c r="G1144" s="125">
        <v>18.02</v>
      </c>
      <c r="H1144" s="125">
        <f>F1144*G1144</f>
        <v>2.88</v>
      </c>
    </row>
    <row r="1145" spans="1:8" ht="15.75" customHeight="1">
      <c r="A1145" s="482">
        <v>88309</v>
      </c>
      <c r="B1145" s="664" t="s">
        <v>151</v>
      </c>
      <c r="C1145" s="665"/>
      <c r="D1145" s="666"/>
      <c r="E1145" s="72" t="s">
        <v>106</v>
      </c>
      <c r="F1145" s="125">
        <v>0.4</v>
      </c>
      <c r="G1145" s="125">
        <v>18.12</v>
      </c>
      <c r="H1145" s="125">
        <f>F1145*G1145</f>
        <v>7.25</v>
      </c>
    </row>
    <row r="1146" spans="1:8" ht="15.75" customHeight="1">
      <c r="A1146" s="482">
        <v>88316</v>
      </c>
      <c r="B1146" s="675" t="s">
        <v>150</v>
      </c>
      <c r="C1146" s="676"/>
      <c r="D1146" s="677"/>
      <c r="E1146" s="72" t="s">
        <v>106</v>
      </c>
      <c r="F1146" s="125">
        <v>0.44</v>
      </c>
      <c r="G1146" s="125">
        <v>14.74</v>
      </c>
      <c r="H1146" s="125">
        <f>F1146*G1146</f>
        <v>6.49</v>
      </c>
    </row>
    <row r="1147" spans="1:8">
      <c r="A1147" s="667" t="s">
        <v>120</v>
      </c>
      <c r="B1147" s="667"/>
      <c r="C1147" s="667"/>
      <c r="D1147" s="667"/>
      <c r="E1147" s="667"/>
      <c r="F1147" s="668"/>
      <c r="G1147" s="667"/>
      <c r="H1147" s="73">
        <f>SUM(H1143:H1146)</f>
        <v>19.059999999999999</v>
      </c>
    </row>
    <row r="1148" spans="1:8">
      <c r="A1148" s="664"/>
      <c r="B1148" s="665"/>
      <c r="C1148" s="665"/>
      <c r="D1148" s="665"/>
      <c r="E1148" s="665"/>
      <c r="F1148" s="665"/>
      <c r="G1148" s="665"/>
      <c r="H1148" s="666"/>
    </row>
    <row r="1149" spans="1:8" ht="31.5">
      <c r="A1149" s="663" t="s">
        <v>121</v>
      </c>
      <c r="B1149" s="663"/>
      <c r="C1149" s="663"/>
      <c r="D1149" s="663"/>
      <c r="E1149" s="69" t="s">
        <v>104</v>
      </c>
      <c r="F1149" s="70" t="s">
        <v>122</v>
      </c>
      <c r="G1149" s="70" t="s">
        <v>118</v>
      </c>
      <c r="H1149" s="71" t="s">
        <v>119</v>
      </c>
    </row>
    <row r="1150" spans="1:8" ht="15.75" customHeight="1">
      <c r="A1150" s="482">
        <v>39</v>
      </c>
      <c r="B1150" s="664" t="s">
        <v>2037</v>
      </c>
      <c r="C1150" s="665"/>
      <c r="D1150" s="666"/>
      <c r="E1150" s="481" t="s">
        <v>105</v>
      </c>
      <c r="F1150" s="125">
        <v>0.47</v>
      </c>
      <c r="G1150" s="313">
        <v>4.96</v>
      </c>
      <c r="H1150" s="125">
        <f t="shared" ref="H1150:H1154" si="69">F1150*G1150</f>
        <v>2.33</v>
      </c>
    </row>
    <row r="1151" spans="1:8" ht="44.25" customHeight="1">
      <c r="A1151" s="482">
        <v>3737</v>
      </c>
      <c r="B1151" s="664" t="s">
        <v>2038</v>
      </c>
      <c r="C1151" s="665"/>
      <c r="D1151" s="666"/>
      <c r="E1151" s="481" t="s">
        <v>109</v>
      </c>
      <c r="F1151" s="125">
        <v>1</v>
      </c>
      <c r="G1151" s="313">
        <v>56.05</v>
      </c>
      <c r="H1151" s="125">
        <f t="shared" si="69"/>
        <v>56.05</v>
      </c>
    </row>
    <row r="1152" spans="1:8" ht="30.75" customHeight="1">
      <c r="A1152" s="482">
        <v>4491</v>
      </c>
      <c r="B1152" s="664" t="s">
        <v>2039</v>
      </c>
      <c r="C1152" s="665"/>
      <c r="D1152" s="666"/>
      <c r="E1152" s="481" t="s">
        <v>107</v>
      </c>
      <c r="F1152" s="125">
        <v>0.28999999999999998</v>
      </c>
      <c r="G1152" s="313">
        <v>5.08</v>
      </c>
      <c r="H1152" s="125">
        <f t="shared" si="69"/>
        <v>1.47</v>
      </c>
    </row>
    <row r="1153" spans="1:8" ht="20.25" customHeight="1">
      <c r="A1153" s="482">
        <v>5061</v>
      </c>
      <c r="B1153" s="664" t="s">
        <v>2040</v>
      </c>
      <c r="C1153" s="665"/>
      <c r="D1153" s="666"/>
      <c r="E1153" s="481" t="s">
        <v>105</v>
      </c>
      <c r="F1153" s="125">
        <v>0.03</v>
      </c>
      <c r="G1153" s="313">
        <v>11</v>
      </c>
      <c r="H1153" s="125">
        <f t="shared" si="69"/>
        <v>0.33</v>
      </c>
    </row>
    <row r="1154" spans="1:8" ht="30.75" customHeight="1">
      <c r="A1154" s="482">
        <v>6189</v>
      </c>
      <c r="B1154" s="664" t="s">
        <v>2041</v>
      </c>
      <c r="C1154" s="665"/>
      <c r="D1154" s="666"/>
      <c r="E1154" s="481" t="s">
        <v>107</v>
      </c>
      <c r="F1154" s="125">
        <v>0.17</v>
      </c>
      <c r="G1154" s="313">
        <v>7.9</v>
      </c>
      <c r="H1154" s="125">
        <f t="shared" si="69"/>
        <v>1.34</v>
      </c>
    </row>
    <row r="1155" spans="1:8" ht="48" customHeight="1">
      <c r="A1155" s="482">
        <v>1527</v>
      </c>
      <c r="B1155" s="664" t="s">
        <v>1577</v>
      </c>
      <c r="C1155" s="665"/>
      <c r="D1155" s="666"/>
      <c r="E1155" s="481" t="s">
        <v>108</v>
      </c>
      <c r="F1155" s="125">
        <v>0.04</v>
      </c>
      <c r="G1155" s="313">
        <v>375.15</v>
      </c>
      <c r="H1155" s="125">
        <f>F1155*G1155</f>
        <v>15.01</v>
      </c>
    </row>
    <row r="1156" spans="1:8">
      <c r="A1156" s="667" t="s">
        <v>123</v>
      </c>
      <c r="B1156" s="667"/>
      <c r="C1156" s="667"/>
      <c r="D1156" s="667"/>
      <c r="E1156" s="667"/>
      <c r="F1156" s="668"/>
      <c r="G1156" s="667"/>
      <c r="H1156" s="73">
        <f>SUM(H1150:H1155)</f>
        <v>76.53</v>
      </c>
    </row>
    <row r="1157" spans="1:8">
      <c r="A1157" s="669"/>
      <c r="B1157" s="669"/>
      <c r="C1157" s="669"/>
      <c r="D1157" s="669"/>
      <c r="E1157" s="669"/>
      <c r="F1157" s="670"/>
      <c r="G1157" s="669"/>
      <c r="H1157" s="669"/>
    </row>
    <row r="1158" spans="1:8">
      <c r="A1158" s="671" t="s">
        <v>124</v>
      </c>
      <c r="B1158" s="671"/>
      <c r="C1158" s="671"/>
      <c r="D1158" s="671"/>
      <c r="E1158" s="671"/>
      <c r="F1158" s="672"/>
      <c r="G1158" s="671"/>
      <c r="H1158" s="554">
        <f>H1147+H1156</f>
        <v>95.59</v>
      </c>
    </row>
    <row r="1160" spans="1:8">
      <c r="A1160" s="671" t="s">
        <v>2126</v>
      </c>
      <c r="B1160" s="671"/>
      <c r="C1160" s="671"/>
      <c r="D1160" s="671"/>
      <c r="E1160" s="673" t="s">
        <v>364</v>
      </c>
      <c r="F1160" s="674"/>
      <c r="G1160" s="659"/>
      <c r="H1160" s="659"/>
    </row>
    <row r="1161" spans="1:8" ht="36" customHeight="1">
      <c r="A1161" s="671" t="s">
        <v>2114</v>
      </c>
      <c r="B1161" s="671"/>
      <c r="C1161" s="671"/>
      <c r="D1161" s="671"/>
      <c r="E1161" s="671"/>
      <c r="F1161" s="672"/>
      <c r="G1161" s="671"/>
      <c r="H1161" s="671"/>
    </row>
    <row r="1162" spans="1:8">
      <c r="A1162" s="669"/>
      <c r="B1162" s="669"/>
      <c r="C1162" s="669"/>
      <c r="D1162" s="669"/>
      <c r="E1162" s="669"/>
      <c r="F1162" s="670"/>
      <c r="G1162" s="669"/>
      <c r="H1162" s="669"/>
    </row>
    <row r="1163" spans="1:8" ht="31.5">
      <c r="A1163" s="663" t="s">
        <v>97</v>
      </c>
      <c r="B1163" s="663"/>
      <c r="C1163" s="663"/>
      <c r="D1163" s="663"/>
      <c r="E1163" s="69" t="s">
        <v>104</v>
      </c>
      <c r="F1163" s="70" t="s">
        <v>117</v>
      </c>
      <c r="G1163" s="70" t="s">
        <v>118</v>
      </c>
      <c r="H1163" s="71" t="s">
        <v>119</v>
      </c>
    </row>
    <row r="1164" spans="1:8">
      <c r="A1164" s="482">
        <v>88248</v>
      </c>
      <c r="B1164" s="664" t="s">
        <v>422</v>
      </c>
      <c r="C1164" s="665"/>
      <c r="D1164" s="666"/>
      <c r="E1164" s="72" t="s">
        <v>106</v>
      </c>
      <c r="F1164" s="124">
        <v>0.51800000000000002</v>
      </c>
      <c r="G1164" s="125">
        <v>14.56</v>
      </c>
      <c r="H1164" s="125">
        <f>G1164*F1164</f>
        <v>7.54</v>
      </c>
    </row>
    <row r="1165" spans="1:8">
      <c r="A1165" s="482">
        <v>88267</v>
      </c>
      <c r="B1165" s="664" t="s">
        <v>152</v>
      </c>
      <c r="C1165" s="665"/>
      <c r="D1165" s="666"/>
      <c r="E1165" s="72" t="s">
        <v>106</v>
      </c>
      <c r="F1165" s="124">
        <v>0.51800000000000002</v>
      </c>
      <c r="G1165" s="125">
        <v>18.54</v>
      </c>
      <c r="H1165" s="125">
        <f>G1165*F1165</f>
        <v>9.6</v>
      </c>
    </row>
    <row r="1166" spans="1:8">
      <c r="A1166" s="667" t="s">
        <v>120</v>
      </c>
      <c r="B1166" s="667"/>
      <c r="C1166" s="667"/>
      <c r="D1166" s="667"/>
      <c r="E1166" s="667"/>
      <c r="F1166" s="668"/>
      <c r="G1166" s="667"/>
      <c r="H1166" s="73">
        <f>SUM(H1164:H1165)</f>
        <v>17.14</v>
      </c>
    </row>
    <row r="1167" spans="1:8">
      <c r="A1167" s="669"/>
      <c r="B1167" s="669"/>
      <c r="C1167" s="669"/>
      <c r="D1167" s="669"/>
      <c r="E1167" s="669"/>
      <c r="F1167" s="670"/>
      <c r="G1167" s="669"/>
      <c r="H1167" s="669"/>
    </row>
    <row r="1168" spans="1:8" ht="31.5">
      <c r="A1168" s="663" t="s">
        <v>121</v>
      </c>
      <c r="B1168" s="663"/>
      <c r="C1168" s="663"/>
      <c r="D1168" s="663"/>
      <c r="E1168" s="69" t="s">
        <v>104</v>
      </c>
      <c r="F1168" s="70" t="s">
        <v>122</v>
      </c>
      <c r="G1168" s="70" t="s">
        <v>118</v>
      </c>
      <c r="H1168" s="71" t="s">
        <v>119</v>
      </c>
    </row>
    <row r="1169" spans="1:8">
      <c r="A1169" s="482">
        <v>20080</v>
      </c>
      <c r="B1169" s="664" t="s">
        <v>2122</v>
      </c>
      <c r="C1169" s="665"/>
      <c r="D1169" s="666"/>
      <c r="E1169" s="72" t="s">
        <v>104</v>
      </c>
      <c r="F1169" s="124">
        <v>0.29099999999999998</v>
      </c>
      <c r="G1169" s="125">
        <v>19.920000000000002</v>
      </c>
      <c r="H1169" s="125">
        <f t="shared" ref="H1169:H1172" si="70">G1169*F1169</f>
        <v>5.8</v>
      </c>
    </row>
    <row r="1170" spans="1:8">
      <c r="A1170" s="482">
        <v>20083</v>
      </c>
      <c r="B1170" s="664" t="s">
        <v>2123</v>
      </c>
      <c r="C1170" s="665"/>
      <c r="D1170" s="666"/>
      <c r="E1170" s="72" t="s">
        <v>104</v>
      </c>
      <c r="F1170" s="124">
        <v>8.2000000000000003E-2</v>
      </c>
      <c r="G1170" s="125">
        <v>54.52</v>
      </c>
      <c r="H1170" s="125">
        <f t="shared" si="70"/>
        <v>4.47</v>
      </c>
    </row>
    <row r="1171" spans="1:8">
      <c r="A1171" s="482">
        <v>38383</v>
      </c>
      <c r="B1171" s="664" t="s">
        <v>2124</v>
      </c>
      <c r="C1171" s="665"/>
      <c r="D1171" s="666"/>
      <c r="E1171" s="72" t="s">
        <v>104</v>
      </c>
      <c r="F1171" s="124">
        <v>7.4999999999999997E-2</v>
      </c>
      <c r="G1171" s="125">
        <v>1.68</v>
      </c>
      <c r="H1171" s="125">
        <f t="shared" si="70"/>
        <v>0.13</v>
      </c>
    </row>
    <row r="1172" spans="1:8">
      <c r="A1172" s="142" t="s">
        <v>2136</v>
      </c>
      <c r="B1172" s="664" t="s">
        <v>2125</v>
      </c>
      <c r="C1172" s="665"/>
      <c r="D1172" s="666"/>
      <c r="E1172" s="72" t="s">
        <v>104</v>
      </c>
      <c r="F1172" s="124">
        <v>1</v>
      </c>
      <c r="G1172" s="125">
        <v>410.49</v>
      </c>
      <c r="H1172" s="125">
        <f t="shared" si="70"/>
        <v>410.49</v>
      </c>
    </row>
    <row r="1173" spans="1:8">
      <c r="A1173" s="667" t="s">
        <v>123</v>
      </c>
      <c r="B1173" s="667"/>
      <c r="C1173" s="667"/>
      <c r="D1173" s="667"/>
      <c r="E1173" s="667"/>
      <c r="F1173" s="668"/>
      <c r="G1173" s="667"/>
      <c r="H1173" s="73">
        <f>SUM(H1169:H1172)</f>
        <v>420.89</v>
      </c>
    </row>
    <row r="1174" spans="1:8">
      <c r="A1174" s="669"/>
      <c r="B1174" s="669"/>
      <c r="C1174" s="669"/>
      <c r="D1174" s="669"/>
      <c r="E1174" s="669"/>
      <c r="F1174" s="670"/>
      <c r="G1174" s="669"/>
      <c r="H1174" s="669"/>
    </row>
    <row r="1175" spans="1:8">
      <c r="A1175" s="671" t="s">
        <v>124</v>
      </c>
      <c r="B1175" s="671"/>
      <c r="C1175" s="671"/>
      <c r="D1175" s="671"/>
      <c r="E1175" s="671"/>
      <c r="F1175" s="672"/>
      <c r="G1175" s="671"/>
      <c r="H1175" s="554">
        <f>SUM(H1173,H1166)</f>
        <v>438.03</v>
      </c>
    </row>
    <row r="1177" spans="1:8">
      <c r="A1177" s="671" t="s">
        <v>2150</v>
      </c>
      <c r="B1177" s="671"/>
      <c r="C1177" s="671"/>
      <c r="D1177" s="671"/>
      <c r="E1177" s="673" t="s">
        <v>364</v>
      </c>
      <c r="F1177" s="674"/>
      <c r="G1177" s="659"/>
      <c r="H1177" s="659"/>
    </row>
    <row r="1178" spans="1:8" ht="35.25" customHeight="1">
      <c r="A1178" s="671" t="s">
        <v>2149</v>
      </c>
      <c r="B1178" s="671"/>
      <c r="C1178" s="671"/>
      <c r="D1178" s="671"/>
      <c r="E1178" s="671"/>
      <c r="F1178" s="672"/>
      <c r="G1178" s="671"/>
      <c r="H1178" s="671"/>
    </row>
    <row r="1179" spans="1:8">
      <c r="A1179" s="669"/>
      <c r="B1179" s="669"/>
      <c r="C1179" s="669"/>
      <c r="D1179" s="669"/>
      <c r="E1179" s="669"/>
      <c r="F1179" s="670"/>
      <c r="G1179" s="669"/>
      <c r="H1179" s="669"/>
    </row>
    <row r="1180" spans="1:8" ht="31.5">
      <c r="A1180" s="663" t="s">
        <v>97</v>
      </c>
      <c r="B1180" s="663"/>
      <c r="C1180" s="663"/>
      <c r="D1180" s="663"/>
      <c r="E1180" s="69" t="s">
        <v>104</v>
      </c>
      <c r="F1180" s="70" t="s">
        <v>117</v>
      </c>
      <c r="G1180" s="70" t="s">
        <v>118</v>
      </c>
      <c r="H1180" s="71" t="s">
        <v>119</v>
      </c>
    </row>
    <row r="1181" spans="1:8">
      <c r="A1181" s="482">
        <v>88248</v>
      </c>
      <c r="B1181" s="664" t="s">
        <v>422</v>
      </c>
      <c r="C1181" s="665"/>
      <c r="D1181" s="666"/>
      <c r="E1181" s="72" t="s">
        <v>106</v>
      </c>
      <c r="F1181" s="124">
        <v>0.51800000000000002</v>
      </c>
      <c r="G1181" s="125">
        <v>14.56</v>
      </c>
      <c r="H1181" s="125">
        <f>G1181*F1181</f>
        <v>7.54</v>
      </c>
    </row>
    <row r="1182" spans="1:8">
      <c r="A1182" s="482">
        <v>88267</v>
      </c>
      <c r="B1182" s="664" t="s">
        <v>152</v>
      </c>
      <c r="C1182" s="665"/>
      <c r="D1182" s="666"/>
      <c r="E1182" s="72" t="s">
        <v>106</v>
      </c>
      <c r="F1182" s="124">
        <v>0.51800000000000002</v>
      </c>
      <c r="G1182" s="125">
        <v>18.54</v>
      </c>
      <c r="H1182" s="125">
        <f>G1182*F1182</f>
        <v>9.6</v>
      </c>
    </row>
    <row r="1183" spans="1:8">
      <c r="A1183" s="667" t="s">
        <v>120</v>
      </c>
      <c r="B1183" s="667"/>
      <c r="C1183" s="667"/>
      <c r="D1183" s="667"/>
      <c r="E1183" s="667"/>
      <c r="F1183" s="668"/>
      <c r="G1183" s="667"/>
      <c r="H1183" s="73">
        <f>SUM(H1181:H1182)</f>
        <v>17.14</v>
      </c>
    </row>
    <row r="1184" spans="1:8">
      <c r="A1184" s="669"/>
      <c r="B1184" s="669"/>
      <c r="C1184" s="669"/>
      <c r="D1184" s="669"/>
      <c r="E1184" s="669"/>
      <c r="F1184" s="670"/>
      <c r="G1184" s="669"/>
      <c r="H1184" s="669"/>
    </row>
    <row r="1185" spans="1:8" ht="31.5">
      <c r="A1185" s="663" t="s">
        <v>121</v>
      </c>
      <c r="B1185" s="663"/>
      <c r="C1185" s="663"/>
      <c r="D1185" s="663"/>
      <c r="E1185" s="69" t="s">
        <v>104</v>
      </c>
      <c r="F1185" s="70" t="s">
        <v>122</v>
      </c>
      <c r="G1185" s="70" t="s">
        <v>118</v>
      </c>
      <c r="H1185" s="71" t="s">
        <v>119</v>
      </c>
    </row>
    <row r="1186" spans="1:8">
      <c r="A1186" s="482">
        <v>20080</v>
      </c>
      <c r="B1186" s="664" t="s">
        <v>2122</v>
      </c>
      <c r="C1186" s="665"/>
      <c r="D1186" s="666"/>
      <c r="E1186" s="72" t="s">
        <v>104</v>
      </c>
      <c r="F1186" s="124">
        <v>0.29099999999999998</v>
      </c>
      <c r="G1186" s="125">
        <v>19.920000000000002</v>
      </c>
      <c r="H1186" s="125">
        <f t="shared" ref="H1186:H1189" si="71">G1186*F1186</f>
        <v>5.8</v>
      </c>
    </row>
    <row r="1187" spans="1:8">
      <c r="A1187" s="482">
        <v>20083</v>
      </c>
      <c r="B1187" s="664" t="s">
        <v>2123</v>
      </c>
      <c r="C1187" s="665"/>
      <c r="D1187" s="666"/>
      <c r="E1187" s="72" t="s">
        <v>104</v>
      </c>
      <c r="F1187" s="124">
        <v>8.2000000000000003E-2</v>
      </c>
      <c r="G1187" s="125">
        <v>54.52</v>
      </c>
      <c r="H1187" s="125">
        <f t="shared" si="71"/>
        <v>4.47</v>
      </c>
    </row>
    <row r="1188" spans="1:8">
      <c r="A1188" s="482">
        <v>38383</v>
      </c>
      <c r="B1188" s="664" t="s">
        <v>2124</v>
      </c>
      <c r="C1188" s="665"/>
      <c r="D1188" s="666"/>
      <c r="E1188" s="72" t="s">
        <v>104</v>
      </c>
      <c r="F1188" s="124">
        <v>7.4999999999999997E-2</v>
      </c>
      <c r="G1188" s="125">
        <v>1.68</v>
      </c>
      <c r="H1188" s="125">
        <f t="shared" si="71"/>
        <v>0.13</v>
      </c>
    </row>
    <row r="1189" spans="1:8">
      <c r="A1189" s="142" t="s">
        <v>2153</v>
      </c>
      <c r="B1189" s="664" t="s">
        <v>2125</v>
      </c>
      <c r="C1189" s="665"/>
      <c r="D1189" s="666"/>
      <c r="E1189" s="72" t="s">
        <v>104</v>
      </c>
      <c r="F1189" s="124">
        <v>1</v>
      </c>
      <c r="G1189" s="125">
        <v>149.1</v>
      </c>
      <c r="H1189" s="125">
        <f t="shared" si="71"/>
        <v>149.1</v>
      </c>
    </row>
    <row r="1190" spans="1:8">
      <c r="A1190" s="667" t="s">
        <v>123</v>
      </c>
      <c r="B1190" s="667"/>
      <c r="C1190" s="667"/>
      <c r="D1190" s="667"/>
      <c r="E1190" s="667"/>
      <c r="F1190" s="668"/>
      <c r="G1190" s="667"/>
      <c r="H1190" s="73">
        <f>SUM(H1186:H1189)</f>
        <v>159.5</v>
      </c>
    </row>
    <row r="1191" spans="1:8">
      <c r="A1191" s="669"/>
      <c r="B1191" s="669"/>
      <c r="C1191" s="669"/>
      <c r="D1191" s="669"/>
      <c r="E1191" s="669"/>
      <c r="F1191" s="670"/>
      <c r="G1191" s="669"/>
      <c r="H1191" s="669"/>
    </row>
    <row r="1192" spans="1:8">
      <c r="A1192" s="671" t="s">
        <v>124</v>
      </c>
      <c r="B1192" s="671"/>
      <c r="C1192" s="671"/>
      <c r="D1192" s="671"/>
      <c r="E1192" s="671"/>
      <c r="F1192" s="672"/>
      <c r="G1192" s="671"/>
      <c r="H1192" s="554">
        <f>SUM(H1190,H1183)</f>
        <v>176.64</v>
      </c>
    </row>
    <row r="1194" spans="1:8">
      <c r="A1194" s="671" t="s">
        <v>2224</v>
      </c>
      <c r="B1194" s="671"/>
      <c r="C1194" s="671"/>
      <c r="D1194" s="671"/>
      <c r="E1194" s="673" t="s">
        <v>639</v>
      </c>
      <c r="F1194" s="674"/>
      <c r="G1194" s="659"/>
      <c r="H1194" s="659"/>
    </row>
    <row r="1195" spans="1:8" ht="33.75" customHeight="1">
      <c r="A1195" s="671" t="s">
        <v>2222</v>
      </c>
      <c r="B1195" s="671"/>
      <c r="C1195" s="671"/>
      <c r="D1195" s="671"/>
      <c r="E1195" s="671"/>
      <c r="F1195" s="672"/>
      <c r="G1195" s="671"/>
      <c r="H1195" s="671"/>
    </row>
    <row r="1196" spans="1:8">
      <c r="A1196" s="669"/>
      <c r="B1196" s="669"/>
      <c r="C1196" s="669"/>
      <c r="D1196" s="669"/>
      <c r="E1196" s="669"/>
      <c r="F1196" s="670"/>
      <c r="G1196" s="669"/>
      <c r="H1196" s="669"/>
    </row>
    <row r="1197" spans="1:8" ht="31.5">
      <c r="A1197" s="663" t="s">
        <v>97</v>
      </c>
      <c r="B1197" s="663"/>
      <c r="C1197" s="663"/>
      <c r="D1197" s="663"/>
      <c r="E1197" s="69" t="s">
        <v>104</v>
      </c>
      <c r="F1197" s="70" t="s">
        <v>117</v>
      </c>
      <c r="G1197" s="70" t="s">
        <v>118</v>
      </c>
      <c r="H1197" s="71" t="s">
        <v>119</v>
      </c>
    </row>
    <row r="1198" spans="1:8" ht="15.75" customHeight="1">
      <c r="A1198" s="513">
        <v>88262</v>
      </c>
      <c r="B1198" s="664" t="s">
        <v>1627</v>
      </c>
      <c r="C1198" s="665"/>
      <c r="D1198" s="666"/>
      <c r="E1198" s="72" t="s">
        <v>106</v>
      </c>
      <c r="F1198" s="125">
        <v>0.05</v>
      </c>
      <c r="G1198" s="125">
        <v>18.02</v>
      </c>
      <c r="H1198" s="125">
        <f>F1198*G1198</f>
        <v>0.9</v>
      </c>
    </row>
    <row r="1199" spans="1:8" ht="15.75" customHeight="1">
      <c r="A1199" s="513">
        <v>88316</v>
      </c>
      <c r="B1199" s="675" t="s">
        <v>150</v>
      </c>
      <c r="C1199" s="676"/>
      <c r="D1199" s="677"/>
      <c r="E1199" s="72" t="s">
        <v>106</v>
      </c>
      <c r="F1199" s="125">
        <v>0.2</v>
      </c>
      <c r="G1199" s="125">
        <v>14.74</v>
      </c>
      <c r="H1199" s="125">
        <f>F1199*G1199</f>
        <v>2.95</v>
      </c>
    </row>
    <row r="1200" spans="1:8">
      <c r="A1200" s="667" t="s">
        <v>120</v>
      </c>
      <c r="B1200" s="667"/>
      <c r="C1200" s="667"/>
      <c r="D1200" s="667"/>
      <c r="E1200" s="667"/>
      <c r="F1200" s="668"/>
      <c r="G1200" s="667"/>
      <c r="H1200" s="73">
        <f>SUM(H1198:H1199)</f>
        <v>3.85</v>
      </c>
    </row>
    <row r="1201" spans="1:8">
      <c r="A1201" s="669"/>
      <c r="B1201" s="669"/>
      <c r="C1201" s="669"/>
      <c r="D1201" s="669"/>
      <c r="E1201" s="669"/>
      <c r="F1201" s="670"/>
      <c r="G1201" s="669"/>
      <c r="H1201" s="669"/>
    </row>
    <row r="1202" spans="1:8" ht="31.5">
      <c r="A1202" s="663" t="s">
        <v>121</v>
      </c>
      <c r="B1202" s="663"/>
      <c r="C1202" s="663"/>
      <c r="D1202" s="663"/>
      <c r="E1202" s="69" t="s">
        <v>104</v>
      </c>
      <c r="F1202" s="70" t="s">
        <v>122</v>
      </c>
      <c r="G1202" s="70" t="s">
        <v>118</v>
      </c>
      <c r="H1202" s="71" t="s">
        <v>119</v>
      </c>
    </row>
    <row r="1203" spans="1:8">
      <c r="A1203" s="513">
        <v>5075</v>
      </c>
      <c r="B1203" s="664" t="s">
        <v>2225</v>
      </c>
      <c r="C1203" s="665"/>
      <c r="D1203" s="666"/>
      <c r="E1203" s="72" t="s">
        <v>2228</v>
      </c>
      <c r="F1203" s="124">
        <v>0.01</v>
      </c>
      <c r="G1203" s="125">
        <v>11.19</v>
      </c>
      <c r="H1203" s="125">
        <f t="shared" ref="H1203:H1205" si="72">G1203*F1203</f>
        <v>0.11</v>
      </c>
    </row>
    <row r="1204" spans="1:8" ht="33" customHeight="1">
      <c r="A1204" s="513">
        <v>20208</v>
      </c>
      <c r="B1204" s="664" t="s">
        <v>2226</v>
      </c>
      <c r="C1204" s="665"/>
      <c r="D1204" s="666"/>
      <c r="E1204" s="72" t="s">
        <v>107</v>
      </c>
      <c r="F1204" s="124">
        <v>0.05</v>
      </c>
      <c r="G1204" s="125">
        <v>43.47</v>
      </c>
      <c r="H1204" s="125">
        <f t="shared" si="72"/>
        <v>2.17</v>
      </c>
    </row>
    <row r="1205" spans="1:8" ht="30.75" customHeight="1">
      <c r="A1205" s="513">
        <v>20209</v>
      </c>
      <c r="B1205" s="664" t="s">
        <v>2227</v>
      </c>
      <c r="C1205" s="665"/>
      <c r="D1205" s="666"/>
      <c r="E1205" s="72" t="s">
        <v>107</v>
      </c>
      <c r="F1205" s="124">
        <v>0.48</v>
      </c>
      <c r="G1205" s="125">
        <v>8.6300000000000008</v>
      </c>
      <c r="H1205" s="125">
        <f t="shared" si="72"/>
        <v>4.1399999999999997</v>
      </c>
    </row>
    <row r="1206" spans="1:8">
      <c r="A1206" s="667" t="s">
        <v>123</v>
      </c>
      <c r="B1206" s="667"/>
      <c r="C1206" s="667"/>
      <c r="D1206" s="667"/>
      <c r="E1206" s="667"/>
      <c r="F1206" s="668"/>
      <c r="G1206" s="667"/>
      <c r="H1206" s="73">
        <f>SUM(H1203:H1205)</f>
        <v>6.42</v>
      </c>
    </row>
    <row r="1207" spans="1:8">
      <c r="A1207" s="669"/>
      <c r="B1207" s="669"/>
      <c r="C1207" s="669"/>
      <c r="D1207" s="669"/>
      <c r="E1207" s="669"/>
      <c r="F1207" s="670"/>
      <c r="G1207" s="669"/>
      <c r="H1207" s="669"/>
    </row>
    <row r="1208" spans="1:8">
      <c r="A1208" s="671" t="s">
        <v>124</v>
      </c>
      <c r="B1208" s="671"/>
      <c r="C1208" s="671"/>
      <c r="D1208" s="671"/>
      <c r="E1208" s="671"/>
      <c r="F1208" s="672"/>
      <c r="G1208" s="671"/>
      <c r="H1208" s="554">
        <f>SUM(H1206,H1200)</f>
        <v>10.27</v>
      </c>
    </row>
    <row r="1210" spans="1:8">
      <c r="A1210" s="671" t="s">
        <v>2231</v>
      </c>
      <c r="B1210" s="671"/>
      <c r="C1210" s="671"/>
      <c r="D1210" s="671"/>
      <c r="E1210" s="673" t="s">
        <v>639</v>
      </c>
      <c r="F1210" s="674"/>
      <c r="G1210" s="659"/>
      <c r="H1210" s="659"/>
    </row>
    <row r="1211" spans="1:8">
      <c r="A1211" s="671" t="s">
        <v>2230</v>
      </c>
      <c r="B1211" s="671"/>
      <c r="C1211" s="671"/>
      <c r="D1211" s="671"/>
      <c r="E1211" s="671"/>
      <c r="F1211" s="672"/>
      <c r="G1211" s="671"/>
      <c r="H1211" s="671"/>
    </row>
    <row r="1212" spans="1:8">
      <c r="A1212" s="669"/>
      <c r="B1212" s="669"/>
      <c r="C1212" s="669"/>
      <c r="D1212" s="669"/>
      <c r="E1212" s="669"/>
      <c r="F1212" s="670"/>
      <c r="G1212" s="669"/>
      <c r="H1212" s="669"/>
    </row>
    <row r="1213" spans="1:8" ht="31.5">
      <c r="A1213" s="663" t="s">
        <v>97</v>
      </c>
      <c r="B1213" s="663"/>
      <c r="C1213" s="663"/>
      <c r="D1213" s="663"/>
      <c r="E1213" s="69" t="s">
        <v>104</v>
      </c>
      <c r="F1213" s="70" t="s">
        <v>117</v>
      </c>
      <c r="G1213" s="70" t="s">
        <v>118</v>
      </c>
      <c r="H1213" s="71" t="s">
        <v>119</v>
      </c>
    </row>
    <row r="1214" spans="1:8">
      <c r="A1214" s="513">
        <v>88239</v>
      </c>
      <c r="B1214" s="664" t="s">
        <v>2036</v>
      </c>
      <c r="C1214" s="665"/>
      <c r="D1214" s="666"/>
      <c r="E1214" s="72" t="s">
        <v>106</v>
      </c>
      <c r="F1214" s="125">
        <v>0.16</v>
      </c>
      <c r="G1214" s="125">
        <v>15.26</v>
      </c>
      <c r="H1214" s="125">
        <f>F1214*G1214</f>
        <v>2.44</v>
      </c>
    </row>
    <row r="1215" spans="1:8">
      <c r="A1215" s="513">
        <v>88262</v>
      </c>
      <c r="B1215" s="664" t="s">
        <v>1627</v>
      </c>
      <c r="C1215" s="665"/>
      <c r="D1215" s="666"/>
      <c r="E1215" s="72" t="s">
        <v>106</v>
      </c>
      <c r="F1215" s="125">
        <v>0.16</v>
      </c>
      <c r="G1215" s="125">
        <v>18.02</v>
      </c>
      <c r="H1215" s="125">
        <f>F1215*G1215</f>
        <v>2.88</v>
      </c>
    </row>
    <row r="1216" spans="1:8">
      <c r="A1216" s="513">
        <v>88309</v>
      </c>
      <c r="B1216" s="664" t="s">
        <v>151</v>
      </c>
      <c r="C1216" s="665"/>
      <c r="D1216" s="666"/>
      <c r="E1216" s="72" t="s">
        <v>106</v>
      </c>
      <c r="F1216" s="125">
        <v>0.4</v>
      </c>
      <c r="G1216" s="125">
        <v>18.12</v>
      </c>
      <c r="H1216" s="125">
        <f>F1216*G1216</f>
        <v>7.25</v>
      </c>
    </row>
    <row r="1217" spans="1:8">
      <c r="A1217" s="513">
        <v>88316</v>
      </c>
      <c r="B1217" s="675" t="s">
        <v>150</v>
      </c>
      <c r="C1217" s="676"/>
      <c r="D1217" s="677"/>
      <c r="E1217" s="72" t="s">
        <v>106</v>
      </c>
      <c r="F1217" s="125">
        <v>0.44</v>
      </c>
      <c r="G1217" s="125">
        <v>14.74</v>
      </c>
      <c r="H1217" s="125">
        <f>F1217*G1217</f>
        <v>6.49</v>
      </c>
    </row>
    <row r="1218" spans="1:8">
      <c r="A1218" s="667" t="s">
        <v>120</v>
      </c>
      <c r="B1218" s="667"/>
      <c r="C1218" s="667"/>
      <c r="D1218" s="667"/>
      <c r="E1218" s="667"/>
      <c r="F1218" s="668"/>
      <c r="G1218" s="667"/>
      <c r="H1218" s="73">
        <f>SUM(H1214:H1217)</f>
        <v>19.059999999999999</v>
      </c>
    </row>
    <row r="1219" spans="1:8">
      <c r="A1219" s="664"/>
      <c r="B1219" s="665"/>
      <c r="C1219" s="665"/>
      <c r="D1219" s="665"/>
      <c r="E1219" s="665"/>
      <c r="F1219" s="665"/>
      <c r="G1219" s="665"/>
      <c r="H1219" s="666"/>
    </row>
    <row r="1220" spans="1:8" ht="31.5">
      <c r="A1220" s="663" t="s">
        <v>121</v>
      </c>
      <c r="B1220" s="663"/>
      <c r="C1220" s="663"/>
      <c r="D1220" s="663"/>
      <c r="E1220" s="69" t="s">
        <v>104</v>
      </c>
      <c r="F1220" s="70" t="s">
        <v>122</v>
      </c>
      <c r="G1220" s="70" t="s">
        <v>118</v>
      </c>
      <c r="H1220" s="71" t="s">
        <v>119</v>
      </c>
    </row>
    <row r="1221" spans="1:8">
      <c r="A1221" s="513">
        <v>39</v>
      </c>
      <c r="B1221" s="664" t="s">
        <v>2037</v>
      </c>
      <c r="C1221" s="665"/>
      <c r="D1221" s="666"/>
      <c r="E1221" s="481" t="s">
        <v>105</v>
      </c>
      <c r="F1221" s="125">
        <v>0.47</v>
      </c>
      <c r="G1221" s="313">
        <v>4.96</v>
      </c>
      <c r="H1221" s="125">
        <f t="shared" ref="H1221:H1226" si="73">F1221*G1221</f>
        <v>2.33</v>
      </c>
    </row>
    <row r="1222" spans="1:8" ht="50.25" customHeight="1">
      <c r="A1222" s="513">
        <v>3746</v>
      </c>
      <c r="B1222" s="664" t="s">
        <v>2232</v>
      </c>
      <c r="C1222" s="665"/>
      <c r="D1222" s="666"/>
      <c r="E1222" s="481" t="s">
        <v>109</v>
      </c>
      <c r="F1222" s="125">
        <v>1</v>
      </c>
      <c r="G1222" s="313">
        <v>78.34</v>
      </c>
      <c r="H1222" s="125">
        <f t="shared" si="73"/>
        <v>78.34</v>
      </c>
    </row>
    <row r="1223" spans="1:8" ht="32.25" customHeight="1">
      <c r="A1223" s="513">
        <v>4491</v>
      </c>
      <c r="B1223" s="664" t="s">
        <v>2039</v>
      </c>
      <c r="C1223" s="665"/>
      <c r="D1223" s="666"/>
      <c r="E1223" s="481" t="s">
        <v>107</v>
      </c>
      <c r="F1223" s="125">
        <v>0.28999999999999998</v>
      </c>
      <c r="G1223" s="313">
        <v>5.08</v>
      </c>
      <c r="H1223" s="125">
        <f t="shared" si="73"/>
        <v>1.47</v>
      </c>
    </row>
    <row r="1224" spans="1:8" ht="21.75" customHeight="1">
      <c r="A1224" s="513">
        <v>5061</v>
      </c>
      <c r="B1224" s="664" t="s">
        <v>2040</v>
      </c>
      <c r="C1224" s="665"/>
      <c r="D1224" s="666"/>
      <c r="E1224" s="481" t="s">
        <v>105</v>
      </c>
      <c r="F1224" s="125">
        <v>0.03</v>
      </c>
      <c r="G1224" s="313">
        <v>11</v>
      </c>
      <c r="H1224" s="125">
        <f t="shared" si="73"/>
        <v>0.33</v>
      </c>
    </row>
    <row r="1225" spans="1:8" ht="34.5" customHeight="1">
      <c r="A1225" s="513">
        <v>6189</v>
      </c>
      <c r="B1225" s="664" t="s">
        <v>2041</v>
      </c>
      <c r="C1225" s="665"/>
      <c r="D1225" s="666"/>
      <c r="E1225" s="481" t="s">
        <v>107</v>
      </c>
      <c r="F1225" s="125">
        <v>0.17</v>
      </c>
      <c r="G1225" s="313">
        <v>7.9</v>
      </c>
      <c r="H1225" s="125">
        <f t="shared" si="73"/>
        <v>1.34</v>
      </c>
    </row>
    <row r="1226" spans="1:8" ht="48.75" customHeight="1">
      <c r="A1226" s="513">
        <v>1527</v>
      </c>
      <c r="B1226" s="664" t="s">
        <v>1577</v>
      </c>
      <c r="C1226" s="665"/>
      <c r="D1226" s="666"/>
      <c r="E1226" s="481" t="s">
        <v>108</v>
      </c>
      <c r="F1226" s="125">
        <v>0.06</v>
      </c>
      <c r="G1226" s="313">
        <v>375.15</v>
      </c>
      <c r="H1226" s="125">
        <f t="shared" si="73"/>
        <v>22.51</v>
      </c>
    </row>
    <row r="1227" spans="1:8">
      <c r="A1227" s="667" t="s">
        <v>123</v>
      </c>
      <c r="B1227" s="667"/>
      <c r="C1227" s="667"/>
      <c r="D1227" s="667"/>
      <c r="E1227" s="667"/>
      <c r="F1227" s="668"/>
      <c r="G1227" s="667"/>
      <c r="H1227" s="73">
        <f>SUM(H1221:H1226)</f>
        <v>106.32</v>
      </c>
    </row>
    <row r="1228" spans="1:8">
      <c r="A1228" s="669"/>
      <c r="B1228" s="669"/>
      <c r="C1228" s="669"/>
      <c r="D1228" s="669"/>
      <c r="E1228" s="669"/>
      <c r="F1228" s="670"/>
      <c r="G1228" s="669"/>
      <c r="H1228" s="669"/>
    </row>
    <row r="1229" spans="1:8">
      <c r="A1229" s="671" t="s">
        <v>124</v>
      </c>
      <c r="B1229" s="671"/>
      <c r="C1229" s="671"/>
      <c r="D1229" s="671"/>
      <c r="E1229" s="671"/>
      <c r="F1229" s="672"/>
      <c r="G1229" s="671"/>
      <c r="H1229" s="554">
        <f>H1218+H1227</f>
        <v>125.38</v>
      </c>
    </row>
    <row r="1231" spans="1:8">
      <c r="A1231" s="671" t="s">
        <v>2530</v>
      </c>
      <c r="B1231" s="671"/>
      <c r="C1231" s="671"/>
      <c r="D1231" s="671"/>
      <c r="E1231" s="673" t="s">
        <v>2516</v>
      </c>
      <c r="F1231" s="674"/>
      <c r="G1231" s="659"/>
      <c r="H1231" s="659"/>
    </row>
    <row r="1232" spans="1:8" ht="37.5" customHeight="1">
      <c r="A1232" s="671" t="s">
        <v>2517</v>
      </c>
      <c r="B1232" s="671"/>
      <c r="C1232" s="671"/>
      <c r="D1232" s="671"/>
      <c r="E1232" s="671"/>
      <c r="F1232" s="672"/>
      <c r="G1232" s="671"/>
      <c r="H1232" s="671"/>
    </row>
    <row r="1233" spans="1:8">
      <c r="A1233" s="669"/>
      <c r="B1233" s="669"/>
      <c r="C1233" s="669"/>
      <c r="D1233" s="669"/>
      <c r="E1233" s="669"/>
      <c r="F1233" s="670"/>
      <c r="G1233" s="669"/>
      <c r="H1233" s="669"/>
    </row>
    <row r="1234" spans="1:8" ht="31.5">
      <c r="A1234" s="331" t="s">
        <v>751</v>
      </c>
      <c r="B1234" s="681" t="s">
        <v>97</v>
      </c>
      <c r="C1234" s="682"/>
      <c r="D1234" s="683"/>
      <c r="E1234" s="69" t="s">
        <v>104</v>
      </c>
      <c r="F1234" s="70" t="s">
        <v>117</v>
      </c>
      <c r="G1234" s="70" t="s">
        <v>118</v>
      </c>
      <c r="H1234" s="71" t="s">
        <v>119</v>
      </c>
    </row>
    <row r="1235" spans="1:8">
      <c r="A1235" s="513">
        <v>88267</v>
      </c>
      <c r="B1235" s="664" t="s">
        <v>152</v>
      </c>
      <c r="C1235" s="665"/>
      <c r="D1235" s="666"/>
      <c r="E1235" s="72" t="s">
        <v>106</v>
      </c>
      <c r="F1235" s="124">
        <v>5</v>
      </c>
      <c r="G1235" s="125">
        <v>18.02</v>
      </c>
      <c r="H1235" s="125">
        <f>F1235*G1235</f>
        <v>90.1</v>
      </c>
    </row>
    <row r="1236" spans="1:8">
      <c r="A1236" s="667" t="s">
        <v>120</v>
      </c>
      <c r="B1236" s="667"/>
      <c r="C1236" s="667"/>
      <c r="D1236" s="667"/>
      <c r="E1236" s="667"/>
      <c r="F1236" s="668"/>
      <c r="G1236" s="667"/>
      <c r="H1236" s="73">
        <f>SUM(H1235)</f>
        <v>90.1</v>
      </c>
    </row>
    <row r="1237" spans="1:8">
      <c r="A1237" s="669"/>
      <c r="B1237" s="669"/>
      <c r="C1237" s="669"/>
      <c r="D1237" s="669"/>
      <c r="E1237" s="669"/>
      <c r="F1237" s="670"/>
      <c r="G1237" s="669"/>
      <c r="H1237" s="669"/>
    </row>
    <row r="1238" spans="1:8" ht="31.5">
      <c r="A1238" s="663" t="s">
        <v>121</v>
      </c>
      <c r="B1238" s="663"/>
      <c r="C1238" s="663"/>
      <c r="D1238" s="663"/>
      <c r="E1238" s="69" t="s">
        <v>104</v>
      </c>
      <c r="F1238" s="70" t="s">
        <v>122</v>
      </c>
      <c r="G1238" s="70" t="s">
        <v>118</v>
      </c>
      <c r="H1238" s="71" t="s">
        <v>119</v>
      </c>
    </row>
    <row r="1239" spans="1:8" ht="30.75" customHeight="1">
      <c r="A1239" s="513">
        <v>6148</v>
      </c>
      <c r="B1239" s="664" t="s">
        <v>2518</v>
      </c>
      <c r="C1239" s="665"/>
      <c r="D1239" s="666"/>
      <c r="E1239" s="72" t="s">
        <v>104</v>
      </c>
      <c r="F1239" s="124">
        <v>1</v>
      </c>
      <c r="G1239" s="125">
        <v>6.74</v>
      </c>
      <c r="H1239" s="125">
        <f t="shared" ref="H1239:H1250" si="74">F1239*G1239</f>
        <v>6.74</v>
      </c>
    </row>
    <row r="1240" spans="1:8" ht="48" customHeight="1">
      <c r="A1240" s="513">
        <v>11686</v>
      </c>
      <c r="B1240" s="664" t="s">
        <v>2519</v>
      </c>
      <c r="C1240" s="665"/>
      <c r="D1240" s="666"/>
      <c r="E1240" s="72" t="s">
        <v>104</v>
      </c>
      <c r="F1240" s="124">
        <v>1</v>
      </c>
      <c r="G1240" s="125">
        <v>7.53</v>
      </c>
      <c r="H1240" s="125">
        <f t="shared" si="74"/>
        <v>7.53</v>
      </c>
    </row>
    <row r="1241" spans="1:8" ht="37.5" customHeight="1">
      <c r="A1241" s="513">
        <v>11683</v>
      </c>
      <c r="B1241" s="664" t="s">
        <v>2520</v>
      </c>
      <c r="C1241" s="665"/>
      <c r="D1241" s="666"/>
      <c r="E1241" s="72" t="s">
        <v>104</v>
      </c>
      <c r="F1241" s="124">
        <v>1</v>
      </c>
      <c r="G1241" s="125">
        <v>3.03</v>
      </c>
      <c r="H1241" s="125">
        <f t="shared" si="74"/>
        <v>3.03</v>
      </c>
    </row>
    <row r="1242" spans="1:8" ht="33" customHeight="1">
      <c r="A1242" s="513">
        <v>6142</v>
      </c>
      <c r="B1242" s="664" t="s">
        <v>2521</v>
      </c>
      <c r="C1242" s="665"/>
      <c r="D1242" s="666"/>
      <c r="E1242" s="72" t="s">
        <v>104</v>
      </c>
      <c r="F1242" s="124">
        <v>1</v>
      </c>
      <c r="G1242" s="125">
        <v>5.43</v>
      </c>
      <c r="H1242" s="125">
        <f t="shared" si="74"/>
        <v>5.43</v>
      </c>
    </row>
    <row r="1243" spans="1:8" ht="33" customHeight="1">
      <c r="A1243" s="513">
        <v>36520</v>
      </c>
      <c r="B1243" s="664" t="s">
        <v>2522</v>
      </c>
      <c r="C1243" s="665"/>
      <c r="D1243" s="666"/>
      <c r="E1243" s="72" t="s">
        <v>104</v>
      </c>
      <c r="F1243" s="124">
        <v>1</v>
      </c>
      <c r="G1243" s="125">
        <v>538.07000000000005</v>
      </c>
      <c r="H1243" s="125">
        <f t="shared" si="74"/>
        <v>538.07000000000005</v>
      </c>
    </row>
    <row r="1244" spans="1:8" ht="28.5" customHeight="1">
      <c r="A1244" s="513">
        <v>10425</v>
      </c>
      <c r="B1244" s="664" t="s">
        <v>2523</v>
      </c>
      <c r="C1244" s="665"/>
      <c r="D1244" s="666"/>
      <c r="E1244" s="72" t="s">
        <v>104</v>
      </c>
      <c r="F1244" s="124">
        <v>1</v>
      </c>
      <c r="G1244" s="125">
        <v>70.48</v>
      </c>
      <c r="H1244" s="125">
        <f t="shared" si="74"/>
        <v>70.48</v>
      </c>
    </row>
    <row r="1245" spans="1:8" ht="29.25" customHeight="1">
      <c r="A1245" s="513">
        <v>36081</v>
      </c>
      <c r="B1245" s="664" t="s">
        <v>2524</v>
      </c>
      <c r="C1245" s="665"/>
      <c r="D1245" s="666"/>
      <c r="E1245" s="72" t="s">
        <v>104</v>
      </c>
      <c r="F1245" s="124">
        <v>2</v>
      </c>
      <c r="G1245" s="125">
        <v>206.99</v>
      </c>
      <c r="H1245" s="125">
        <f t="shared" si="74"/>
        <v>413.98</v>
      </c>
    </row>
    <row r="1246" spans="1:8" ht="33.75" customHeight="1">
      <c r="A1246" s="513">
        <v>36211</v>
      </c>
      <c r="B1246" s="664" t="s">
        <v>2525</v>
      </c>
      <c r="C1246" s="665"/>
      <c r="D1246" s="666"/>
      <c r="E1246" s="72" t="s">
        <v>104</v>
      </c>
      <c r="F1246" s="124">
        <v>1</v>
      </c>
      <c r="G1246" s="125">
        <v>457.14</v>
      </c>
      <c r="H1246" s="125">
        <f t="shared" si="74"/>
        <v>457.14</v>
      </c>
    </row>
    <row r="1247" spans="1:8" ht="20.25" customHeight="1">
      <c r="A1247" s="513">
        <v>377</v>
      </c>
      <c r="B1247" s="664" t="s">
        <v>2526</v>
      </c>
      <c r="C1247" s="665"/>
      <c r="D1247" s="666"/>
      <c r="E1247" s="72" t="s">
        <v>104</v>
      </c>
      <c r="F1247" s="124">
        <v>1</v>
      </c>
      <c r="G1247" s="125">
        <v>22.31</v>
      </c>
      <c r="H1247" s="125">
        <f t="shared" si="74"/>
        <v>22.31</v>
      </c>
    </row>
    <row r="1248" spans="1:8" ht="30.75" customHeight="1">
      <c r="A1248" s="513">
        <v>4351</v>
      </c>
      <c r="B1248" s="664" t="s">
        <v>2527</v>
      </c>
      <c r="C1248" s="665"/>
      <c r="D1248" s="666"/>
      <c r="E1248" s="72" t="s">
        <v>104</v>
      </c>
      <c r="F1248" s="124">
        <v>6</v>
      </c>
      <c r="G1248" s="125">
        <v>8.85</v>
      </c>
      <c r="H1248" s="125">
        <f t="shared" si="74"/>
        <v>53.1</v>
      </c>
    </row>
    <row r="1249" spans="1:8" ht="31.5" customHeight="1">
      <c r="A1249" s="513">
        <v>11948</v>
      </c>
      <c r="B1249" s="664" t="s">
        <v>2528</v>
      </c>
      <c r="C1249" s="665"/>
      <c r="D1249" s="666"/>
      <c r="E1249" s="72" t="s">
        <v>104</v>
      </c>
      <c r="F1249" s="124">
        <v>16</v>
      </c>
      <c r="G1249" s="125">
        <v>0.36</v>
      </c>
      <c r="H1249" s="125">
        <f t="shared" si="74"/>
        <v>5.76</v>
      </c>
    </row>
    <row r="1250" spans="1:8" ht="19.5" customHeight="1">
      <c r="A1250" s="513">
        <v>4374</v>
      </c>
      <c r="B1250" s="664" t="s">
        <v>2529</v>
      </c>
      <c r="C1250" s="665"/>
      <c r="D1250" s="666"/>
      <c r="E1250" s="72" t="s">
        <v>104</v>
      </c>
      <c r="F1250" s="124">
        <v>16</v>
      </c>
      <c r="G1250" s="125">
        <v>0.37</v>
      </c>
      <c r="H1250" s="125">
        <f t="shared" si="74"/>
        <v>5.92</v>
      </c>
    </row>
    <row r="1251" spans="1:8">
      <c r="A1251" s="667" t="s">
        <v>123</v>
      </c>
      <c r="B1251" s="667"/>
      <c r="C1251" s="667"/>
      <c r="D1251" s="667"/>
      <c r="E1251" s="667"/>
      <c r="F1251" s="668"/>
      <c r="G1251" s="667"/>
      <c r="H1251" s="73">
        <f>SUM(H1239:H1250)</f>
        <v>1589.49</v>
      </c>
    </row>
    <row r="1252" spans="1:8">
      <c r="A1252" s="669"/>
      <c r="B1252" s="669"/>
      <c r="C1252" s="669"/>
      <c r="D1252" s="669"/>
      <c r="E1252" s="669"/>
      <c r="F1252" s="670"/>
      <c r="G1252" s="669"/>
      <c r="H1252" s="669"/>
    </row>
    <row r="1253" spans="1:8">
      <c r="A1253" s="671" t="s">
        <v>124</v>
      </c>
      <c r="B1253" s="671"/>
      <c r="C1253" s="671"/>
      <c r="D1253" s="671"/>
      <c r="E1253" s="671"/>
      <c r="F1253" s="672"/>
      <c r="G1253" s="671"/>
      <c r="H1253" s="554">
        <f>H1236+H1251</f>
        <v>1679.59</v>
      </c>
    </row>
    <row r="1255" spans="1:8">
      <c r="A1255" s="671" t="s">
        <v>2537</v>
      </c>
      <c r="B1255" s="671"/>
      <c r="C1255" s="671"/>
      <c r="D1255" s="671"/>
      <c r="E1255" s="673" t="s">
        <v>2535</v>
      </c>
      <c r="F1255" s="674"/>
      <c r="G1255" s="659"/>
      <c r="H1255" s="659"/>
    </row>
    <row r="1256" spans="1:8">
      <c r="A1256" s="671" t="s">
        <v>264</v>
      </c>
      <c r="B1256" s="671"/>
      <c r="C1256" s="671"/>
      <c r="D1256" s="671"/>
      <c r="E1256" s="671"/>
      <c r="F1256" s="672"/>
      <c r="G1256" s="671"/>
      <c r="H1256" s="671"/>
    </row>
    <row r="1257" spans="1:8">
      <c r="A1257" s="669"/>
      <c r="B1257" s="669"/>
      <c r="C1257" s="669"/>
      <c r="D1257" s="669"/>
      <c r="E1257" s="669"/>
      <c r="F1257" s="670"/>
      <c r="G1257" s="669"/>
      <c r="H1257" s="669"/>
    </row>
    <row r="1258" spans="1:8" ht="31.5">
      <c r="A1258" s="331" t="s">
        <v>751</v>
      </c>
      <c r="B1258" s="331" t="s">
        <v>97</v>
      </c>
      <c r="C1258" s="400"/>
      <c r="D1258" s="401"/>
      <c r="E1258" s="69" t="s">
        <v>104</v>
      </c>
      <c r="F1258" s="70" t="s">
        <v>117</v>
      </c>
      <c r="G1258" s="70" t="s">
        <v>118</v>
      </c>
      <c r="H1258" s="71" t="s">
        <v>119</v>
      </c>
    </row>
    <row r="1259" spans="1:8">
      <c r="A1259" s="88" t="s">
        <v>2536</v>
      </c>
      <c r="B1259" s="675" t="s">
        <v>151</v>
      </c>
      <c r="C1259" s="676"/>
      <c r="D1259" s="677"/>
      <c r="E1259" s="72" t="s">
        <v>106</v>
      </c>
      <c r="F1259" s="124">
        <v>0.6</v>
      </c>
      <c r="G1259" s="125">
        <v>17.600000000000001</v>
      </c>
      <c r="H1259" s="125">
        <f>F1259*G1259</f>
        <v>10.56</v>
      </c>
    </row>
    <row r="1260" spans="1:8">
      <c r="A1260" s="678" t="s">
        <v>120</v>
      </c>
      <c r="B1260" s="679"/>
      <c r="C1260" s="679"/>
      <c r="D1260" s="679"/>
      <c r="E1260" s="679"/>
      <c r="F1260" s="679"/>
      <c r="G1260" s="680"/>
      <c r="H1260" s="73">
        <f>SUM(H1259)</f>
        <v>10.56</v>
      </c>
    </row>
    <row r="1261" spans="1:8">
      <c r="A1261" s="403"/>
      <c r="B1261" s="404"/>
      <c r="C1261" s="404"/>
      <c r="D1261" s="404"/>
      <c r="E1261" s="404"/>
      <c r="F1261" s="405"/>
      <c r="G1261" s="404"/>
      <c r="H1261" s="406"/>
    </row>
    <row r="1262" spans="1:8" ht="31.5">
      <c r="A1262" s="331" t="s">
        <v>751</v>
      </c>
      <c r="B1262" s="407" t="s">
        <v>121</v>
      </c>
      <c r="C1262" s="400"/>
      <c r="D1262" s="401"/>
      <c r="E1262" s="69" t="s">
        <v>104</v>
      </c>
      <c r="F1262" s="70" t="s">
        <v>122</v>
      </c>
      <c r="G1262" s="70" t="s">
        <v>118</v>
      </c>
      <c r="H1262" s="71" t="s">
        <v>119</v>
      </c>
    </row>
    <row r="1263" spans="1:8">
      <c r="A1263" s="219">
        <v>37400</v>
      </c>
      <c r="B1263" s="675" t="s">
        <v>264</v>
      </c>
      <c r="C1263" s="676"/>
      <c r="D1263" s="677"/>
      <c r="E1263" s="92" t="s">
        <v>104</v>
      </c>
      <c r="F1263" s="124">
        <v>1</v>
      </c>
      <c r="G1263" s="125">
        <v>41.32</v>
      </c>
      <c r="H1263" s="125">
        <f t="shared" ref="H1263" si="75">F1263*G1263</f>
        <v>41.32</v>
      </c>
    </row>
    <row r="1264" spans="1:8">
      <c r="A1264" s="667" t="s">
        <v>123</v>
      </c>
      <c r="B1264" s="667"/>
      <c r="C1264" s="667"/>
      <c r="D1264" s="667"/>
      <c r="E1264" s="667"/>
      <c r="F1264" s="668"/>
      <c r="G1264" s="667"/>
      <c r="H1264" s="73">
        <f>SUM(H1263)</f>
        <v>41.32</v>
      </c>
    </row>
    <row r="1265" spans="1:8">
      <c r="A1265" s="669"/>
      <c r="B1265" s="669"/>
      <c r="C1265" s="669"/>
      <c r="D1265" s="669"/>
      <c r="E1265" s="669"/>
      <c r="F1265" s="670"/>
      <c r="G1265" s="669"/>
      <c r="H1265" s="669"/>
    </row>
    <row r="1266" spans="1:8">
      <c r="A1266" s="671" t="s">
        <v>124</v>
      </c>
      <c r="B1266" s="671"/>
      <c r="C1266" s="671"/>
      <c r="D1266" s="671"/>
      <c r="E1266" s="671"/>
      <c r="F1266" s="672"/>
      <c r="G1266" s="671"/>
      <c r="H1266" s="554">
        <f>H1260+H1264</f>
        <v>51.88</v>
      </c>
    </row>
    <row r="1268" spans="1:8">
      <c r="A1268" s="671" t="s">
        <v>2538</v>
      </c>
      <c r="B1268" s="671"/>
      <c r="C1268" s="671"/>
      <c r="D1268" s="671"/>
      <c r="E1268" s="673" t="s">
        <v>2535</v>
      </c>
      <c r="F1268" s="674"/>
      <c r="G1268" s="659"/>
      <c r="H1268" s="659"/>
    </row>
    <row r="1269" spans="1:8">
      <c r="A1269" s="671" t="s">
        <v>265</v>
      </c>
      <c r="B1269" s="671"/>
      <c r="C1269" s="671"/>
      <c r="D1269" s="671"/>
      <c r="E1269" s="671"/>
      <c r="F1269" s="672"/>
      <c r="G1269" s="671"/>
      <c r="H1269" s="671"/>
    </row>
    <row r="1270" spans="1:8">
      <c r="A1270" s="669"/>
      <c r="B1270" s="669"/>
      <c r="C1270" s="669"/>
      <c r="D1270" s="669"/>
      <c r="E1270" s="669"/>
      <c r="F1270" s="670"/>
      <c r="G1270" s="669"/>
      <c r="H1270" s="669"/>
    </row>
    <row r="1271" spans="1:8" ht="31.5">
      <c r="A1271" s="331" t="s">
        <v>751</v>
      </c>
      <c r="B1271" s="331" t="s">
        <v>97</v>
      </c>
      <c r="C1271" s="400"/>
      <c r="D1271" s="401"/>
      <c r="E1271" s="69" t="s">
        <v>104</v>
      </c>
      <c r="F1271" s="70" t="s">
        <v>117</v>
      </c>
      <c r="G1271" s="70" t="s">
        <v>118</v>
      </c>
      <c r="H1271" s="71" t="s">
        <v>119</v>
      </c>
    </row>
    <row r="1272" spans="1:8">
      <c r="A1272" s="88" t="s">
        <v>2536</v>
      </c>
      <c r="B1272" s="675" t="s">
        <v>151</v>
      </c>
      <c r="C1272" s="676"/>
      <c r="D1272" s="677"/>
      <c r="E1272" s="72" t="s">
        <v>106</v>
      </c>
      <c r="F1272" s="124">
        <v>0.6</v>
      </c>
      <c r="G1272" s="125">
        <v>17.600000000000001</v>
      </c>
      <c r="H1272" s="125">
        <f>F1272*G1272</f>
        <v>10.56</v>
      </c>
    </row>
    <row r="1273" spans="1:8">
      <c r="A1273" s="678" t="s">
        <v>120</v>
      </c>
      <c r="B1273" s="679"/>
      <c r="C1273" s="679"/>
      <c r="D1273" s="679"/>
      <c r="E1273" s="679"/>
      <c r="F1273" s="679"/>
      <c r="G1273" s="680"/>
      <c r="H1273" s="73">
        <f>SUM(H1272)</f>
        <v>10.56</v>
      </c>
    </row>
    <row r="1274" spans="1:8">
      <c r="A1274" s="403"/>
      <c r="B1274" s="404"/>
      <c r="C1274" s="404"/>
      <c r="D1274" s="404"/>
      <c r="E1274" s="404"/>
      <c r="F1274" s="405"/>
      <c r="G1274" s="404"/>
      <c r="H1274" s="406"/>
    </row>
    <row r="1275" spans="1:8" ht="31.5">
      <c r="A1275" s="331" t="s">
        <v>751</v>
      </c>
      <c r="B1275" s="407" t="s">
        <v>121</v>
      </c>
      <c r="C1275" s="400"/>
      <c r="D1275" s="401"/>
      <c r="E1275" s="69" t="s">
        <v>104</v>
      </c>
      <c r="F1275" s="70" t="s">
        <v>122</v>
      </c>
      <c r="G1275" s="70" t="s">
        <v>118</v>
      </c>
      <c r="H1275" s="71" t="s">
        <v>119</v>
      </c>
    </row>
    <row r="1276" spans="1:8">
      <c r="A1276" s="219">
        <v>37401</v>
      </c>
      <c r="B1276" s="675" t="s">
        <v>265</v>
      </c>
      <c r="C1276" s="676"/>
      <c r="D1276" s="677"/>
      <c r="E1276" s="92" t="s">
        <v>104</v>
      </c>
      <c r="F1276" s="124">
        <v>1</v>
      </c>
      <c r="G1276" s="125">
        <v>41.32</v>
      </c>
      <c r="H1276" s="125">
        <f t="shared" ref="H1276" si="76">F1276*G1276</f>
        <v>41.32</v>
      </c>
    </row>
    <row r="1277" spans="1:8">
      <c r="A1277" s="667" t="s">
        <v>123</v>
      </c>
      <c r="B1277" s="667"/>
      <c r="C1277" s="667"/>
      <c r="D1277" s="667"/>
      <c r="E1277" s="667"/>
      <c r="F1277" s="668"/>
      <c r="G1277" s="667"/>
      <c r="H1277" s="73">
        <f>SUM(H1276)</f>
        <v>41.32</v>
      </c>
    </row>
    <row r="1278" spans="1:8">
      <c r="A1278" s="669"/>
      <c r="B1278" s="669"/>
      <c r="C1278" s="669"/>
      <c r="D1278" s="669"/>
      <c r="E1278" s="669"/>
      <c r="F1278" s="670"/>
      <c r="G1278" s="669"/>
      <c r="H1278" s="669"/>
    </row>
    <row r="1279" spans="1:8">
      <c r="A1279" s="671" t="s">
        <v>124</v>
      </c>
      <c r="B1279" s="671"/>
      <c r="C1279" s="671"/>
      <c r="D1279" s="671"/>
      <c r="E1279" s="671"/>
      <c r="F1279" s="672"/>
      <c r="G1279" s="671"/>
      <c r="H1279" s="554">
        <f>H1273+H1277</f>
        <v>51.88</v>
      </c>
    </row>
    <row r="1281" spans="1:8">
      <c r="A1281" s="671" t="s">
        <v>2785</v>
      </c>
      <c r="B1281" s="671"/>
      <c r="C1281" s="671"/>
      <c r="D1281" s="671"/>
      <c r="E1281" s="673" t="s">
        <v>2786</v>
      </c>
      <c r="F1281" s="674"/>
      <c r="G1281" s="659"/>
      <c r="H1281" s="659"/>
    </row>
    <row r="1282" spans="1:8">
      <c r="A1282" s="671" t="s">
        <v>2779</v>
      </c>
      <c r="B1282" s="671"/>
      <c r="C1282" s="671"/>
      <c r="D1282" s="671"/>
      <c r="E1282" s="671"/>
      <c r="F1282" s="672"/>
      <c r="G1282" s="671"/>
      <c r="H1282" s="671"/>
    </row>
    <row r="1283" spans="1:8">
      <c r="A1283" s="669"/>
      <c r="B1283" s="669"/>
      <c r="C1283" s="669"/>
      <c r="D1283" s="669"/>
      <c r="E1283" s="669"/>
      <c r="F1283" s="670"/>
      <c r="G1283" s="669"/>
      <c r="H1283" s="669"/>
    </row>
    <row r="1284" spans="1:8" ht="31.5">
      <c r="A1284" s="663" t="s">
        <v>97</v>
      </c>
      <c r="B1284" s="663"/>
      <c r="C1284" s="663"/>
      <c r="D1284" s="663"/>
      <c r="E1284" s="69" t="s">
        <v>104</v>
      </c>
      <c r="F1284" s="70" t="s">
        <v>117</v>
      </c>
      <c r="G1284" s="70" t="s">
        <v>118</v>
      </c>
      <c r="H1284" s="71" t="s">
        <v>119</v>
      </c>
    </row>
    <row r="1285" spans="1:8">
      <c r="A1285" s="513">
        <v>88238</v>
      </c>
      <c r="B1285" s="664" t="s">
        <v>2781</v>
      </c>
      <c r="C1285" s="665"/>
      <c r="D1285" s="666"/>
      <c r="E1285" s="72" t="s">
        <v>106</v>
      </c>
      <c r="F1285" s="125">
        <v>0.05</v>
      </c>
      <c r="G1285" s="125">
        <v>15.26</v>
      </c>
      <c r="H1285" s="125">
        <f>F1285*G1285</f>
        <v>0.76</v>
      </c>
    </row>
    <row r="1286" spans="1:8">
      <c r="A1286" s="513">
        <v>88245</v>
      </c>
      <c r="B1286" s="664" t="s">
        <v>1628</v>
      </c>
      <c r="C1286" s="665"/>
      <c r="D1286" s="666"/>
      <c r="E1286" s="72" t="s">
        <v>106</v>
      </c>
      <c r="F1286" s="125">
        <v>0.32</v>
      </c>
      <c r="G1286" s="125">
        <v>18.02</v>
      </c>
      <c r="H1286" s="125">
        <f>F1286*G1286</f>
        <v>5.77</v>
      </c>
    </row>
    <row r="1287" spans="1:8">
      <c r="A1287" s="667" t="s">
        <v>120</v>
      </c>
      <c r="B1287" s="667"/>
      <c r="C1287" s="667"/>
      <c r="D1287" s="667"/>
      <c r="E1287" s="667"/>
      <c r="F1287" s="668"/>
      <c r="G1287" s="667"/>
      <c r="H1287" s="73">
        <f>SUM(H1285:H1286)</f>
        <v>6.53</v>
      </c>
    </row>
    <row r="1288" spans="1:8">
      <c r="A1288" s="664"/>
      <c r="B1288" s="665"/>
      <c r="C1288" s="665"/>
      <c r="D1288" s="665"/>
      <c r="E1288" s="665"/>
      <c r="F1288" s="665"/>
      <c r="G1288" s="665"/>
      <c r="H1288" s="666"/>
    </row>
    <row r="1289" spans="1:8" ht="31.5">
      <c r="A1289" s="663" t="s">
        <v>121</v>
      </c>
      <c r="B1289" s="663"/>
      <c r="C1289" s="663"/>
      <c r="D1289" s="663"/>
      <c r="E1289" s="69" t="s">
        <v>104</v>
      </c>
      <c r="F1289" s="70" t="s">
        <v>122</v>
      </c>
      <c r="G1289" s="70" t="s">
        <v>118</v>
      </c>
      <c r="H1289" s="71" t="s">
        <v>119</v>
      </c>
    </row>
    <row r="1290" spans="1:8" ht="36" customHeight="1">
      <c r="A1290" s="513">
        <v>92794</v>
      </c>
      <c r="B1290" s="664" t="s">
        <v>2787</v>
      </c>
      <c r="C1290" s="665"/>
      <c r="D1290" s="666"/>
      <c r="E1290" s="481" t="s">
        <v>105</v>
      </c>
      <c r="F1290" s="125">
        <v>2</v>
      </c>
      <c r="G1290" s="313">
        <v>5.79</v>
      </c>
      <c r="H1290" s="125">
        <f>F1290*G1290</f>
        <v>11.58</v>
      </c>
    </row>
    <row r="1291" spans="1:8">
      <c r="A1291" s="513">
        <v>337</v>
      </c>
      <c r="B1291" s="664" t="s">
        <v>2782</v>
      </c>
      <c r="C1291" s="665"/>
      <c r="D1291" s="666"/>
      <c r="E1291" s="481" t="s">
        <v>105</v>
      </c>
      <c r="F1291" s="125">
        <v>0.1</v>
      </c>
      <c r="G1291" s="313">
        <v>11.9</v>
      </c>
      <c r="H1291" s="125">
        <f t="shared" ref="H1291:H1297" si="77">F1291*G1291</f>
        <v>1.19</v>
      </c>
    </row>
    <row r="1292" spans="1:8" ht="31.5" customHeight="1">
      <c r="A1292" s="513">
        <v>92791</v>
      </c>
      <c r="B1292" s="664" t="s">
        <v>2783</v>
      </c>
      <c r="C1292" s="665"/>
      <c r="D1292" s="666"/>
      <c r="E1292" s="481" t="s">
        <v>105</v>
      </c>
      <c r="F1292" s="125">
        <v>2</v>
      </c>
      <c r="G1292" s="313">
        <v>6.83</v>
      </c>
      <c r="H1292" s="125">
        <f t="shared" si="77"/>
        <v>13.66</v>
      </c>
    </row>
    <row r="1293" spans="1:8" ht="51" customHeight="1">
      <c r="A1293" s="513">
        <v>39017</v>
      </c>
      <c r="B1293" s="664" t="s">
        <v>2784</v>
      </c>
      <c r="C1293" s="665"/>
      <c r="D1293" s="666"/>
      <c r="E1293" s="481" t="s">
        <v>363</v>
      </c>
      <c r="F1293" s="125">
        <v>2.38</v>
      </c>
      <c r="G1293" s="313">
        <v>0.15</v>
      </c>
      <c r="H1293" s="125">
        <f t="shared" si="77"/>
        <v>0.36</v>
      </c>
    </row>
    <row r="1294" spans="1:8">
      <c r="A1294" s="513">
        <v>93358</v>
      </c>
      <c r="B1294" s="664" t="s">
        <v>1352</v>
      </c>
      <c r="C1294" s="665"/>
      <c r="D1294" s="666"/>
      <c r="E1294" s="481" t="s">
        <v>108</v>
      </c>
      <c r="F1294" s="125">
        <v>4.5199999999999996</v>
      </c>
      <c r="G1294" s="313">
        <v>58.31</v>
      </c>
      <c r="H1294" s="125">
        <f t="shared" si="77"/>
        <v>263.56</v>
      </c>
    </row>
    <row r="1295" spans="1:8" ht="39" customHeight="1">
      <c r="A1295" s="513">
        <v>94965</v>
      </c>
      <c r="B1295" s="664" t="s">
        <v>1348</v>
      </c>
      <c r="C1295" s="665"/>
      <c r="D1295" s="666"/>
      <c r="E1295" s="481" t="s">
        <v>108</v>
      </c>
      <c r="F1295" s="125">
        <v>4.5199999999999996</v>
      </c>
      <c r="G1295" s="313">
        <v>316.86</v>
      </c>
      <c r="H1295" s="125">
        <f t="shared" si="77"/>
        <v>1432.21</v>
      </c>
    </row>
    <row r="1296" spans="1:8" ht="28.5" customHeight="1">
      <c r="A1296" s="513" t="s">
        <v>2788</v>
      </c>
      <c r="B1296" s="664" t="s">
        <v>1350</v>
      </c>
      <c r="C1296" s="665"/>
      <c r="D1296" s="666"/>
      <c r="E1296" s="481" t="s">
        <v>108</v>
      </c>
      <c r="F1296" s="125">
        <v>4.5199999999999996</v>
      </c>
      <c r="G1296" s="313">
        <v>96.58</v>
      </c>
      <c r="H1296" s="125">
        <f t="shared" si="77"/>
        <v>436.54</v>
      </c>
    </row>
    <row r="1297" spans="1:8" ht="38.25" customHeight="1">
      <c r="A1297" s="513" t="s">
        <v>365</v>
      </c>
      <c r="B1297" s="664" t="s">
        <v>2543</v>
      </c>
      <c r="C1297" s="665"/>
      <c r="D1297" s="666"/>
      <c r="E1297" s="481" t="s">
        <v>363</v>
      </c>
      <c r="F1297" s="125">
        <v>1</v>
      </c>
      <c r="G1297" s="313">
        <v>58254.78</v>
      </c>
      <c r="H1297" s="125">
        <f t="shared" si="77"/>
        <v>58254.78</v>
      </c>
    </row>
    <row r="1298" spans="1:8">
      <c r="A1298" s="667" t="s">
        <v>123</v>
      </c>
      <c r="B1298" s="667"/>
      <c r="C1298" s="667"/>
      <c r="D1298" s="667"/>
      <c r="E1298" s="667"/>
      <c r="F1298" s="668"/>
      <c r="G1298" s="667"/>
      <c r="H1298" s="73">
        <f>SUM(H1290:H1297)</f>
        <v>60413.88</v>
      </c>
    </row>
    <row r="1299" spans="1:8">
      <c r="A1299" s="669"/>
      <c r="B1299" s="669"/>
      <c r="C1299" s="669"/>
      <c r="D1299" s="669"/>
      <c r="E1299" s="669"/>
      <c r="F1299" s="670"/>
      <c r="G1299" s="669"/>
      <c r="H1299" s="669"/>
    </row>
    <row r="1300" spans="1:8">
      <c r="A1300" s="671" t="s">
        <v>124</v>
      </c>
      <c r="B1300" s="671"/>
      <c r="C1300" s="671"/>
      <c r="D1300" s="671"/>
      <c r="E1300" s="671"/>
      <c r="F1300" s="672"/>
      <c r="G1300" s="671"/>
      <c r="H1300" s="554">
        <f>H1287+H1298</f>
        <v>60420.41</v>
      </c>
    </row>
    <row r="1302" spans="1:8">
      <c r="A1302" s="671" t="s">
        <v>2792</v>
      </c>
      <c r="B1302" s="671"/>
      <c r="C1302" s="671"/>
      <c r="D1302" s="671"/>
      <c r="E1302" s="673" t="s">
        <v>364</v>
      </c>
      <c r="F1302" s="674"/>
      <c r="G1302" s="659"/>
      <c r="H1302" s="659"/>
    </row>
    <row r="1303" spans="1:8" ht="32.25" customHeight="1">
      <c r="A1303" s="671" t="s">
        <v>2547</v>
      </c>
      <c r="B1303" s="671" t="s">
        <v>2547</v>
      </c>
      <c r="C1303" s="671"/>
      <c r="D1303" s="671"/>
      <c r="E1303" s="671" t="s">
        <v>104</v>
      </c>
      <c r="F1303" s="672"/>
      <c r="G1303" s="671"/>
      <c r="H1303" s="671">
        <v>7.39</v>
      </c>
    </row>
    <row r="1304" spans="1:8" ht="31.5">
      <c r="A1304" s="663" t="s">
        <v>97</v>
      </c>
      <c r="B1304" s="663"/>
      <c r="C1304" s="663"/>
      <c r="D1304" s="663"/>
      <c r="E1304" s="69" t="s">
        <v>104</v>
      </c>
      <c r="F1304" s="70" t="s">
        <v>117</v>
      </c>
      <c r="G1304" s="70" t="s">
        <v>118</v>
      </c>
      <c r="H1304" s="71" t="s">
        <v>119</v>
      </c>
    </row>
    <row r="1305" spans="1:8" ht="31.5" customHeight="1">
      <c r="A1305" s="513">
        <v>88248</v>
      </c>
      <c r="B1305" s="664" t="s">
        <v>422</v>
      </c>
      <c r="C1305" s="665"/>
      <c r="D1305" s="666"/>
      <c r="E1305" s="72" t="s">
        <v>106</v>
      </c>
      <c r="F1305" s="124">
        <v>0.15</v>
      </c>
      <c r="G1305" s="125">
        <v>14.56</v>
      </c>
      <c r="H1305" s="125">
        <f t="shared" ref="H1305:H1306" si="78">F1305*G1305</f>
        <v>2.1800000000000002</v>
      </c>
    </row>
    <row r="1306" spans="1:8" ht="29.25" customHeight="1">
      <c r="A1306" s="513">
        <v>88267</v>
      </c>
      <c r="B1306" s="664" t="s">
        <v>152</v>
      </c>
      <c r="C1306" s="665"/>
      <c r="D1306" s="666"/>
      <c r="E1306" s="72" t="s">
        <v>106</v>
      </c>
      <c r="F1306" s="124">
        <v>0.15</v>
      </c>
      <c r="G1306" s="125">
        <v>18.54</v>
      </c>
      <c r="H1306" s="125">
        <f t="shared" si="78"/>
        <v>2.78</v>
      </c>
    </row>
    <row r="1307" spans="1:8">
      <c r="A1307" s="667" t="s">
        <v>120</v>
      </c>
      <c r="B1307" s="667"/>
      <c r="C1307" s="667"/>
      <c r="D1307" s="667"/>
      <c r="E1307" s="667"/>
      <c r="F1307" s="668"/>
      <c r="G1307" s="667"/>
      <c r="H1307" s="73">
        <f>SUM(H1305:H1306)</f>
        <v>4.96</v>
      </c>
    </row>
    <row r="1308" spans="1:8">
      <c r="A1308" s="664"/>
      <c r="B1308" s="665"/>
      <c r="C1308" s="665"/>
      <c r="D1308" s="665"/>
      <c r="E1308" s="665"/>
      <c r="F1308" s="665"/>
      <c r="G1308" s="665"/>
      <c r="H1308" s="666"/>
    </row>
    <row r="1309" spans="1:8" ht="31.5">
      <c r="A1309" s="663" t="s">
        <v>121</v>
      </c>
      <c r="B1309" s="663"/>
      <c r="C1309" s="663"/>
      <c r="D1309" s="663"/>
      <c r="E1309" s="69" t="s">
        <v>104</v>
      </c>
      <c r="F1309" s="70" t="s">
        <v>122</v>
      </c>
      <c r="G1309" s="70" t="s">
        <v>118</v>
      </c>
      <c r="H1309" s="71" t="s">
        <v>119</v>
      </c>
    </row>
    <row r="1310" spans="1:8">
      <c r="A1310" s="513">
        <v>122</v>
      </c>
      <c r="B1310" s="664" t="s">
        <v>2790</v>
      </c>
      <c r="C1310" s="665"/>
      <c r="D1310" s="666"/>
      <c r="E1310" s="72" t="s">
        <v>104</v>
      </c>
      <c r="F1310" s="124">
        <v>7.0000000000000001E-3</v>
      </c>
      <c r="G1310" s="125">
        <v>62.78</v>
      </c>
      <c r="H1310" s="125">
        <f t="shared" ref="H1310:H1313" si="79">F1310*G1310</f>
        <v>0.44</v>
      </c>
    </row>
    <row r="1311" spans="1:8" ht="23.25" customHeight="1">
      <c r="A1311" s="513">
        <v>20083</v>
      </c>
      <c r="B1311" s="664" t="s">
        <v>2123</v>
      </c>
      <c r="C1311" s="665"/>
      <c r="D1311" s="666"/>
      <c r="E1311" s="72" t="s">
        <v>104</v>
      </c>
      <c r="F1311" s="124">
        <v>8.0000000000000002E-3</v>
      </c>
      <c r="G1311" s="125">
        <v>54.52</v>
      </c>
      <c r="H1311" s="125">
        <f t="shared" si="79"/>
        <v>0.44</v>
      </c>
    </row>
    <row r="1312" spans="1:8" ht="39" customHeight="1">
      <c r="A1312" s="513">
        <v>3531</v>
      </c>
      <c r="B1312" s="664" t="s">
        <v>2791</v>
      </c>
      <c r="C1312" s="665"/>
      <c r="D1312" s="666"/>
      <c r="E1312" s="72" t="s">
        <v>104</v>
      </c>
      <c r="F1312" s="124">
        <v>1</v>
      </c>
      <c r="G1312" s="125">
        <v>1.49</v>
      </c>
      <c r="H1312" s="125">
        <f t="shared" si="79"/>
        <v>1.49</v>
      </c>
    </row>
    <row r="1313" spans="1:8">
      <c r="A1313" s="513">
        <v>38383</v>
      </c>
      <c r="B1313" s="664" t="s">
        <v>2124</v>
      </c>
      <c r="C1313" s="665"/>
      <c r="D1313" s="666"/>
      <c r="E1313" s="72" t="s">
        <v>104</v>
      </c>
      <c r="F1313" s="124">
        <v>0.05</v>
      </c>
      <c r="G1313" s="125">
        <v>1.68</v>
      </c>
      <c r="H1313" s="125">
        <f t="shared" si="79"/>
        <v>0.08</v>
      </c>
    </row>
    <row r="1314" spans="1:8">
      <c r="A1314" s="667" t="s">
        <v>123</v>
      </c>
      <c r="B1314" s="667"/>
      <c r="C1314" s="667"/>
      <c r="D1314" s="667"/>
      <c r="E1314" s="667"/>
      <c r="F1314" s="668"/>
      <c r="G1314" s="667"/>
      <c r="H1314" s="73">
        <f>SUM(H1310:H1313)</f>
        <v>2.4500000000000002</v>
      </c>
    </row>
    <row r="1315" spans="1:8">
      <c r="A1315" s="669"/>
      <c r="B1315" s="669"/>
      <c r="C1315" s="669"/>
      <c r="D1315" s="669"/>
      <c r="E1315" s="669"/>
      <c r="F1315" s="670"/>
      <c r="G1315" s="669"/>
      <c r="H1315" s="669"/>
    </row>
    <row r="1316" spans="1:8">
      <c r="A1316" s="671" t="s">
        <v>124</v>
      </c>
      <c r="B1316" s="671"/>
      <c r="C1316" s="671"/>
      <c r="D1316" s="671"/>
      <c r="E1316" s="671"/>
      <c r="F1316" s="672"/>
      <c r="G1316" s="671"/>
      <c r="H1316" s="554">
        <f>H1307+H1314</f>
        <v>7.41</v>
      </c>
    </row>
    <row r="1318" spans="1:8">
      <c r="A1318" s="671" t="s">
        <v>2795</v>
      </c>
      <c r="B1318" s="671"/>
      <c r="C1318" s="671"/>
      <c r="D1318" s="671"/>
      <c r="E1318" s="673" t="s">
        <v>364</v>
      </c>
      <c r="F1318" s="674"/>
      <c r="G1318" s="659"/>
      <c r="H1318" s="659"/>
    </row>
    <row r="1319" spans="1:8" ht="36" customHeight="1">
      <c r="A1319" s="660" t="s">
        <v>2583</v>
      </c>
      <c r="B1319" s="661"/>
      <c r="C1319" s="661"/>
      <c r="D1319" s="661"/>
      <c r="E1319" s="661"/>
      <c r="F1319" s="661"/>
      <c r="G1319" s="661"/>
      <c r="H1319" s="662"/>
    </row>
    <row r="1320" spans="1:8" ht="31.5">
      <c r="A1320" s="663" t="s">
        <v>97</v>
      </c>
      <c r="B1320" s="663"/>
      <c r="C1320" s="663"/>
      <c r="D1320" s="663"/>
      <c r="E1320" s="69" t="s">
        <v>104</v>
      </c>
      <c r="F1320" s="70" t="s">
        <v>117</v>
      </c>
      <c r="G1320" s="70" t="s">
        <v>118</v>
      </c>
      <c r="H1320" s="71" t="s">
        <v>119</v>
      </c>
    </row>
    <row r="1321" spans="1:8" ht="33.75" customHeight="1">
      <c r="A1321" s="515">
        <v>88248</v>
      </c>
      <c r="B1321" s="664" t="s">
        <v>422</v>
      </c>
      <c r="C1321" s="665"/>
      <c r="D1321" s="666"/>
      <c r="E1321" s="72" t="s">
        <v>106</v>
      </c>
      <c r="F1321" s="124">
        <v>0.30499999999999999</v>
      </c>
      <c r="G1321" s="125">
        <v>14.56</v>
      </c>
      <c r="H1321" s="125">
        <f t="shared" ref="H1321:H1322" si="80">F1321*G1321</f>
        <v>4.4400000000000004</v>
      </c>
    </row>
    <row r="1322" spans="1:8" ht="30.75" customHeight="1">
      <c r="A1322" s="515">
        <v>88267</v>
      </c>
      <c r="B1322" s="664" t="s">
        <v>152</v>
      </c>
      <c r="C1322" s="665"/>
      <c r="D1322" s="666"/>
      <c r="E1322" s="72" t="s">
        <v>106</v>
      </c>
      <c r="F1322" s="124">
        <v>0.30499999999999999</v>
      </c>
      <c r="G1322" s="125">
        <v>18.54</v>
      </c>
      <c r="H1322" s="125">
        <f t="shared" si="80"/>
        <v>5.65</v>
      </c>
    </row>
    <row r="1323" spans="1:8">
      <c r="A1323" s="667" t="s">
        <v>120</v>
      </c>
      <c r="B1323" s="667"/>
      <c r="C1323" s="667"/>
      <c r="D1323" s="667"/>
      <c r="E1323" s="667"/>
      <c r="F1323" s="668"/>
      <c r="G1323" s="667"/>
      <c r="H1323" s="73">
        <f>SUM(H1321:H1322)</f>
        <v>10.09</v>
      </c>
    </row>
    <row r="1324" spans="1:8">
      <c r="A1324" s="664"/>
      <c r="B1324" s="665"/>
      <c r="C1324" s="665"/>
      <c r="D1324" s="665"/>
      <c r="E1324" s="665"/>
      <c r="F1324" s="665"/>
      <c r="G1324" s="665"/>
      <c r="H1324" s="666"/>
    </row>
    <row r="1325" spans="1:8" ht="31.5">
      <c r="A1325" s="663" t="s">
        <v>121</v>
      </c>
      <c r="B1325" s="663"/>
      <c r="C1325" s="663"/>
      <c r="D1325" s="663"/>
      <c r="E1325" s="69" t="s">
        <v>104</v>
      </c>
      <c r="F1325" s="70" t="s">
        <v>122</v>
      </c>
      <c r="G1325" s="70" t="s">
        <v>118</v>
      </c>
      <c r="H1325" s="71" t="s">
        <v>119</v>
      </c>
    </row>
    <row r="1326" spans="1:8">
      <c r="A1326" s="515">
        <v>122</v>
      </c>
      <c r="B1326" s="664" t="s">
        <v>2790</v>
      </c>
      <c r="C1326" s="665"/>
      <c r="D1326" s="666"/>
      <c r="E1326" s="72" t="s">
        <v>104</v>
      </c>
      <c r="F1326" s="124">
        <v>0.1</v>
      </c>
      <c r="G1326" s="125">
        <v>62.78</v>
      </c>
      <c r="H1326" s="125">
        <f t="shared" ref="H1326:H1330" si="81">F1326*G1326</f>
        <v>6.28</v>
      </c>
    </row>
    <row r="1327" spans="1:8" ht="30.75" customHeight="1">
      <c r="A1327" s="515">
        <v>7132</v>
      </c>
      <c r="B1327" s="664" t="s">
        <v>2794</v>
      </c>
      <c r="C1327" s="665"/>
      <c r="D1327" s="666"/>
      <c r="E1327" s="72" t="s">
        <v>104</v>
      </c>
      <c r="F1327" s="124">
        <v>1</v>
      </c>
      <c r="G1327" s="125">
        <v>33.15</v>
      </c>
      <c r="H1327" s="125">
        <f t="shared" si="81"/>
        <v>33.15</v>
      </c>
    </row>
    <row r="1328" spans="1:8">
      <c r="A1328" s="515">
        <v>20083</v>
      </c>
      <c r="B1328" s="664" t="s">
        <v>2123</v>
      </c>
      <c r="C1328" s="665"/>
      <c r="D1328" s="666"/>
      <c r="E1328" s="72" t="s">
        <v>104</v>
      </c>
      <c r="F1328" s="124">
        <v>9.5000000000000001E-2</v>
      </c>
      <c r="G1328" s="125">
        <v>54.52</v>
      </c>
      <c r="H1328" s="125">
        <f t="shared" si="81"/>
        <v>5.18</v>
      </c>
    </row>
    <row r="1329" spans="1:8">
      <c r="A1329" s="515">
        <v>38383</v>
      </c>
      <c r="B1329" s="664" t="s">
        <v>2124</v>
      </c>
      <c r="C1329" s="665"/>
      <c r="D1329" s="666"/>
      <c r="E1329" s="72" t="s">
        <v>104</v>
      </c>
      <c r="F1329" s="124">
        <v>8.2000000000000003E-2</v>
      </c>
      <c r="G1329" s="125">
        <v>1.68</v>
      </c>
      <c r="H1329" s="125">
        <f t="shared" si="81"/>
        <v>0.14000000000000001</v>
      </c>
    </row>
    <row r="1330" spans="1:8" ht="33" customHeight="1">
      <c r="A1330" s="515">
        <v>822</v>
      </c>
      <c r="B1330" s="664" t="s">
        <v>2564</v>
      </c>
      <c r="C1330" s="665"/>
      <c r="D1330" s="666"/>
      <c r="E1330" s="72" t="s">
        <v>104</v>
      </c>
      <c r="F1330" s="124">
        <v>1</v>
      </c>
      <c r="G1330" s="125">
        <v>9.56</v>
      </c>
      <c r="H1330" s="125">
        <f t="shared" si="81"/>
        <v>9.56</v>
      </c>
    </row>
    <row r="1331" spans="1:8">
      <c r="A1331" s="667" t="s">
        <v>123</v>
      </c>
      <c r="B1331" s="667"/>
      <c r="C1331" s="667"/>
      <c r="D1331" s="667"/>
      <c r="E1331" s="667"/>
      <c r="F1331" s="668"/>
      <c r="G1331" s="667"/>
      <c r="H1331" s="73">
        <f>SUM(H1326:H1330)</f>
        <v>54.31</v>
      </c>
    </row>
    <row r="1332" spans="1:8">
      <c r="A1332" s="669"/>
      <c r="B1332" s="669"/>
      <c r="C1332" s="669"/>
      <c r="D1332" s="669"/>
      <c r="E1332" s="669"/>
      <c r="F1332" s="670"/>
      <c r="G1332" s="669"/>
      <c r="H1332" s="669"/>
    </row>
    <row r="1333" spans="1:8">
      <c r="A1333" s="671" t="s">
        <v>124</v>
      </c>
      <c r="B1333" s="671"/>
      <c r="C1333" s="671"/>
      <c r="D1333" s="671"/>
      <c r="E1333" s="671"/>
      <c r="F1333" s="672"/>
      <c r="G1333" s="671"/>
      <c r="H1333" s="554">
        <f>H1323+H1331</f>
        <v>64.400000000000006</v>
      </c>
    </row>
    <row r="1335" spans="1:8">
      <c r="A1335" s="671" t="s">
        <v>2806</v>
      </c>
      <c r="B1335" s="671"/>
      <c r="C1335" s="671"/>
      <c r="D1335" s="671"/>
      <c r="E1335" s="673" t="s">
        <v>364</v>
      </c>
      <c r="F1335" s="674"/>
      <c r="G1335" s="659"/>
      <c r="H1335" s="659"/>
    </row>
    <row r="1336" spans="1:8" ht="36" customHeight="1">
      <c r="A1336" s="671" t="s">
        <v>2591</v>
      </c>
      <c r="B1336" s="671"/>
      <c r="C1336" s="671"/>
      <c r="D1336" s="671"/>
      <c r="E1336" s="671"/>
      <c r="F1336" s="672"/>
      <c r="G1336" s="671"/>
      <c r="H1336" s="671"/>
    </row>
    <row r="1337" spans="1:8" ht="31.5">
      <c r="A1337" s="663" t="s">
        <v>97</v>
      </c>
      <c r="B1337" s="663"/>
      <c r="C1337" s="663"/>
      <c r="D1337" s="663"/>
      <c r="E1337" s="69" t="s">
        <v>104</v>
      </c>
      <c r="F1337" s="70" t="s">
        <v>117</v>
      </c>
      <c r="G1337" s="70" t="s">
        <v>118</v>
      </c>
      <c r="H1337" s="71" t="s">
        <v>119</v>
      </c>
    </row>
    <row r="1338" spans="1:8">
      <c r="A1338" s="515">
        <v>88309</v>
      </c>
      <c r="B1338" s="664" t="s">
        <v>151</v>
      </c>
      <c r="C1338" s="665"/>
      <c r="D1338" s="666"/>
      <c r="E1338" s="72" t="s">
        <v>106</v>
      </c>
      <c r="F1338" s="124">
        <v>9.1328999999999994</v>
      </c>
      <c r="G1338" s="125">
        <v>18.12</v>
      </c>
      <c r="H1338" s="125">
        <f t="shared" ref="H1338:H1340" si="82">F1338*G1338</f>
        <v>165.49</v>
      </c>
    </row>
    <row r="1339" spans="1:8">
      <c r="A1339" s="515">
        <v>88316</v>
      </c>
      <c r="B1339" s="664" t="s">
        <v>150</v>
      </c>
      <c r="C1339" s="665"/>
      <c r="D1339" s="666"/>
      <c r="E1339" s="72" t="s">
        <v>106</v>
      </c>
      <c r="F1339" s="124">
        <v>9.1328999999999994</v>
      </c>
      <c r="G1339" s="125">
        <v>14.74</v>
      </c>
      <c r="H1339" s="125">
        <f t="shared" si="82"/>
        <v>134.62</v>
      </c>
    </row>
    <row r="1340" spans="1:8" ht="31.5" customHeight="1">
      <c r="A1340" s="515">
        <v>94099</v>
      </c>
      <c r="B1340" s="664" t="s">
        <v>2797</v>
      </c>
      <c r="C1340" s="665"/>
      <c r="D1340" s="666"/>
      <c r="E1340" s="72" t="s">
        <v>109</v>
      </c>
      <c r="F1340" s="124">
        <v>1.21</v>
      </c>
      <c r="G1340" s="125">
        <v>2.13</v>
      </c>
      <c r="H1340" s="125">
        <f t="shared" si="82"/>
        <v>2.58</v>
      </c>
    </row>
    <row r="1341" spans="1:8">
      <c r="A1341" s="667" t="s">
        <v>120</v>
      </c>
      <c r="B1341" s="667"/>
      <c r="C1341" s="667"/>
      <c r="D1341" s="667"/>
      <c r="E1341" s="667"/>
      <c r="F1341" s="668"/>
      <c r="G1341" s="667"/>
      <c r="H1341" s="73">
        <f>SUM(H1338:H1340)</f>
        <v>302.69</v>
      </c>
    </row>
    <row r="1342" spans="1:8">
      <c r="A1342" s="664"/>
      <c r="B1342" s="665"/>
      <c r="C1342" s="665"/>
      <c r="D1342" s="665"/>
      <c r="E1342" s="665"/>
      <c r="F1342" s="665"/>
      <c r="G1342" s="665"/>
      <c r="H1342" s="666"/>
    </row>
    <row r="1343" spans="1:8" ht="31.5">
      <c r="A1343" s="663" t="s">
        <v>121</v>
      </c>
      <c r="B1343" s="663"/>
      <c r="C1343" s="663"/>
      <c r="D1343" s="663"/>
      <c r="E1343" s="69" t="s">
        <v>104</v>
      </c>
      <c r="F1343" s="70" t="s">
        <v>122</v>
      </c>
      <c r="G1343" s="70" t="s">
        <v>118</v>
      </c>
      <c r="H1343" s="71" t="s">
        <v>119</v>
      </c>
    </row>
    <row r="1344" spans="1:8" ht="63" customHeight="1">
      <c r="A1344" s="515">
        <v>5678</v>
      </c>
      <c r="B1344" s="664" t="s">
        <v>2798</v>
      </c>
      <c r="C1344" s="665"/>
      <c r="D1344" s="666"/>
      <c r="E1344" s="72" t="s">
        <v>273</v>
      </c>
      <c r="F1344" s="124">
        <v>2.2599999999999999E-2</v>
      </c>
      <c r="G1344" s="125">
        <v>100.57</v>
      </c>
      <c r="H1344" s="125">
        <f t="shared" ref="H1344:H1350" si="83">F1344*G1344</f>
        <v>2.27</v>
      </c>
    </row>
    <row r="1345" spans="1:8" ht="70.5" customHeight="1">
      <c r="A1345" s="515">
        <v>5679</v>
      </c>
      <c r="B1345" s="664" t="s">
        <v>2799</v>
      </c>
      <c r="C1345" s="665"/>
      <c r="D1345" s="666"/>
      <c r="E1345" s="72" t="s">
        <v>2800</v>
      </c>
      <c r="F1345" s="124">
        <v>7.5999999999999998E-2</v>
      </c>
      <c r="G1345" s="125">
        <v>34.25</v>
      </c>
      <c r="H1345" s="125">
        <f t="shared" si="83"/>
        <v>2.6</v>
      </c>
    </row>
    <row r="1346" spans="1:8" ht="30.75" customHeight="1">
      <c r="A1346" s="515">
        <v>7258</v>
      </c>
      <c r="B1346" s="664" t="s">
        <v>2801</v>
      </c>
      <c r="C1346" s="665"/>
      <c r="D1346" s="666"/>
      <c r="E1346" s="72" t="s">
        <v>104</v>
      </c>
      <c r="F1346" s="124">
        <v>255.2</v>
      </c>
      <c r="G1346" s="125">
        <v>0.37</v>
      </c>
      <c r="H1346" s="125">
        <f t="shared" si="83"/>
        <v>94.42</v>
      </c>
    </row>
    <row r="1347" spans="1:8" ht="48.75" customHeight="1">
      <c r="A1347" s="515">
        <v>87316</v>
      </c>
      <c r="B1347" s="664" t="s">
        <v>2802</v>
      </c>
      <c r="C1347" s="665"/>
      <c r="D1347" s="666"/>
      <c r="E1347" s="72" t="s">
        <v>108</v>
      </c>
      <c r="F1347" s="124">
        <v>1.35E-2</v>
      </c>
      <c r="G1347" s="125">
        <v>295.39999999999998</v>
      </c>
      <c r="H1347" s="125">
        <f t="shared" si="83"/>
        <v>3.99</v>
      </c>
    </row>
    <row r="1348" spans="1:8" ht="39" customHeight="1">
      <c r="A1348" s="515">
        <v>94970</v>
      </c>
      <c r="B1348" s="664" t="s">
        <v>2803</v>
      </c>
      <c r="C1348" s="665"/>
      <c r="D1348" s="666"/>
      <c r="E1348" s="72" t="s">
        <v>108</v>
      </c>
      <c r="F1348" s="124">
        <v>0.25629999999999997</v>
      </c>
      <c r="G1348" s="125">
        <v>296.75</v>
      </c>
      <c r="H1348" s="125">
        <f t="shared" si="83"/>
        <v>76.06</v>
      </c>
    </row>
    <row r="1349" spans="1:8" ht="29.25" customHeight="1">
      <c r="A1349" s="515">
        <v>96920</v>
      </c>
      <c r="B1349" s="664" t="s">
        <v>2804</v>
      </c>
      <c r="C1349" s="665"/>
      <c r="D1349" s="666"/>
      <c r="E1349" s="72" t="s">
        <v>108</v>
      </c>
      <c r="F1349" s="124">
        <v>0.25130000000000002</v>
      </c>
      <c r="G1349" s="125">
        <v>419.85</v>
      </c>
      <c r="H1349" s="125">
        <f t="shared" si="83"/>
        <v>105.51</v>
      </c>
    </row>
    <row r="1350" spans="1:8" ht="34.5" customHeight="1">
      <c r="A1350" s="515">
        <v>97735</v>
      </c>
      <c r="B1350" s="664" t="s">
        <v>2805</v>
      </c>
      <c r="C1350" s="665"/>
      <c r="D1350" s="666"/>
      <c r="E1350" s="72" t="s">
        <v>108</v>
      </c>
      <c r="F1350" s="124">
        <v>7.0000000000000007E-2</v>
      </c>
      <c r="G1350" s="125">
        <v>1627.39</v>
      </c>
      <c r="H1350" s="125">
        <f t="shared" si="83"/>
        <v>113.92</v>
      </c>
    </row>
    <row r="1351" spans="1:8">
      <c r="A1351" s="667" t="s">
        <v>123</v>
      </c>
      <c r="B1351" s="667"/>
      <c r="C1351" s="667"/>
      <c r="D1351" s="667"/>
      <c r="E1351" s="667"/>
      <c r="F1351" s="668"/>
      <c r="G1351" s="667"/>
      <c r="H1351" s="73">
        <f>SUM(H1344:H1350)</f>
        <v>398.77</v>
      </c>
    </row>
    <row r="1352" spans="1:8">
      <c r="A1352" s="669"/>
      <c r="B1352" s="669"/>
      <c r="C1352" s="669"/>
      <c r="D1352" s="669"/>
      <c r="E1352" s="669"/>
      <c r="F1352" s="670"/>
      <c r="G1352" s="669"/>
      <c r="H1352" s="669"/>
    </row>
    <row r="1353" spans="1:8">
      <c r="A1353" s="671" t="s">
        <v>124</v>
      </c>
      <c r="B1353" s="671"/>
      <c r="C1353" s="671"/>
      <c r="D1353" s="671"/>
      <c r="E1353" s="671"/>
      <c r="F1353" s="672"/>
      <c r="G1353" s="671"/>
      <c r="H1353" s="554">
        <f>SUM(H1351,H1341)</f>
        <v>701.46</v>
      </c>
    </row>
    <row r="1355" spans="1:8">
      <c r="A1355" s="671" t="s">
        <v>2811</v>
      </c>
      <c r="B1355" s="671"/>
      <c r="C1355" s="671"/>
      <c r="D1355" s="671"/>
      <c r="E1355" s="673" t="s">
        <v>364</v>
      </c>
      <c r="F1355" s="674"/>
      <c r="G1355" s="659"/>
      <c r="H1355" s="659"/>
    </row>
    <row r="1356" spans="1:8" ht="33.75" customHeight="1">
      <c r="A1356" s="671" t="s">
        <v>2600</v>
      </c>
      <c r="B1356" s="671" t="s">
        <v>2600</v>
      </c>
      <c r="C1356" s="671"/>
      <c r="D1356" s="671"/>
      <c r="E1356" s="671" t="s">
        <v>104</v>
      </c>
      <c r="F1356" s="672"/>
      <c r="G1356" s="671"/>
      <c r="H1356" s="671">
        <v>29.09</v>
      </c>
    </row>
    <row r="1357" spans="1:8" ht="31.5">
      <c r="A1357" s="663" t="s">
        <v>97</v>
      </c>
      <c r="B1357" s="663"/>
      <c r="C1357" s="663"/>
      <c r="D1357" s="663"/>
      <c r="E1357" s="69" t="s">
        <v>104</v>
      </c>
      <c r="F1357" s="70" t="s">
        <v>117</v>
      </c>
      <c r="G1357" s="70" t="s">
        <v>118</v>
      </c>
      <c r="H1357" s="71" t="s">
        <v>119</v>
      </c>
    </row>
    <row r="1358" spans="1:8" ht="34.5" customHeight="1">
      <c r="A1358" s="515">
        <v>88248</v>
      </c>
      <c r="B1358" s="664" t="s">
        <v>422</v>
      </c>
      <c r="C1358" s="665"/>
      <c r="D1358" s="666"/>
      <c r="E1358" s="72" t="s">
        <v>106</v>
      </c>
      <c r="F1358" s="124">
        <v>0.33</v>
      </c>
      <c r="G1358" s="125">
        <v>14.56</v>
      </c>
      <c r="H1358" s="125">
        <f t="shared" ref="H1358:H1359" si="84">F1358*G1358</f>
        <v>4.8</v>
      </c>
    </row>
    <row r="1359" spans="1:8" ht="34.5" customHeight="1">
      <c r="A1359" s="515">
        <v>88267</v>
      </c>
      <c r="B1359" s="664" t="s">
        <v>152</v>
      </c>
      <c r="C1359" s="665"/>
      <c r="D1359" s="666"/>
      <c r="E1359" s="72" t="s">
        <v>106</v>
      </c>
      <c r="F1359" s="124">
        <v>0.33</v>
      </c>
      <c r="G1359" s="125">
        <v>18.54</v>
      </c>
      <c r="H1359" s="125">
        <f t="shared" si="84"/>
        <v>6.12</v>
      </c>
    </row>
    <row r="1360" spans="1:8">
      <c r="A1360" s="667" t="s">
        <v>120</v>
      </c>
      <c r="B1360" s="667"/>
      <c r="C1360" s="667"/>
      <c r="D1360" s="667"/>
      <c r="E1360" s="667"/>
      <c r="F1360" s="668"/>
      <c r="G1360" s="667"/>
      <c r="H1360" s="73">
        <f>SUM(H1358:H1359)</f>
        <v>10.92</v>
      </c>
    </row>
    <row r="1361" spans="1:8">
      <c r="A1361" s="664"/>
      <c r="B1361" s="665"/>
      <c r="C1361" s="665"/>
      <c r="D1361" s="665"/>
      <c r="E1361" s="665"/>
      <c r="F1361" s="665"/>
      <c r="G1361" s="665"/>
      <c r="H1361" s="666"/>
    </row>
    <row r="1362" spans="1:8" ht="31.5">
      <c r="A1362" s="663" t="s">
        <v>121</v>
      </c>
      <c r="B1362" s="663"/>
      <c r="C1362" s="663"/>
      <c r="D1362" s="663"/>
      <c r="E1362" s="69" t="s">
        <v>104</v>
      </c>
      <c r="F1362" s="70" t="s">
        <v>122</v>
      </c>
      <c r="G1362" s="70" t="s">
        <v>118</v>
      </c>
      <c r="H1362" s="71" t="s">
        <v>119</v>
      </c>
    </row>
    <row r="1363" spans="1:8" ht="34.5" customHeight="1">
      <c r="A1363" s="515">
        <v>301</v>
      </c>
      <c r="B1363" s="664" t="s">
        <v>2808</v>
      </c>
      <c r="C1363" s="665"/>
      <c r="D1363" s="666"/>
      <c r="E1363" s="72" t="s">
        <v>104</v>
      </c>
      <c r="F1363" s="124">
        <v>2</v>
      </c>
      <c r="G1363" s="125">
        <v>2.95</v>
      </c>
      <c r="H1363" s="125">
        <f t="shared" ref="H1363:H1365" si="85">F1363*G1363</f>
        <v>5.9</v>
      </c>
    </row>
    <row r="1364" spans="1:8" ht="31.5" customHeight="1">
      <c r="A1364" s="515">
        <v>3659</v>
      </c>
      <c r="B1364" s="664" t="s">
        <v>2809</v>
      </c>
      <c r="C1364" s="665"/>
      <c r="D1364" s="666"/>
      <c r="E1364" s="72" t="s">
        <v>104</v>
      </c>
      <c r="F1364" s="124">
        <v>1</v>
      </c>
      <c r="G1364" s="125">
        <v>10.17</v>
      </c>
      <c r="H1364" s="125">
        <f t="shared" si="85"/>
        <v>10.17</v>
      </c>
    </row>
    <row r="1365" spans="1:8" ht="48.75" customHeight="1">
      <c r="A1365" s="515">
        <v>20078</v>
      </c>
      <c r="B1365" s="664" t="s">
        <v>2810</v>
      </c>
      <c r="C1365" s="665"/>
      <c r="D1365" s="666"/>
      <c r="E1365" s="72" t="s">
        <v>104</v>
      </c>
      <c r="F1365" s="124">
        <v>9.1999999999999998E-2</v>
      </c>
      <c r="G1365" s="125">
        <v>22.98</v>
      </c>
      <c r="H1365" s="125">
        <f t="shared" si="85"/>
        <v>2.11</v>
      </c>
    </row>
    <row r="1366" spans="1:8">
      <c r="A1366" s="667" t="s">
        <v>123</v>
      </c>
      <c r="B1366" s="667"/>
      <c r="C1366" s="667"/>
      <c r="D1366" s="667"/>
      <c r="E1366" s="667"/>
      <c r="F1366" s="668"/>
      <c r="G1366" s="667"/>
      <c r="H1366" s="73">
        <f>SUM(H1363:H1365)</f>
        <v>18.18</v>
      </c>
    </row>
    <row r="1367" spans="1:8">
      <c r="A1367" s="669"/>
      <c r="B1367" s="669"/>
      <c r="C1367" s="669"/>
      <c r="D1367" s="669"/>
      <c r="E1367" s="669"/>
      <c r="F1367" s="670"/>
      <c r="G1367" s="669"/>
      <c r="H1367" s="669"/>
    </row>
    <row r="1368" spans="1:8">
      <c r="A1368" s="671" t="s">
        <v>124</v>
      </c>
      <c r="B1368" s="671"/>
      <c r="C1368" s="671"/>
      <c r="D1368" s="671"/>
      <c r="E1368" s="671"/>
      <c r="F1368" s="672"/>
      <c r="G1368" s="671"/>
      <c r="H1368" s="554">
        <f>H1360+H1366</f>
        <v>29.1</v>
      </c>
    </row>
    <row r="1370" spans="1:8">
      <c r="A1370" s="671" t="s">
        <v>2815</v>
      </c>
      <c r="B1370" s="671"/>
      <c r="C1370" s="671"/>
      <c r="D1370" s="671"/>
      <c r="E1370" s="673" t="s">
        <v>364</v>
      </c>
      <c r="F1370" s="674"/>
      <c r="G1370" s="659"/>
      <c r="H1370" s="659"/>
    </row>
    <row r="1371" spans="1:8" ht="34.5" customHeight="1">
      <c r="A1371" s="671" t="s">
        <v>2603</v>
      </c>
      <c r="B1371" s="671" t="s">
        <v>2603</v>
      </c>
      <c r="C1371" s="671"/>
      <c r="D1371" s="671"/>
      <c r="E1371" s="671" t="s">
        <v>104</v>
      </c>
      <c r="F1371" s="672"/>
      <c r="G1371" s="671"/>
      <c r="H1371" s="671">
        <v>22.49</v>
      </c>
    </row>
    <row r="1372" spans="1:8" ht="31.5">
      <c r="A1372" s="663" t="s">
        <v>97</v>
      </c>
      <c r="B1372" s="663"/>
      <c r="C1372" s="663"/>
      <c r="D1372" s="663"/>
      <c r="E1372" s="69" t="s">
        <v>104</v>
      </c>
      <c r="F1372" s="70" t="s">
        <v>117</v>
      </c>
      <c r="G1372" s="70" t="s">
        <v>118</v>
      </c>
      <c r="H1372" s="71" t="s">
        <v>119</v>
      </c>
    </row>
    <row r="1373" spans="1:8" ht="36" customHeight="1">
      <c r="A1373" s="515">
        <v>88248</v>
      </c>
      <c r="B1373" s="664" t="s">
        <v>422</v>
      </c>
      <c r="C1373" s="665"/>
      <c r="D1373" s="666"/>
      <c r="E1373" s="72" t="s">
        <v>106</v>
      </c>
      <c r="F1373" s="124">
        <v>0.25</v>
      </c>
      <c r="G1373" s="125">
        <v>14.56</v>
      </c>
      <c r="H1373" s="125">
        <f t="shared" ref="H1373:H1374" si="86">F1373*G1373</f>
        <v>3.64</v>
      </c>
    </row>
    <row r="1374" spans="1:8" ht="38.25" customHeight="1">
      <c r="A1374" s="515">
        <v>88267</v>
      </c>
      <c r="B1374" s="664" t="s">
        <v>152</v>
      </c>
      <c r="C1374" s="665"/>
      <c r="D1374" s="666"/>
      <c r="E1374" s="72" t="s">
        <v>106</v>
      </c>
      <c r="F1374" s="124">
        <v>0.25</v>
      </c>
      <c r="G1374" s="125">
        <v>18.54</v>
      </c>
      <c r="H1374" s="125">
        <f t="shared" si="86"/>
        <v>4.6399999999999997</v>
      </c>
    </row>
    <row r="1375" spans="1:8">
      <c r="A1375" s="667" t="s">
        <v>120</v>
      </c>
      <c r="B1375" s="667"/>
      <c r="C1375" s="667"/>
      <c r="D1375" s="667"/>
      <c r="E1375" s="667"/>
      <c r="F1375" s="668"/>
      <c r="G1375" s="667"/>
      <c r="H1375" s="73">
        <f>SUM(H1373:H1374)</f>
        <v>8.2799999999999994</v>
      </c>
    </row>
    <row r="1376" spans="1:8">
      <c r="A1376" s="664"/>
      <c r="B1376" s="665"/>
      <c r="C1376" s="665"/>
      <c r="D1376" s="665"/>
      <c r="E1376" s="665"/>
      <c r="F1376" s="665"/>
      <c r="G1376" s="665"/>
      <c r="H1376" s="666"/>
    </row>
    <row r="1377" spans="1:8" ht="31.5">
      <c r="A1377" s="663" t="s">
        <v>121</v>
      </c>
      <c r="B1377" s="663"/>
      <c r="C1377" s="663"/>
      <c r="D1377" s="663"/>
      <c r="E1377" s="69" t="s">
        <v>104</v>
      </c>
      <c r="F1377" s="70" t="s">
        <v>122</v>
      </c>
      <c r="G1377" s="70" t="s">
        <v>118</v>
      </c>
      <c r="H1377" s="71" t="s">
        <v>119</v>
      </c>
    </row>
    <row r="1378" spans="1:8" ht="33.75" customHeight="1">
      <c r="A1378" s="515">
        <v>297</v>
      </c>
      <c r="B1378" s="664" t="s">
        <v>2813</v>
      </c>
      <c r="C1378" s="665"/>
      <c r="D1378" s="666"/>
      <c r="E1378" s="72" t="s">
        <v>104</v>
      </c>
      <c r="F1378" s="124">
        <v>2</v>
      </c>
      <c r="G1378" s="125">
        <v>2.35</v>
      </c>
      <c r="H1378" s="125">
        <f t="shared" ref="H1378:H1380" si="87">F1378*G1378</f>
        <v>4.7</v>
      </c>
    </row>
    <row r="1379" spans="1:8" ht="33.75" customHeight="1">
      <c r="A1379" s="515">
        <v>3661</v>
      </c>
      <c r="B1379" s="664" t="s">
        <v>2814</v>
      </c>
      <c r="C1379" s="665"/>
      <c r="D1379" s="666"/>
      <c r="E1379" s="72" t="s">
        <v>104</v>
      </c>
      <c r="F1379" s="124">
        <v>1</v>
      </c>
      <c r="G1379" s="125">
        <v>8.15</v>
      </c>
      <c r="H1379" s="125">
        <f t="shared" si="87"/>
        <v>8.15</v>
      </c>
    </row>
    <row r="1380" spans="1:8" ht="44.25" customHeight="1">
      <c r="A1380" s="515">
        <v>20078</v>
      </c>
      <c r="B1380" s="664" t="s">
        <v>2810</v>
      </c>
      <c r="C1380" s="665"/>
      <c r="D1380" s="666"/>
      <c r="E1380" s="72" t="s">
        <v>104</v>
      </c>
      <c r="F1380" s="124">
        <v>0.06</v>
      </c>
      <c r="G1380" s="125">
        <v>22.98</v>
      </c>
      <c r="H1380" s="125">
        <f t="shared" si="87"/>
        <v>1.38</v>
      </c>
    </row>
    <row r="1381" spans="1:8">
      <c r="A1381" s="667" t="s">
        <v>123</v>
      </c>
      <c r="B1381" s="667"/>
      <c r="C1381" s="667"/>
      <c r="D1381" s="667"/>
      <c r="E1381" s="667"/>
      <c r="F1381" s="668"/>
      <c r="G1381" s="667"/>
      <c r="H1381" s="73">
        <f>SUM(H1378:H1380)</f>
        <v>14.23</v>
      </c>
    </row>
    <row r="1382" spans="1:8">
      <c r="A1382" s="669"/>
      <c r="B1382" s="669"/>
      <c r="C1382" s="669"/>
      <c r="D1382" s="669"/>
      <c r="E1382" s="669"/>
      <c r="F1382" s="670"/>
      <c r="G1382" s="669"/>
      <c r="H1382" s="669"/>
    </row>
    <row r="1383" spans="1:8">
      <c r="A1383" s="671" t="s">
        <v>124</v>
      </c>
      <c r="B1383" s="671"/>
      <c r="C1383" s="671"/>
      <c r="D1383" s="671"/>
      <c r="E1383" s="671"/>
      <c r="F1383" s="672"/>
      <c r="G1383" s="671"/>
      <c r="H1383" s="554">
        <f>H1375+H1381</f>
        <v>22.51</v>
      </c>
    </row>
    <row r="1385" spans="1:8">
      <c r="A1385" s="671" t="s">
        <v>2819</v>
      </c>
      <c r="B1385" s="671"/>
      <c r="C1385" s="671"/>
      <c r="D1385" s="671"/>
      <c r="E1385" s="673" t="s">
        <v>364</v>
      </c>
      <c r="F1385" s="674"/>
      <c r="G1385" s="659"/>
      <c r="H1385" s="659"/>
    </row>
    <row r="1386" spans="1:8">
      <c r="A1386" s="671" t="s">
        <v>2608</v>
      </c>
      <c r="B1386" s="671"/>
      <c r="C1386" s="671"/>
      <c r="D1386" s="671"/>
      <c r="E1386" s="671"/>
      <c r="F1386" s="672"/>
      <c r="G1386" s="671"/>
      <c r="H1386" s="671"/>
    </row>
    <row r="1387" spans="1:8" ht="31.5">
      <c r="A1387" s="663" t="s">
        <v>97</v>
      </c>
      <c r="B1387" s="663"/>
      <c r="C1387" s="663"/>
      <c r="D1387" s="663"/>
      <c r="E1387" s="69" t="s">
        <v>104</v>
      </c>
      <c r="F1387" s="70" t="s">
        <v>117</v>
      </c>
      <c r="G1387" s="70" t="s">
        <v>118</v>
      </c>
      <c r="H1387" s="71" t="s">
        <v>119</v>
      </c>
    </row>
    <row r="1388" spans="1:8" ht="31.5" customHeight="1">
      <c r="A1388" s="515">
        <v>88248</v>
      </c>
      <c r="B1388" s="664" t="s">
        <v>422</v>
      </c>
      <c r="C1388" s="665"/>
      <c r="D1388" s="666"/>
      <c r="E1388" s="72" t="s">
        <v>106</v>
      </c>
      <c r="F1388" s="124">
        <v>7.0000000000000007E-2</v>
      </c>
      <c r="G1388" s="125">
        <v>14.56</v>
      </c>
      <c r="H1388" s="125">
        <f t="shared" ref="H1388:H1389" si="88">F1388*G1388</f>
        <v>1.02</v>
      </c>
    </row>
    <row r="1389" spans="1:8" ht="31.5" customHeight="1">
      <c r="A1389" s="515">
        <v>88267</v>
      </c>
      <c r="B1389" s="664" t="s">
        <v>152</v>
      </c>
      <c r="C1389" s="665"/>
      <c r="D1389" s="666"/>
      <c r="E1389" s="72" t="s">
        <v>106</v>
      </c>
      <c r="F1389" s="124">
        <v>7.0000000000000007E-2</v>
      </c>
      <c r="G1389" s="125">
        <v>18.54</v>
      </c>
      <c r="H1389" s="125">
        <f t="shared" si="88"/>
        <v>1.3</v>
      </c>
    </row>
    <row r="1390" spans="1:8">
      <c r="A1390" s="667" t="s">
        <v>120</v>
      </c>
      <c r="B1390" s="667"/>
      <c r="C1390" s="667"/>
      <c r="D1390" s="667"/>
      <c r="E1390" s="667"/>
      <c r="F1390" s="668"/>
      <c r="G1390" s="667"/>
      <c r="H1390" s="73">
        <f>SUM(H1388:H1389)</f>
        <v>2.3199999999999998</v>
      </c>
    </row>
    <row r="1391" spans="1:8">
      <c r="A1391" s="664"/>
      <c r="B1391" s="665"/>
      <c r="C1391" s="665"/>
      <c r="D1391" s="665"/>
      <c r="E1391" s="665"/>
      <c r="F1391" s="665"/>
      <c r="G1391" s="665"/>
      <c r="H1391" s="666"/>
    </row>
    <row r="1392" spans="1:8" ht="31.5">
      <c r="A1392" s="663" t="s">
        <v>121</v>
      </c>
      <c r="B1392" s="663"/>
      <c r="C1392" s="663"/>
      <c r="D1392" s="663"/>
      <c r="E1392" s="69" t="s">
        <v>104</v>
      </c>
      <c r="F1392" s="70" t="s">
        <v>122</v>
      </c>
      <c r="G1392" s="70" t="s">
        <v>118</v>
      </c>
      <c r="H1392" s="71" t="s">
        <v>119</v>
      </c>
    </row>
    <row r="1393" spans="1:8" ht="30.75" customHeight="1">
      <c r="A1393" s="515">
        <v>298</v>
      </c>
      <c r="B1393" s="664" t="s">
        <v>2817</v>
      </c>
      <c r="C1393" s="665"/>
      <c r="D1393" s="666"/>
      <c r="E1393" s="72" t="s">
        <v>104</v>
      </c>
      <c r="F1393" s="124">
        <v>1</v>
      </c>
      <c r="G1393" s="125">
        <v>2.69</v>
      </c>
      <c r="H1393" s="125">
        <f t="shared" ref="H1393:H1395" si="89">F1393*G1393</f>
        <v>2.69</v>
      </c>
    </row>
    <row r="1394" spans="1:8" ht="33" customHeight="1">
      <c r="A1394" s="515">
        <v>20045</v>
      </c>
      <c r="B1394" s="664" t="s">
        <v>2818</v>
      </c>
      <c r="C1394" s="665"/>
      <c r="D1394" s="666"/>
      <c r="E1394" s="72" t="s">
        <v>104</v>
      </c>
      <c r="F1394" s="124">
        <v>1</v>
      </c>
      <c r="G1394" s="125">
        <v>4.7300000000000004</v>
      </c>
      <c r="H1394" s="125">
        <f t="shared" si="89"/>
        <v>4.7300000000000004</v>
      </c>
    </row>
    <row r="1395" spans="1:8" ht="44.25" customHeight="1">
      <c r="A1395" s="515">
        <v>20078</v>
      </c>
      <c r="B1395" s="664" t="s">
        <v>2810</v>
      </c>
      <c r="C1395" s="665"/>
      <c r="D1395" s="666"/>
      <c r="E1395" s="72" t="s">
        <v>104</v>
      </c>
      <c r="F1395" s="124">
        <v>0.03</v>
      </c>
      <c r="G1395" s="125">
        <v>22.98</v>
      </c>
      <c r="H1395" s="125">
        <f t="shared" si="89"/>
        <v>0.69</v>
      </c>
    </row>
    <row r="1396" spans="1:8">
      <c r="A1396" s="667" t="s">
        <v>123</v>
      </c>
      <c r="B1396" s="667"/>
      <c r="C1396" s="667"/>
      <c r="D1396" s="667"/>
      <c r="E1396" s="667"/>
      <c r="F1396" s="668"/>
      <c r="G1396" s="667"/>
      <c r="H1396" s="73">
        <f>SUM(H1393:H1395)</f>
        <v>8.11</v>
      </c>
    </row>
    <row r="1397" spans="1:8">
      <c r="A1397" s="669"/>
      <c r="B1397" s="669"/>
      <c r="C1397" s="669"/>
      <c r="D1397" s="669"/>
      <c r="E1397" s="669"/>
      <c r="F1397" s="670"/>
      <c r="G1397" s="669"/>
      <c r="H1397" s="669"/>
    </row>
    <row r="1398" spans="1:8">
      <c r="A1398" s="671" t="s">
        <v>124</v>
      </c>
      <c r="B1398" s="671"/>
      <c r="C1398" s="671"/>
      <c r="D1398" s="671"/>
      <c r="E1398" s="671"/>
      <c r="F1398" s="672"/>
      <c r="G1398" s="671"/>
      <c r="H1398" s="554">
        <f>H1390+H1396</f>
        <v>10.43</v>
      </c>
    </row>
    <row r="1400" spans="1:8">
      <c r="A1400" s="671" t="s">
        <v>2823</v>
      </c>
      <c r="B1400" s="671"/>
      <c r="C1400" s="671"/>
      <c r="D1400" s="671"/>
      <c r="E1400" s="673" t="s">
        <v>364</v>
      </c>
      <c r="F1400" s="674"/>
      <c r="G1400" s="659"/>
      <c r="H1400" s="659"/>
    </row>
    <row r="1401" spans="1:8">
      <c r="A1401" s="671" t="s">
        <v>2619</v>
      </c>
      <c r="B1401" s="671" t="s">
        <v>2619</v>
      </c>
      <c r="C1401" s="671"/>
      <c r="D1401" s="671"/>
      <c r="E1401" s="671" t="s">
        <v>104</v>
      </c>
      <c r="F1401" s="672"/>
      <c r="G1401" s="671"/>
      <c r="H1401" s="671">
        <v>44.63</v>
      </c>
    </row>
    <row r="1402" spans="1:8" ht="31.5">
      <c r="A1402" s="663" t="s">
        <v>97</v>
      </c>
      <c r="B1402" s="663"/>
      <c r="C1402" s="663"/>
      <c r="D1402" s="663"/>
      <c r="E1402" s="69" t="s">
        <v>104</v>
      </c>
      <c r="F1402" s="70" t="s">
        <v>117</v>
      </c>
      <c r="G1402" s="70" t="s">
        <v>118</v>
      </c>
      <c r="H1402" s="71" t="s">
        <v>119</v>
      </c>
    </row>
    <row r="1403" spans="1:8" ht="33" customHeight="1">
      <c r="A1403" s="515">
        <v>88248</v>
      </c>
      <c r="B1403" s="664" t="s">
        <v>422</v>
      </c>
      <c r="C1403" s="665"/>
      <c r="D1403" s="666"/>
      <c r="E1403" s="72" t="s">
        <v>106</v>
      </c>
      <c r="F1403" s="124">
        <v>0.38</v>
      </c>
      <c r="G1403" s="125">
        <v>14.56</v>
      </c>
      <c r="H1403" s="125">
        <f t="shared" ref="H1403:H1404" si="90">F1403*G1403</f>
        <v>5.53</v>
      </c>
    </row>
    <row r="1404" spans="1:8" ht="31.5" customHeight="1">
      <c r="A1404" s="515">
        <v>88267</v>
      </c>
      <c r="B1404" s="664" t="s">
        <v>152</v>
      </c>
      <c r="C1404" s="665"/>
      <c r="D1404" s="666"/>
      <c r="E1404" s="72" t="s">
        <v>106</v>
      </c>
      <c r="F1404" s="124">
        <v>0.38</v>
      </c>
      <c r="G1404" s="125">
        <v>18.54</v>
      </c>
      <c r="H1404" s="125">
        <f t="shared" si="90"/>
        <v>7.05</v>
      </c>
    </row>
    <row r="1405" spans="1:8">
      <c r="A1405" s="667" t="s">
        <v>120</v>
      </c>
      <c r="B1405" s="667"/>
      <c r="C1405" s="667"/>
      <c r="D1405" s="667"/>
      <c r="E1405" s="667"/>
      <c r="F1405" s="668"/>
      <c r="G1405" s="667"/>
      <c r="H1405" s="73">
        <f>SUM(H1403:H1404)</f>
        <v>12.58</v>
      </c>
    </row>
    <row r="1406" spans="1:8">
      <c r="A1406" s="664"/>
      <c r="B1406" s="665"/>
      <c r="C1406" s="665"/>
      <c r="D1406" s="665"/>
      <c r="E1406" s="665"/>
      <c r="F1406" s="665"/>
      <c r="G1406" s="665"/>
      <c r="H1406" s="666"/>
    </row>
    <row r="1407" spans="1:8" ht="31.5">
      <c r="A1407" s="663" t="s">
        <v>121</v>
      </c>
      <c r="B1407" s="663"/>
      <c r="C1407" s="663"/>
      <c r="D1407" s="663"/>
      <c r="E1407" s="69" t="s">
        <v>104</v>
      </c>
      <c r="F1407" s="70" t="s">
        <v>122</v>
      </c>
      <c r="G1407" s="70" t="s">
        <v>118</v>
      </c>
      <c r="H1407" s="71" t="s">
        <v>119</v>
      </c>
    </row>
    <row r="1408" spans="1:8" ht="21.75" customHeight="1">
      <c r="A1408" s="515">
        <v>122</v>
      </c>
      <c r="B1408" s="664" t="s">
        <v>2790</v>
      </c>
      <c r="C1408" s="665"/>
      <c r="D1408" s="666"/>
      <c r="E1408" s="72" t="s">
        <v>104</v>
      </c>
      <c r="F1408" s="124">
        <v>1.4800000000000001E-2</v>
      </c>
      <c r="G1408" s="125">
        <v>62.78</v>
      </c>
      <c r="H1408" s="125">
        <f t="shared" ref="H1408:H1413" si="91">F1408*G1408</f>
        <v>0.93</v>
      </c>
    </row>
    <row r="1409" spans="1:8" ht="30.75" customHeight="1">
      <c r="A1409" s="515">
        <v>297</v>
      </c>
      <c r="B1409" s="664" t="s">
        <v>2813</v>
      </c>
      <c r="C1409" s="665"/>
      <c r="D1409" s="666"/>
      <c r="E1409" s="72" t="s">
        <v>104</v>
      </c>
      <c r="F1409" s="124">
        <v>1</v>
      </c>
      <c r="G1409" s="125">
        <v>2.35</v>
      </c>
      <c r="H1409" s="125">
        <f t="shared" si="91"/>
        <v>2.35</v>
      </c>
    </row>
    <row r="1410" spans="1:8" ht="36.75" customHeight="1">
      <c r="A1410" s="515">
        <v>11712</v>
      </c>
      <c r="B1410" s="664" t="s">
        <v>2822</v>
      </c>
      <c r="C1410" s="665"/>
      <c r="D1410" s="666"/>
      <c r="E1410" s="72" t="s">
        <v>104</v>
      </c>
      <c r="F1410" s="124">
        <v>1</v>
      </c>
      <c r="G1410" s="125">
        <v>26.8</v>
      </c>
      <c r="H1410" s="125">
        <f t="shared" si="91"/>
        <v>26.8</v>
      </c>
    </row>
    <row r="1411" spans="1:8" ht="45.75" customHeight="1">
      <c r="A1411" s="515">
        <v>20078</v>
      </c>
      <c r="B1411" s="664" t="s">
        <v>2810</v>
      </c>
      <c r="C1411" s="665"/>
      <c r="D1411" s="666"/>
      <c r="E1411" s="72" t="s">
        <v>104</v>
      </c>
      <c r="F1411" s="124">
        <v>0.03</v>
      </c>
      <c r="G1411" s="125">
        <v>22.98</v>
      </c>
      <c r="H1411" s="125">
        <f t="shared" si="91"/>
        <v>0.69</v>
      </c>
    </row>
    <row r="1412" spans="1:8" ht="18" customHeight="1">
      <c r="A1412" s="515">
        <v>20083</v>
      </c>
      <c r="B1412" s="664" t="s">
        <v>2123</v>
      </c>
      <c r="C1412" s="665"/>
      <c r="D1412" s="666"/>
      <c r="E1412" s="72" t="s">
        <v>104</v>
      </c>
      <c r="F1412" s="124">
        <v>2.2499999999999999E-2</v>
      </c>
      <c r="G1412" s="125">
        <v>54.52</v>
      </c>
      <c r="H1412" s="125">
        <f t="shared" si="91"/>
        <v>1.23</v>
      </c>
    </row>
    <row r="1413" spans="1:8" ht="21" customHeight="1">
      <c r="A1413" s="515">
        <v>38383</v>
      </c>
      <c r="B1413" s="664" t="s">
        <v>2124</v>
      </c>
      <c r="C1413" s="665"/>
      <c r="D1413" s="666"/>
      <c r="E1413" s="72" t="s">
        <v>104</v>
      </c>
      <c r="F1413" s="124">
        <v>5.7000000000000002E-2</v>
      </c>
      <c r="G1413" s="125">
        <v>1.68</v>
      </c>
      <c r="H1413" s="125">
        <f t="shared" si="91"/>
        <v>0.1</v>
      </c>
    </row>
    <row r="1414" spans="1:8">
      <c r="A1414" s="667" t="s">
        <v>123</v>
      </c>
      <c r="B1414" s="667"/>
      <c r="C1414" s="667"/>
      <c r="D1414" s="667"/>
      <c r="E1414" s="667"/>
      <c r="F1414" s="668"/>
      <c r="G1414" s="667"/>
      <c r="H1414" s="73">
        <f>SUM(H1408:H1413)</f>
        <v>32.1</v>
      </c>
    </row>
    <row r="1415" spans="1:8">
      <c r="A1415" s="669"/>
      <c r="B1415" s="669"/>
      <c r="C1415" s="669"/>
      <c r="D1415" s="669"/>
      <c r="E1415" s="669"/>
      <c r="F1415" s="670"/>
      <c r="G1415" s="669"/>
      <c r="H1415" s="669"/>
    </row>
    <row r="1416" spans="1:8">
      <c r="A1416" s="671" t="s">
        <v>124</v>
      </c>
      <c r="B1416" s="671"/>
      <c r="C1416" s="671"/>
      <c r="D1416" s="671"/>
      <c r="E1416" s="671"/>
      <c r="F1416" s="672"/>
      <c r="G1416" s="671"/>
      <c r="H1416" s="554">
        <f>H1405+H1414</f>
        <v>44.68</v>
      </c>
    </row>
    <row r="1418" spans="1:8">
      <c r="A1418" s="671" t="s">
        <v>2826</v>
      </c>
      <c r="B1418" s="671"/>
      <c r="C1418" s="671"/>
      <c r="D1418" s="671"/>
      <c r="E1418" s="673" t="s">
        <v>364</v>
      </c>
      <c r="F1418" s="674"/>
      <c r="G1418" s="659"/>
      <c r="H1418" s="659"/>
    </row>
    <row r="1419" spans="1:8" ht="33.75" customHeight="1">
      <c r="A1419" s="671" t="s">
        <v>2620</v>
      </c>
      <c r="B1419" s="671" t="s">
        <v>2620</v>
      </c>
      <c r="C1419" s="671"/>
      <c r="D1419" s="671"/>
      <c r="E1419" s="671" t="s">
        <v>104</v>
      </c>
      <c r="F1419" s="672"/>
      <c r="G1419" s="671"/>
      <c r="H1419" s="671">
        <v>92.77</v>
      </c>
    </row>
    <row r="1420" spans="1:8" ht="31.5">
      <c r="A1420" s="663" t="s">
        <v>97</v>
      </c>
      <c r="B1420" s="663"/>
      <c r="C1420" s="663"/>
      <c r="D1420" s="663"/>
      <c r="E1420" s="69" t="s">
        <v>104</v>
      </c>
      <c r="F1420" s="70" t="s">
        <v>117</v>
      </c>
      <c r="G1420" s="70" t="s">
        <v>118</v>
      </c>
      <c r="H1420" s="71" t="s">
        <v>119</v>
      </c>
    </row>
    <row r="1421" spans="1:8" ht="31.5" customHeight="1">
      <c r="A1421" s="515">
        <v>88248</v>
      </c>
      <c r="B1421" s="664" t="s">
        <v>422</v>
      </c>
      <c r="C1421" s="665"/>
      <c r="D1421" s="666"/>
      <c r="E1421" s="72" t="s">
        <v>106</v>
      </c>
      <c r="F1421" s="124">
        <v>0.38</v>
      </c>
      <c r="G1421" s="125">
        <v>14.56</v>
      </c>
      <c r="H1421" s="125">
        <f t="shared" ref="H1421:H1422" si="92">F1421*G1421</f>
        <v>5.53</v>
      </c>
    </row>
    <row r="1422" spans="1:8" ht="32.25" customHeight="1">
      <c r="A1422" s="515">
        <v>88267</v>
      </c>
      <c r="B1422" s="664" t="s">
        <v>152</v>
      </c>
      <c r="C1422" s="665"/>
      <c r="D1422" s="666"/>
      <c r="E1422" s="72" t="s">
        <v>106</v>
      </c>
      <c r="F1422" s="124">
        <v>0.38</v>
      </c>
      <c r="G1422" s="125">
        <v>18.54</v>
      </c>
      <c r="H1422" s="125">
        <f t="shared" si="92"/>
        <v>7.05</v>
      </c>
    </row>
    <row r="1423" spans="1:8">
      <c r="A1423" s="667" t="s">
        <v>120</v>
      </c>
      <c r="B1423" s="667"/>
      <c r="C1423" s="667"/>
      <c r="D1423" s="667"/>
      <c r="E1423" s="667"/>
      <c r="F1423" s="668"/>
      <c r="G1423" s="667"/>
      <c r="H1423" s="73">
        <f>SUM(H1421:H1422)</f>
        <v>12.58</v>
      </c>
    </row>
    <row r="1424" spans="1:8">
      <c r="A1424" s="664"/>
      <c r="B1424" s="665"/>
      <c r="C1424" s="665"/>
      <c r="D1424" s="665"/>
      <c r="E1424" s="665"/>
      <c r="F1424" s="665"/>
      <c r="G1424" s="665"/>
      <c r="H1424" s="666"/>
    </row>
    <row r="1425" spans="1:8" ht="31.5">
      <c r="A1425" s="663" t="s">
        <v>121</v>
      </c>
      <c r="B1425" s="663"/>
      <c r="C1425" s="663"/>
      <c r="D1425" s="663"/>
      <c r="E1425" s="69" t="s">
        <v>104</v>
      </c>
      <c r="F1425" s="70" t="s">
        <v>122</v>
      </c>
      <c r="G1425" s="70" t="s">
        <v>118</v>
      </c>
      <c r="H1425" s="71" t="s">
        <v>119</v>
      </c>
    </row>
    <row r="1426" spans="1:8" ht="22.5" customHeight="1">
      <c r="A1426" s="515">
        <v>122</v>
      </c>
      <c r="B1426" s="664" t="s">
        <v>2790</v>
      </c>
      <c r="C1426" s="665"/>
      <c r="D1426" s="666"/>
      <c r="E1426" s="72" t="s">
        <v>104</v>
      </c>
      <c r="F1426" s="124">
        <v>1.4800000000000001E-2</v>
      </c>
      <c r="G1426" s="125">
        <v>62.78</v>
      </c>
      <c r="H1426" s="125">
        <f t="shared" ref="H1426:H1431" si="93">F1426*G1426</f>
        <v>0.93</v>
      </c>
    </row>
    <row r="1427" spans="1:8" ht="30" customHeight="1">
      <c r="A1427" s="515">
        <v>297</v>
      </c>
      <c r="B1427" s="664" t="s">
        <v>2813</v>
      </c>
      <c r="C1427" s="665"/>
      <c r="D1427" s="666"/>
      <c r="E1427" s="72" t="s">
        <v>104</v>
      </c>
      <c r="F1427" s="124">
        <v>1</v>
      </c>
      <c r="G1427" s="125">
        <v>2.35</v>
      </c>
      <c r="H1427" s="125">
        <f t="shared" si="93"/>
        <v>2.35</v>
      </c>
    </row>
    <row r="1428" spans="1:8" ht="31.5" customHeight="1">
      <c r="A1428" s="515">
        <v>11880</v>
      </c>
      <c r="B1428" s="664" t="s">
        <v>2825</v>
      </c>
      <c r="C1428" s="665"/>
      <c r="D1428" s="666"/>
      <c r="E1428" s="72" t="s">
        <v>104</v>
      </c>
      <c r="F1428" s="124">
        <v>1</v>
      </c>
      <c r="G1428" s="125">
        <v>74.94</v>
      </c>
      <c r="H1428" s="125">
        <f t="shared" si="93"/>
        <v>74.94</v>
      </c>
    </row>
    <row r="1429" spans="1:8" ht="45.75" customHeight="1">
      <c r="A1429" s="515">
        <v>20078</v>
      </c>
      <c r="B1429" s="664" t="s">
        <v>2810</v>
      </c>
      <c r="C1429" s="665"/>
      <c r="D1429" s="666"/>
      <c r="E1429" s="72" t="s">
        <v>104</v>
      </c>
      <c r="F1429" s="124">
        <v>0.03</v>
      </c>
      <c r="G1429" s="125">
        <v>22.98</v>
      </c>
      <c r="H1429" s="125">
        <f t="shared" si="93"/>
        <v>0.69</v>
      </c>
    </row>
    <row r="1430" spans="1:8" ht="23.25" customHeight="1">
      <c r="A1430" s="515">
        <v>20083</v>
      </c>
      <c r="B1430" s="664" t="s">
        <v>2123</v>
      </c>
      <c r="C1430" s="665"/>
      <c r="D1430" s="666"/>
      <c r="E1430" s="72" t="s">
        <v>104</v>
      </c>
      <c r="F1430" s="124">
        <v>2.2499999999999999E-2</v>
      </c>
      <c r="G1430" s="125">
        <v>54.52</v>
      </c>
      <c r="H1430" s="125">
        <f t="shared" si="93"/>
        <v>1.23</v>
      </c>
    </row>
    <row r="1431" spans="1:8">
      <c r="A1431" s="515">
        <v>38383</v>
      </c>
      <c r="B1431" s="664" t="s">
        <v>2124</v>
      </c>
      <c r="C1431" s="665"/>
      <c r="D1431" s="666"/>
      <c r="E1431" s="72" t="s">
        <v>104</v>
      </c>
      <c r="F1431" s="124">
        <v>5.7000000000000002E-2</v>
      </c>
      <c r="G1431" s="125">
        <v>1.68</v>
      </c>
      <c r="H1431" s="125">
        <f t="shared" si="93"/>
        <v>0.1</v>
      </c>
    </row>
    <row r="1432" spans="1:8">
      <c r="A1432" s="667" t="s">
        <v>123</v>
      </c>
      <c r="B1432" s="667"/>
      <c r="C1432" s="667"/>
      <c r="D1432" s="667"/>
      <c r="E1432" s="667"/>
      <c r="F1432" s="668"/>
      <c r="G1432" s="667"/>
      <c r="H1432" s="73">
        <f>SUM(H1426:H1431)</f>
        <v>80.239999999999995</v>
      </c>
    </row>
    <row r="1433" spans="1:8">
      <c r="A1433" s="669"/>
      <c r="B1433" s="669"/>
      <c r="C1433" s="669"/>
      <c r="D1433" s="669"/>
      <c r="E1433" s="669"/>
      <c r="F1433" s="670"/>
      <c r="G1433" s="669"/>
      <c r="H1433" s="669"/>
    </row>
    <row r="1434" spans="1:8">
      <c r="A1434" s="671" t="s">
        <v>124</v>
      </c>
      <c r="B1434" s="671"/>
      <c r="C1434" s="671"/>
      <c r="D1434" s="671"/>
      <c r="E1434" s="671"/>
      <c r="F1434" s="672"/>
      <c r="G1434" s="671"/>
      <c r="H1434" s="554">
        <f>H1423+H1432</f>
        <v>92.82</v>
      </c>
    </row>
    <row r="1436" spans="1:8">
      <c r="A1436" s="671" t="s">
        <v>2828</v>
      </c>
      <c r="B1436" s="671"/>
      <c r="C1436" s="671"/>
      <c r="D1436" s="671"/>
      <c r="E1436" s="673" t="s">
        <v>364</v>
      </c>
      <c r="F1436" s="674"/>
      <c r="G1436" s="659"/>
      <c r="H1436" s="659"/>
    </row>
    <row r="1437" spans="1:8" ht="43.5" customHeight="1">
      <c r="A1437" s="671" t="s">
        <v>2621</v>
      </c>
      <c r="B1437" s="671" t="s">
        <v>2621</v>
      </c>
      <c r="C1437" s="671"/>
      <c r="D1437" s="671"/>
      <c r="E1437" s="671" t="s">
        <v>104</v>
      </c>
      <c r="F1437" s="672"/>
      <c r="G1437" s="671"/>
      <c r="H1437" s="671">
        <v>35.39</v>
      </c>
    </row>
    <row r="1438" spans="1:8" ht="31.5">
      <c r="A1438" s="663" t="s">
        <v>97</v>
      </c>
      <c r="B1438" s="663"/>
      <c r="C1438" s="663"/>
      <c r="D1438" s="663"/>
      <c r="E1438" s="69" t="s">
        <v>104</v>
      </c>
      <c r="F1438" s="70" t="s">
        <v>117</v>
      </c>
      <c r="G1438" s="70" t="s">
        <v>118</v>
      </c>
      <c r="H1438" s="71" t="s">
        <v>119</v>
      </c>
    </row>
    <row r="1439" spans="1:8" ht="31.5" customHeight="1">
      <c r="A1439" s="515">
        <v>88248</v>
      </c>
      <c r="B1439" s="664" t="s">
        <v>422</v>
      </c>
      <c r="C1439" s="665"/>
      <c r="D1439" s="666"/>
      <c r="E1439" s="72" t="s">
        <v>106</v>
      </c>
      <c r="F1439" s="124">
        <v>0.25</v>
      </c>
      <c r="G1439" s="125">
        <v>14.56</v>
      </c>
      <c r="H1439" s="125">
        <f t="shared" ref="H1439:H1440" si="94">F1439*G1439</f>
        <v>3.64</v>
      </c>
    </row>
    <row r="1440" spans="1:8" ht="30" customHeight="1">
      <c r="A1440" s="515">
        <v>88267</v>
      </c>
      <c r="B1440" s="664" t="s">
        <v>152</v>
      </c>
      <c r="C1440" s="665"/>
      <c r="D1440" s="666"/>
      <c r="E1440" s="72" t="s">
        <v>106</v>
      </c>
      <c r="F1440" s="124">
        <v>0.25</v>
      </c>
      <c r="G1440" s="125">
        <v>18.54</v>
      </c>
      <c r="H1440" s="125">
        <f t="shared" si="94"/>
        <v>4.6399999999999997</v>
      </c>
    </row>
    <row r="1441" spans="1:8">
      <c r="A1441" s="667" t="s">
        <v>120</v>
      </c>
      <c r="B1441" s="667"/>
      <c r="C1441" s="667"/>
      <c r="D1441" s="667"/>
      <c r="E1441" s="667"/>
      <c r="F1441" s="668"/>
      <c r="G1441" s="667"/>
      <c r="H1441" s="73">
        <f>SUM(H1439:H1440)</f>
        <v>8.2799999999999994</v>
      </c>
    </row>
    <row r="1442" spans="1:8">
      <c r="A1442" s="664"/>
      <c r="B1442" s="665"/>
      <c r="C1442" s="665"/>
      <c r="D1442" s="665"/>
      <c r="E1442" s="665"/>
      <c r="F1442" s="665"/>
      <c r="G1442" s="665"/>
      <c r="H1442" s="666"/>
    </row>
    <row r="1443" spans="1:8" ht="31.5">
      <c r="A1443" s="663" t="s">
        <v>121</v>
      </c>
      <c r="B1443" s="663"/>
      <c r="C1443" s="663"/>
      <c r="D1443" s="663"/>
      <c r="E1443" s="69" t="s">
        <v>104</v>
      </c>
      <c r="F1443" s="70" t="s">
        <v>122</v>
      </c>
      <c r="G1443" s="70" t="s">
        <v>118</v>
      </c>
      <c r="H1443" s="71" t="s">
        <v>119</v>
      </c>
    </row>
    <row r="1444" spans="1:8" ht="31.5" customHeight="1">
      <c r="A1444" s="515">
        <v>301</v>
      </c>
      <c r="B1444" s="664" t="s">
        <v>2808</v>
      </c>
      <c r="C1444" s="665"/>
      <c r="D1444" s="666"/>
      <c r="E1444" s="72" t="s">
        <v>104</v>
      </c>
      <c r="F1444" s="124">
        <v>1</v>
      </c>
      <c r="G1444" s="125">
        <v>2.95</v>
      </c>
      <c r="H1444" s="125">
        <f t="shared" ref="H1444:H1446" si="95">F1444*G1444</f>
        <v>2.95</v>
      </c>
    </row>
    <row r="1445" spans="1:8" ht="30.75" customHeight="1">
      <c r="A1445" s="515">
        <v>10767</v>
      </c>
      <c r="B1445" s="664" t="s">
        <v>2827</v>
      </c>
      <c r="C1445" s="665"/>
      <c r="D1445" s="666"/>
      <c r="E1445" s="72" t="s">
        <v>104</v>
      </c>
      <c r="F1445" s="124">
        <v>1</v>
      </c>
      <c r="G1445" s="125">
        <v>23.12</v>
      </c>
      <c r="H1445" s="125">
        <f t="shared" si="95"/>
        <v>23.12</v>
      </c>
    </row>
    <row r="1446" spans="1:8" ht="43.5" customHeight="1">
      <c r="A1446" s="515">
        <v>20078</v>
      </c>
      <c r="B1446" s="664" t="s">
        <v>2810</v>
      </c>
      <c r="C1446" s="665"/>
      <c r="D1446" s="666"/>
      <c r="E1446" s="72" t="s">
        <v>104</v>
      </c>
      <c r="F1446" s="124">
        <v>4.5999999999999999E-2</v>
      </c>
      <c r="G1446" s="125">
        <v>22.98</v>
      </c>
      <c r="H1446" s="125">
        <f t="shared" si="95"/>
        <v>1.06</v>
      </c>
    </row>
    <row r="1447" spans="1:8">
      <c r="A1447" s="667" t="s">
        <v>123</v>
      </c>
      <c r="B1447" s="667"/>
      <c r="C1447" s="667"/>
      <c r="D1447" s="667"/>
      <c r="E1447" s="667"/>
      <c r="F1447" s="668"/>
      <c r="G1447" s="667"/>
      <c r="H1447" s="73">
        <f>SUM(H1444:H1446)</f>
        <v>27.13</v>
      </c>
    </row>
    <row r="1448" spans="1:8">
      <c r="A1448" s="669"/>
      <c r="B1448" s="669"/>
      <c r="C1448" s="669"/>
      <c r="D1448" s="669"/>
      <c r="E1448" s="669"/>
      <c r="F1448" s="670"/>
      <c r="G1448" s="669"/>
      <c r="H1448" s="669"/>
    </row>
    <row r="1449" spans="1:8">
      <c r="A1449" s="671" t="s">
        <v>124</v>
      </c>
      <c r="B1449" s="671"/>
      <c r="C1449" s="671"/>
      <c r="D1449" s="671"/>
      <c r="E1449" s="671"/>
      <c r="F1449" s="672"/>
      <c r="G1449" s="671"/>
      <c r="H1449" s="554">
        <f>H1441+H1447</f>
        <v>35.409999999999997</v>
      </c>
    </row>
    <row r="1451" spans="1:8">
      <c r="A1451" s="671" t="s">
        <v>2830</v>
      </c>
      <c r="B1451" s="671"/>
      <c r="C1451" s="671"/>
      <c r="D1451" s="671"/>
      <c r="E1451" s="673" t="s">
        <v>364</v>
      </c>
      <c r="F1451" s="674"/>
      <c r="G1451" s="659"/>
      <c r="H1451" s="659"/>
    </row>
    <row r="1452" spans="1:8" ht="40.5" customHeight="1">
      <c r="A1452" s="671" t="s">
        <v>2623</v>
      </c>
      <c r="B1452" s="671" t="s">
        <v>2623</v>
      </c>
      <c r="C1452" s="671"/>
      <c r="D1452" s="671"/>
      <c r="E1452" s="671" t="s">
        <v>104</v>
      </c>
      <c r="F1452" s="672"/>
      <c r="G1452" s="671"/>
      <c r="H1452" s="671">
        <v>28.82</v>
      </c>
    </row>
    <row r="1453" spans="1:8" ht="31.5">
      <c r="A1453" s="663" t="s">
        <v>97</v>
      </c>
      <c r="B1453" s="663"/>
      <c r="C1453" s="663"/>
      <c r="D1453" s="663"/>
      <c r="E1453" s="69" t="s">
        <v>104</v>
      </c>
      <c r="F1453" s="70" t="s">
        <v>117</v>
      </c>
      <c r="G1453" s="70" t="s">
        <v>118</v>
      </c>
      <c r="H1453" s="71" t="s">
        <v>119</v>
      </c>
    </row>
    <row r="1454" spans="1:8" ht="30.75" customHeight="1">
      <c r="A1454" s="515">
        <v>88248</v>
      </c>
      <c r="B1454" s="664" t="s">
        <v>422</v>
      </c>
      <c r="C1454" s="665"/>
      <c r="D1454" s="666"/>
      <c r="E1454" s="72" t="s">
        <v>106</v>
      </c>
      <c r="F1454" s="124">
        <v>0.25</v>
      </c>
      <c r="G1454" s="125">
        <v>14.56</v>
      </c>
      <c r="H1454" s="125">
        <f t="shared" ref="H1454:H1455" si="96">F1454*G1454</f>
        <v>3.64</v>
      </c>
    </row>
    <row r="1455" spans="1:8" ht="30" customHeight="1">
      <c r="A1455" s="515">
        <v>88267</v>
      </c>
      <c r="B1455" s="664" t="s">
        <v>152</v>
      </c>
      <c r="C1455" s="665"/>
      <c r="D1455" s="666"/>
      <c r="E1455" s="72" t="s">
        <v>106</v>
      </c>
      <c r="F1455" s="124">
        <v>0.25</v>
      </c>
      <c r="G1455" s="125">
        <v>18.54</v>
      </c>
      <c r="H1455" s="125">
        <f t="shared" si="96"/>
        <v>4.6399999999999997</v>
      </c>
    </row>
    <row r="1456" spans="1:8">
      <c r="A1456" s="667" t="s">
        <v>120</v>
      </c>
      <c r="B1456" s="667"/>
      <c r="C1456" s="667"/>
      <c r="D1456" s="667"/>
      <c r="E1456" s="667"/>
      <c r="F1456" s="668"/>
      <c r="G1456" s="667"/>
      <c r="H1456" s="73">
        <f>SUM(H1454:H1455)</f>
        <v>8.2799999999999994</v>
      </c>
    </row>
    <row r="1457" spans="1:8">
      <c r="A1457" s="664"/>
      <c r="B1457" s="665"/>
      <c r="C1457" s="665"/>
      <c r="D1457" s="665"/>
      <c r="E1457" s="665"/>
      <c r="F1457" s="665"/>
      <c r="G1457" s="665"/>
      <c r="H1457" s="666"/>
    </row>
    <row r="1458" spans="1:8" ht="31.5">
      <c r="A1458" s="663" t="s">
        <v>121</v>
      </c>
      <c r="B1458" s="663"/>
      <c r="C1458" s="663"/>
      <c r="D1458" s="663"/>
      <c r="E1458" s="69" t="s">
        <v>104</v>
      </c>
      <c r="F1458" s="70" t="s">
        <v>122</v>
      </c>
      <c r="G1458" s="70" t="s">
        <v>118</v>
      </c>
      <c r="H1458" s="71" t="s">
        <v>119</v>
      </c>
    </row>
    <row r="1459" spans="1:8" ht="33" customHeight="1">
      <c r="A1459" s="515">
        <v>301</v>
      </c>
      <c r="B1459" s="664" t="s">
        <v>2808</v>
      </c>
      <c r="C1459" s="665"/>
      <c r="D1459" s="666"/>
      <c r="E1459" s="72" t="s">
        <v>104</v>
      </c>
      <c r="F1459" s="124">
        <v>1</v>
      </c>
      <c r="G1459" s="125">
        <v>2.95</v>
      </c>
      <c r="H1459" s="125">
        <f t="shared" ref="H1459:H1461" si="97">F1459*G1459</f>
        <v>2.95</v>
      </c>
    </row>
    <row r="1460" spans="1:8" ht="31.5" customHeight="1">
      <c r="A1460" s="515">
        <v>1964</v>
      </c>
      <c r="B1460" s="664" t="s">
        <v>2829</v>
      </c>
      <c r="C1460" s="665"/>
      <c r="D1460" s="666"/>
      <c r="E1460" s="72" t="s">
        <v>104</v>
      </c>
      <c r="F1460" s="124">
        <v>1</v>
      </c>
      <c r="G1460" s="125">
        <v>16.55</v>
      </c>
      <c r="H1460" s="125">
        <f t="shared" si="97"/>
        <v>16.55</v>
      </c>
    </row>
    <row r="1461" spans="1:8" ht="47.25" customHeight="1">
      <c r="A1461" s="515">
        <v>20078</v>
      </c>
      <c r="B1461" s="664" t="s">
        <v>2810</v>
      </c>
      <c r="C1461" s="665"/>
      <c r="D1461" s="666"/>
      <c r="E1461" s="72" t="s">
        <v>104</v>
      </c>
      <c r="F1461" s="124">
        <v>4.5999999999999999E-2</v>
      </c>
      <c r="G1461" s="125">
        <v>22.98</v>
      </c>
      <c r="H1461" s="125">
        <f t="shared" si="97"/>
        <v>1.06</v>
      </c>
    </row>
    <row r="1462" spans="1:8">
      <c r="A1462" s="667" t="s">
        <v>123</v>
      </c>
      <c r="B1462" s="667"/>
      <c r="C1462" s="667"/>
      <c r="D1462" s="667"/>
      <c r="E1462" s="667"/>
      <c r="F1462" s="668"/>
      <c r="G1462" s="667"/>
      <c r="H1462" s="73">
        <f>SUM(H1459:H1461)</f>
        <v>20.56</v>
      </c>
    </row>
    <row r="1463" spans="1:8">
      <c r="A1463" s="669"/>
      <c r="B1463" s="669"/>
      <c r="C1463" s="669"/>
      <c r="D1463" s="669"/>
      <c r="E1463" s="669"/>
      <c r="F1463" s="670"/>
      <c r="G1463" s="669"/>
      <c r="H1463" s="669"/>
    </row>
    <row r="1464" spans="1:8">
      <c r="A1464" s="671" t="s">
        <v>124</v>
      </c>
      <c r="B1464" s="671"/>
      <c r="C1464" s="671"/>
      <c r="D1464" s="671"/>
      <c r="E1464" s="671"/>
      <c r="F1464" s="672"/>
      <c r="G1464" s="671"/>
      <c r="H1464" s="554">
        <f>H1456+H1462</f>
        <v>28.84</v>
      </c>
    </row>
    <row r="1466" spans="1:8">
      <c r="A1466" s="671" t="s">
        <v>2833</v>
      </c>
      <c r="B1466" s="671"/>
      <c r="C1466" s="671"/>
      <c r="D1466" s="671"/>
      <c r="E1466" s="673" t="s">
        <v>364</v>
      </c>
      <c r="F1466" s="674"/>
      <c r="G1466" s="659"/>
      <c r="H1466" s="659"/>
    </row>
    <row r="1467" spans="1:8" ht="36.75" customHeight="1">
      <c r="A1467" s="671" t="s">
        <v>2625</v>
      </c>
      <c r="B1467" s="671" t="s">
        <v>2625</v>
      </c>
      <c r="C1467" s="671"/>
      <c r="D1467" s="671"/>
      <c r="E1467" s="671" t="s">
        <v>104</v>
      </c>
      <c r="F1467" s="672"/>
      <c r="G1467" s="671"/>
      <c r="H1467" s="671">
        <v>33.58</v>
      </c>
    </row>
    <row r="1468" spans="1:8" ht="31.5">
      <c r="A1468" s="663" t="s">
        <v>97</v>
      </c>
      <c r="B1468" s="663"/>
      <c r="C1468" s="663"/>
      <c r="D1468" s="663"/>
      <c r="E1468" s="69" t="s">
        <v>104</v>
      </c>
      <c r="F1468" s="70" t="s">
        <v>117</v>
      </c>
      <c r="G1468" s="70" t="s">
        <v>118</v>
      </c>
      <c r="H1468" s="71" t="s">
        <v>119</v>
      </c>
    </row>
    <row r="1469" spans="1:8" ht="30.75" customHeight="1">
      <c r="A1469" s="515">
        <v>88248</v>
      </c>
      <c r="B1469" s="664" t="s">
        <v>422</v>
      </c>
      <c r="C1469" s="665"/>
      <c r="D1469" s="666"/>
      <c r="E1469" s="72" t="s">
        <v>106</v>
      </c>
      <c r="F1469" s="124">
        <v>0.33</v>
      </c>
      <c r="G1469" s="125">
        <v>14.56</v>
      </c>
      <c r="H1469" s="125">
        <f t="shared" ref="H1469:H1470" si="98">F1469*G1469</f>
        <v>4.8</v>
      </c>
    </row>
    <row r="1470" spans="1:8" ht="30" customHeight="1">
      <c r="A1470" s="515">
        <v>88267</v>
      </c>
      <c r="B1470" s="664" t="s">
        <v>152</v>
      </c>
      <c r="C1470" s="665"/>
      <c r="D1470" s="666"/>
      <c r="E1470" s="72" t="s">
        <v>106</v>
      </c>
      <c r="F1470" s="124">
        <v>0.33</v>
      </c>
      <c r="G1470" s="125">
        <v>18.54</v>
      </c>
      <c r="H1470" s="125">
        <f t="shared" si="98"/>
        <v>6.12</v>
      </c>
    </row>
    <row r="1471" spans="1:8">
      <c r="A1471" s="667" t="s">
        <v>120</v>
      </c>
      <c r="B1471" s="667"/>
      <c r="C1471" s="667"/>
      <c r="D1471" s="667"/>
      <c r="E1471" s="667"/>
      <c r="F1471" s="668"/>
      <c r="G1471" s="667"/>
      <c r="H1471" s="73">
        <f>SUM(H1469:H1470)</f>
        <v>10.92</v>
      </c>
    </row>
    <row r="1472" spans="1:8">
      <c r="A1472" s="664"/>
      <c r="B1472" s="665"/>
      <c r="C1472" s="665"/>
      <c r="D1472" s="665"/>
      <c r="E1472" s="665"/>
      <c r="F1472" s="665"/>
      <c r="G1472" s="665"/>
      <c r="H1472" s="666"/>
    </row>
    <row r="1473" spans="1:8" ht="31.5">
      <c r="A1473" s="663" t="s">
        <v>121</v>
      </c>
      <c r="B1473" s="663"/>
      <c r="C1473" s="663"/>
      <c r="D1473" s="663"/>
      <c r="E1473" s="69" t="s">
        <v>104</v>
      </c>
      <c r="F1473" s="70" t="s">
        <v>122</v>
      </c>
      <c r="G1473" s="70" t="s">
        <v>118</v>
      </c>
      <c r="H1473" s="71" t="s">
        <v>119</v>
      </c>
    </row>
    <row r="1474" spans="1:8" ht="32.25" customHeight="1">
      <c r="A1474" s="515">
        <v>301</v>
      </c>
      <c r="B1474" s="664" t="s">
        <v>2808</v>
      </c>
      <c r="C1474" s="665"/>
      <c r="D1474" s="666"/>
      <c r="E1474" s="72" t="s">
        <v>104</v>
      </c>
      <c r="F1474" s="124">
        <v>2</v>
      </c>
      <c r="G1474" s="125">
        <v>2.95</v>
      </c>
      <c r="H1474" s="125">
        <f t="shared" ref="H1474:H1476" si="99">F1474*G1474</f>
        <v>5.9</v>
      </c>
    </row>
    <row r="1475" spans="1:8" ht="29.25" customHeight="1">
      <c r="A1475" s="515">
        <v>3660</v>
      </c>
      <c r="B1475" s="664" t="s">
        <v>2832</v>
      </c>
      <c r="C1475" s="665"/>
      <c r="D1475" s="666"/>
      <c r="E1475" s="72" t="s">
        <v>104</v>
      </c>
      <c r="F1475" s="124">
        <v>1</v>
      </c>
      <c r="G1475" s="125">
        <v>14.66</v>
      </c>
      <c r="H1475" s="125">
        <f t="shared" si="99"/>
        <v>14.66</v>
      </c>
    </row>
    <row r="1476" spans="1:8" ht="46.5" customHeight="1">
      <c r="A1476" s="515">
        <v>20078</v>
      </c>
      <c r="B1476" s="664" t="s">
        <v>2810</v>
      </c>
      <c r="C1476" s="665"/>
      <c r="D1476" s="666"/>
      <c r="E1476" s="72" t="s">
        <v>104</v>
      </c>
      <c r="F1476" s="124">
        <v>9.1999999999999998E-2</v>
      </c>
      <c r="G1476" s="125">
        <v>22.98</v>
      </c>
      <c r="H1476" s="125">
        <f t="shared" si="99"/>
        <v>2.11</v>
      </c>
    </row>
    <row r="1477" spans="1:8">
      <c r="A1477" s="667" t="s">
        <v>123</v>
      </c>
      <c r="B1477" s="667"/>
      <c r="C1477" s="667"/>
      <c r="D1477" s="667"/>
      <c r="E1477" s="667"/>
      <c r="F1477" s="668"/>
      <c r="G1477" s="667"/>
      <c r="H1477" s="73">
        <f>SUM(H1474:H1476)</f>
        <v>22.67</v>
      </c>
    </row>
    <row r="1478" spans="1:8">
      <c r="A1478" s="669"/>
      <c r="B1478" s="669"/>
      <c r="C1478" s="669"/>
      <c r="D1478" s="669"/>
      <c r="E1478" s="669"/>
      <c r="F1478" s="670"/>
      <c r="G1478" s="669"/>
      <c r="H1478" s="669"/>
    </row>
    <row r="1479" spans="1:8">
      <c r="A1479" s="671" t="s">
        <v>124</v>
      </c>
      <c r="B1479" s="671"/>
      <c r="C1479" s="671"/>
      <c r="D1479" s="671"/>
      <c r="E1479" s="671"/>
      <c r="F1479" s="672"/>
      <c r="G1479" s="671"/>
      <c r="H1479" s="554">
        <f>H1471+H1477</f>
        <v>33.590000000000003</v>
      </c>
    </row>
    <row r="1481" spans="1:8">
      <c r="A1481" s="671" t="s">
        <v>2836</v>
      </c>
      <c r="B1481" s="671"/>
      <c r="C1481" s="671"/>
      <c r="D1481" s="671"/>
      <c r="E1481" s="673" t="s">
        <v>364</v>
      </c>
      <c r="F1481" s="674"/>
      <c r="G1481" s="659"/>
      <c r="H1481" s="659"/>
    </row>
    <row r="1482" spans="1:8" ht="37.5" customHeight="1">
      <c r="A1482" s="671" t="s">
        <v>2629</v>
      </c>
      <c r="B1482" s="671"/>
      <c r="C1482" s="671"/>
      <c r="D1482" s="671"/>
      <c r="E1482" s="671"/>
      <c r="F1482" s="672"/>
      <c r="G1482" s="671"/>
      <c r="H1482" s="671"/>
    </row>
    <row r="1483" spans="1:8" ht="31.5">
      <c r="A1483" s="663" t="s">
        <v>97</v>
      </c>
      <c r="B1483" s="663"/>
      <c r="C1483" s="663"/>
      <c r="D1483" s="663"/>
      <c r="E1483" s="69" t="s">
        <v>104</v>
      </c>
      <c r="F1483" s="70" t="s">
        <v>117</v>
      </c>
      <c r="G1483" s="70" t="s">
        <v>118</v>
      </c>
      <c r="H1483" s="71" t="s">
        <v>119</v>
      </c>
    </row>
    <row r="1484" spans="1:8" ht="28.5" customHeight="1">
      <c r="A1484" s="515">
        <v>88267</v>
      </c>
      <c r="B1484" s="664" t="s">
        <v>152</v>
      </c>
      <c r="C1484" s="665"/>
      <c r="D1484" s="666"/>
      <c r="E1484" s="72" t="s">
        <v>106</v>
      </c>
      <c r="F1484" s="124">
        <v>0.33</v>
      </c>
      <c r="G1484" s="125">
        <v>18.54</v>
      </c>
      <c r="H1484" s="125">
        <f t="shared" ref="H1484:H1485" si="100">F1484*G1484</f>
        <v>6.12</v>
      </c>
    </row>
    <row r="1485" spans="1:8" ht="30" customHeight="1">
      <c r="A1485" s="515">
        <v>88248</v>
      </c>
      <c r="B1485" s="664" t="s">
        <v>422</v>
      </c>
      <c r="C1485" s="665"/>
      <c r="D1485" s="666"/>
      <c r="E1485" s="72" t="s">
        <v>106</v>
      </c>
      <c r="F1485" s="124">
        <v>0.33</v>
      </c>
      <c r="G1485" s="125">
        <v>14.56</v>
      </c>
      <c r="H1485" s="125">
        <f t="shared" si="100"/>
        <v>4.8</v>
      </c>
    </row>
    <row r="1486" spans="1:8">
      <c r="A1486" s="667" t="s">
        <v>120</v>
      </c>
      <c r="B1486" s="667"/>
      <c r="C1486" s="667"/>
      <c r="D1486" s="667"/>
      <c r="E1486" s="667"/>
      <c r="F1486" s="668"/>
      <c r="G1486" s="667"/>
      <c r="H1486" s="73">
        <f>SUM(H1484:H1485)</f>
        <v>10.92</v>
      </c>
    </row>
    <row r="1487" spans="1:8">
      <c r="A1487" s="664"/>
      <c r="B1487" s="665"/>
      <c r="C1487" s="665"/>
      <c r="D1487" s="665"/>
      <c r="E1487" s="665"/>
      <c r="F1487" s="665"/>
      <c r="G1487" s="665"/>
      <c r="H1487" s="666"/>
    </row>
    <row r="1488" spans="1:8" ht="31.5">
      <c r="A1488" s="663" t="s">
        <v>121</v>
      </c>
      <c r="B1488" s="663"/>
      <c r="C1488" s="663"/>
      <c r="D1488" s="663"/>
      <c r="E1488" s="69" t="s">
        <v>104</v>
      </c>
      <c r="F1488" s="70" t="s">
        <v>122</v>
      </c>
      <c r="G1488" s="70" t="s">
        <v>118</v>
      </c>
      <c r="H1488" s="71" t="s">
        <v>119</v>
      </c>
    </row>
    <row r="1489" spans="1:8" ht="35.25" customHeight="1">
      <c r="A1489" s="515">
        <v>301</v>
      </c>
      <c r="B1489" s="664" t="s">
        <v>2808</v>
      </c>
      <c r="C1489" s="665"/>
      <c r="D1489" s="666"/>
      <c r="E1489" s="72" t="s">
        <v>104</v>
      </c>
      <c r="F1489" s="124">
        <v>2</v>
      </c>
      <c r="G1489" s="125">
        <v>2.95</v>
      </c>
      <c r="H1489" s="125">
        <f t="shared" ref="H1489:H1491" si="101">F1489*G1489</f>
        <v>5.9</v>
      </c>
    </row>
    <row r="1490" spans="1:8" ht="44.25" customHeight="1">
      <c r="A1490" s="515">
        <v>20078</v>
      </c>
      <c r="B1490" s="664" t="s">
        <v>2810</v>
      </c>
      <c r="C1490" s="665"/>
      <c r="D1490" s="666"/>
      <c r="E1490" s="72" t="s">
        <v>104</v>
      </c>
      <c r="F1490" s="124">
        <v>9.1999999999999998E-2</v>
      </c>
      <c r="G1490" s="125">
        <v>22.98</v>
      </c>
      <c r="H1490" s="125">
        <f t="shared" si="101"/>
        <v>2.11</v>
      </c>
    </row>
    <row r="1491" spans="1:8" ht="31.5" customHeight="1">
      <c r="A1491" s="515">
        <v>11655</v>
      </c>
      <c r="B1491" s="664" t="s">
        <v>2835</v>
      </c>
      <c r="C1491" s="665"/>
      <c r="D1491" s="666"/>
      <c r="E1491" s="72" t="s">
        <v>104</v>
      </c>
      <c r="F1491" s="124">
        <v>1</v>
      </c>
      <c r="G1491" s="125">
        <v>9.5399999999999991</v>
      </c>
      <c r="H1491" s="125">
        <f t="shared" si="101"/>
        <v>9.5399999999999991</v>
      </c>
    </row>
    <row r="1492" spans="1:8">
      <c r="A1492" s="667" t="s">
        <v>123</v>
      </c>
      <c r="B1492" s="667"/>
      <c r="C1492" s="667"/>
      <c r="D1492" s="667"/>
      <c r="E1492" s="667"/>
      <c r="F1492" s="668"/>
      <c r="G1492" s="667"/>
      <c r="H1492" s="73">
        <f>SUM(H1489:H1491)</f>
        <v>17.55</v>
      </c>
    </row>
    <row r="1493" spans="1:8">
      <c r="A1493" s="669"/>
      <c r="B1493" s="669"/>
      <c r="C1493" s="669"/>
      <c r="D1493" s="669"/>
      <c r="E1493" s="669"/>
      <c r="F1493" s="670"/>
      <c r="G1493" s="669"/>
      <c r="H1493" s="669"/>
    </row>
    <row r="1494" spans="1:8">
      <c r="A1494" s="671" t="s">
        <v>124</v>
      </c>
      <c r="B1494" s="671"/>
      <c r="C1494" s="671"/>
      <c r="D1494" s="671"/>
      <c r="E1494" s="671"/>
      <c r="F1494" s="672"/>
      <c r="G1494" s="671"/>
      <c r="H1494" s="554">
        <f>H1486+H1492</f>
        <v>28.47</v>
      </c>
    </row>
    <row r="1496" spans="1:8">
      <c r="A1496" s="671" t="s">
        <v>2841</v>
      </c>
      <c r="B1496" s="671"/>
      <c r="C1496" s="671"/>
      <c r="D1496" s="671"/>
      <c r="E1496" s="673" t="s">
        <v>364</v>
      </c>
      <c r="F1496" s="674"/>
      <c r="G1496" s="659"/>
      <c r="H1496" s="659"/>
    </row>
    <row r="1497" spans="1:8" ht="36.75" customHeight="1">
      <c r="A1497" s="671" t="s">
        <v>2630</v>
      </c>
      <c r="B1497" s="671"/>
      <c r="C1497" s="671"/>
      <c r="D1497" s="671"/>
      <c r="E1497" s="671"/>
      <c r="F1497" s="672"/>
      <c r="G1497" s="671"/>
      <c r="H1497" s="671"/>
    </row>
    <row r="1498" spans="1:8" ht="31.5">
      <c r="A1498" s="663" t="s">
        <v>97</v>
      </c>
      <c r="B1498" s="663"/>
      <c r="C1498" s="663"/>
      <c r="D1498" s="663"/>
      <c r="E1498" s="69" t="s">
        <v>104</v>
      </c>
      <c r="F1498" s="70" t="s">
        <v>117</v>
      </c>
      <c r="G1498" s="70" t="s">
        <v>118</v>
      </c>
      <c r="H1498" s="71" t="s">
        <v>119</v>
      </c>
    </row>
    <row r="1499" spans="1:8" ht="31.5" customHeight="1">
      <c r="A1499" s="515">
        <v>88248</v>
      </c>
      <c r="B1499" s="664" t="s">
        <v>422</v>
      </c>
      <c r="C1499" s="665"/>
      <c r="D1499" s="666"/>
      <c r="E1499" s="72" t="s">
        <v>106</v>
      </c>
      <c r="F1499" s="124">
        <v>0.13</v>
      </c>
      <c r="G1499" s="125">
        <v>14.56</v>
      </c>
      <c r="H1499" s="125">
        <f t="shared" ref="H1499:H1500" si="102">F1499*G1499</f>
        <v>1.89</v>
      </c>
    </row>
    <row r="1500" spans="1:8" ht="28.5" customHeight="1">
      <c r="A1500" s="515">
        <v>88267</v>
      </c>
      <c r="B1500" s="664" t="s">
        <v>152</v>
      </c>
      <c r="C1500" s="665"/>
      <c r="D1500" s="666"/>
      <c r="E1500" s="72" t="s">
        <v>106</v>
      </c>
      <c r="F1500" s="124">
        <v>0.13</v>
      </c>
      <c r="G1500" s="125">
        <v>18.54</v>
      </c>
      <c r="H1500" s="125">
        <f t="shared" si="102"/>
        <v>2.41</v>
      </c>
    </row>
    <row r="1501" spans="1:8">
      <c r="A1501" s="667" t="s">
        <v>120</v>
      </c>
      <c r="B1501" s="667"/>
      <c r="C1501" s="667"/>
      <c r="D1501" s="667"/>
      <c r="E1501" s="667"/>
      <c r="F1501" s="668"/>
      <c r="G1501" s="667"/>
      <c r="H1501" s="73">
        <f>SUM(H1499:H1500)</f>
        <v>4.3</v>
      </c>
    </row>
    <row r="1502" spans="1:8">
      <c r="A1502" s="664"/>
      <c r="B1502" s="665"/>
      <c r="C1502" s="665"/>
      <c r="D1502" s="665"/>
      <c r="E1502" s="665"/>
      <c r="F1502" s="665"/>
      <c r="G1502" s="665"/>
      <c r="H1502" s="666"/>
    </row>
    <row r="1503" spans="1:8" ht="31.5">
      <c r="A1503" s="663" t="s">
        <v>121</v>
      </c>
      <c r="B1503" s="663"/>
      <c r="C1503" s="663"/>
      <c r="D1503" s="663"/>
      <c r="E1503" s="69" t="s">
        <v>104</v>
      </c>
      <c r="F1503" s="70" t="s">
        <v>122</v>
      </c>
      <c r="G1503" s="70" t="s">
        <v>118</v>
      </c>
      <c r="H1503" s="71" t="s">
        <v>119</v>
      </c>
    </row>
    <row r="1504" spans="1:8" ht="32.25" customHeight="1">
      <c r="A1504" s="515">
        <v>298</v>
      </c>
      <c r="B1504" s="664" t="s">
        <v>2817</v>
      </c>
      <c r="C1504" s="665"/>
      <c r="D1504" s="666"/>
      <c r="E1504" s="72" t="s">
        <v>104</v>
      </c>
      <c r="F1504" s="124">
        <v>1</v>
      </c>
      <c r="G1504" s="125">
        <v>2.69</v>
      </c>
      <c r="H1504" s="125">
        <f t="shared" ref="H1504:H1507" si="103">F1504*G1504</f>
        <v>2.69</v>
      </c>
    </row>
    <row r="1505" spans="1:8" ht="30.75" customHeight="1">
      <c r="A1505" s="515">
        <v>301</v>
      </c>
      <c r="B1505" s="664" t="s">
        <v>2808</v>
      </c>
      <c r="C1505" s="665"/>
      <c r="D1505" s="666"/>
      <c r="E1505" s="72" t="s">
        <v>104</v>
      </c>
      <c r="F1505" s="124">
        <v>1</v>
      </c>
      <c r="G1505" s="125">
        <v>2.95</v>
      </c>
      <c r="H1505" s="125">
        <f t="shared" si="103"/>
        <v>2.95</v>
      </c>
    </row>
    <row r="1506" spans="1:8" ht="45.75" customHeight="1">
      <c r="A1506" s="515">
        <v>20078</v>
      </c>
      <c r="B1506" s="664" t="s">
        <v>2810</v>
      </c>
      <c r="C1506" s="665"/>
      <c r="D1506" s="666"/>
      <c r="E1506" s="72" t="s">
        <v>104</v>
      </c>
      <c r="F1506" s="124">
        <v>9.1999999999999998E-2</v>
      </c>
      <c r="G1506" s="125">
        <v>22.98</v>
      </c>
      <c r="H1506" s="125">
        <f t="shared" si="103"/>
        <v>2.11</v>
      </c>
    </row>
    <row r="1507" spans="1:8" ht="21.75" customHeight="1">
      <c r="A1507" s="515">
        <v>20178</v>
      </c>
      <c r="B1507" s="664" t="s">
        <v>2840</v>
      </c>
      <c r="C1507" s="665"/>
      <c r="D1507" s="666"/>
      <c r="E1507" s="72" t="s">
        <v>104</v>
      </c>
      <c r="F1507" s="124">
        <v>1</v>
      </c>
      <c r="G1507" s="125">
        <v>28.96</v>
      </c>
      <c r="H1507" s="125">
        <f t="shared" si="103"/>
        <v>28.96</v>
      </c>
    </row>
    <row r="1508" spans="1:8">
      <c r="A1508" s="667" t="s">
        <v>123</v>
      </c>
      <c r="B1508" s="667"/>
      <c r="C1508" s="667"/>
      <c r="D1508" s="667"/>
      <c r="E1508" s="667"/>
      <c r="F1508" s="668"/>
      <c r="G1508" s="667"/>
      <c r="H1508" s="73">
        <f>SUM(H1504:H1507)</f>
        <v>36.71</v>
      </c>
    </row>
    <row r="1509" spans="1:8">
      <c r="A1509" s="669"/>
      <c r="B1509" s="669"/>
      <c r="C1509" s="669"/>
      <c r="D1509" s="669"/>
      <c r="E1509" s="669"/>
      <c r="F1509" s="670"/>
      <c r="G1509" s="669"/>
      <c r="H1509" s="669"/>
    </row>
    <row r="1510" spans="1:8">
      <c r="A1510" s="671" t="s">
        <v>124</v>
      </c>
      <c r="B1510" s="671"/>
      <c r="C1510" s="671"/>
      <c r="D1510" s="671"/>
      <c r="E1510" s="671"/>
      <c r="F1510" s="672"/>
      <c r="G1510" s="671"/>
      <c r="H1510" s="554">
        <f>H1501+H1508</f>
        <v>41.01</v>
      </c>
    </row>
    <row r="1512" spans="1:8">
      <c r="A1512" s="671" t="s">
        <v>2843</v>
      </c>
      <c r="B1512" s="671"/>
      <c r="C1512" s="671"/>
      <c r="D1512" s="671"/>
      <c r="E1512" s="673" t="s">
        <v>364</v>
      </c>
      <c r="F1512" s="674"/>
      <c r="G1512" s="659"/>
      <c r="H1512" s="659"/>
    </row>
    <row r="1513" spans="1:8" ht="40.5" customHeight="1">
      <c r="A1513" s="671" t="s">
        <v>2631</v>
      </c>
      <c r="B1513" s="671"/>
      <c r="C1513" s="671"/>
      <c r="D1513" s="671"/>
      <c r="E1513" s="671"/>
      <c r="F1513" s="672"/>
      <c r="G1513" s="671"/>
      <c r="H1513" s="671"/>
    </row>
    <row r="1514" spans="1:8" ht="31.5">
      <c r="A1514" s="663" t="s">
        <v>97</v>
      </c>
      <c r="B1514" s="663"/>
      <c r="C1514" s="663"/>
      <c r="D1514" s="663"/>
      <c r="E1514" s="69" t="s">
        <v>104</v>
      </c>
      <c r="F1514" s="70" t="s">
        <v>117</v>
      </c>
      <c r="G1514" s="70" t="s">
        <v>118</v>
      </c>
      <c r="H1514" s="71" t="s">
        <v>119</v>
      </c>
    </row>
    <row r="1515" spans="1:8" ht="34.5" customHeight="1">
      <c r="A1515" s="515">
        <v>88248</v>
      </c>
      <c r="B1515" s="664" t="s">
        <v>422</v>
      </c>
      <c r="C1515" s="665"/>
      <c r="D1515" s="666"/>
      <c r="E1515" s="72" t="s">
        <v>106</v>
      </c>
      <c r="F1515" s="124">
        <v>0.25</v>
      </c>
      <c r="G1515" s="125">
        <v>14.56</v>
      </c>
      <c r="H1515" s="125">
        <f t="shared" ref="H1515:H1516" si="104">F1515*G1515</f>
        <v>3.64</v>
      </c>
    </row>
    <row r="1516" spans="1:8" ht="31.5" customHeight="1">
      <c r="A1516" s="515">
        <v>88267</v>
      </c>
      <c r="B1516" s="664" t="s">
        <v>152</v>
      </c>
      <c r="C1516" s="665"/>
      <c r="D1516" s="666"/>
      <c r="E1516" s="72" t="s">
        <v>106</v>
      </c>
      <c r="F1516" s="124">
        <v>0.25</v>
      </c>
      <c r="G1516" s="125">
        <v>18.54</v>
      </c>
      <c r="H1516" s="125">
        <f t="shared" si="104"/>
        <v>4.6399999999999997</v>
      </c>
    </row>
    <row r="1517" spans="1:8">
      <c r="A1517" s="667" t="s">
        <v>120</v>
      </c>
      <c r="B1517" s="667"/>
      <c r="C1517" s="667"/>
      <c r="D1517" s="667"/>
      <c r="E1517" s="667"/>
      <c r="F1517" s="668"/>
      <c r="G1517" s="667"/>
      <c r="H1517" s="73">
        <f>SUM(H1515:H1516)</f>
        <v>8.2799999999999994</v>
      </c>
    </row>
    <row r="1518" spans="1:8">
      <c r="A1518" s="664"/>
      <c r="B1518" s="665"/>
      <c r="C1518" s="665"/>
      <c r="D1518" s="665"/>
      <c r="E1518" s="665"/>
      <c r="F1518" s="665"/>
      <c r="G1518" s="665"/>
      <c r="H1518" s="666"/>
    </row>
    <row r="1519" spans="1:8" ht="31.5">
      <c r="A1519" s="663" t="s">
        <v>121</v>
      </c>
      <c r="B1519" s="663"/>
      <c r="C1519" s="663"/>
      <c r="D1519" s="663"/>
      <c r="E1519" s="69" t="s">
        <v>104</v>
      </c>
      <c r="F1519" s="70" t="s">
        <v>122</v>
      </c>
      <c r="G1519" s="70" t="s">
        <v>118</v>
      </c>
      <c r="H1519" s="71" t="s">
        <v>119</v>
      </c>
    </row>
    <row r="1520" spans="1:8" ht="33.75" customHeight="1">
      <c r="A1520" s="515">
        <v>297</v>
      </c>
      <c r="B1520" s="664" t="s">
        <v>2813</v>
      </c>
      <c r="C1520" s="665"/>
      <c r="D1520" s="666"/>
      <c r="E1520" s="72" t="s">
        <v>104</v>
      </c>
      <c r="F1520" s="124">
        <v>2</v>
      </c>
      <c r="G1520" s="125">
        <v>2.35</v>
      </c>
      <c r="H1520" s="125">
        <f t="shared" ref="H1520:H1522" si="105">F1520*G1520</f>
        <v>4.7</v>
      </c>
    </row>
    <row r="1521" spans="1:8" ht="33" customHeight="1">
      <c r="A1521" s="515">
        <v>11657</v>
      </c>
      <c r="B1521" s="664" t="s">
        <v>2842</v>
      </c>
      <c r="C1521" s="665"/>
      <c r="D1521" s="666"/>
      <c r="E1521" s="72" t="s">
        <v>104</v>
      </c>
      <c r="F1521" s="124">
        <v>1</v>
      </c>
      <c r="G1521" s="125">
        <v>8.6999999999999993</v>
      </c>
      <c r="H1521" s="125">
        <f t="shared" si="105"/>
        <v>8.6999999999999993</v>
      </c>
    </row>
    <row r="1522" spans="1:8" ht="39.75" customHeight="1">
      <c r="A1522" s="515">
        <v>20078</v>
      </c>
      <c r="B1522" s="664" t="s">
        <v>2810</v>
      </c>
      <c r="C1522" s="665"/>
      <c r="D1522" s="666"/>
      <c r="E1522" s="72" t="s">
        <v>104</v>
      </c>
      <c r="F1522" s="124">
        <v>0.06</v>
      </c>
      <c r="G1522" s="125">
        <v>22.98</v>
      </c>
      <c r="H1522" s="125">
        <f t="shared" si="105"/>
        <v>1.38</v>
      </c>
    </row>
    <row r="1523" spans="1:8">
      <c r="A1523" s="667" t="s">
        <v>123</v>
      </c>
      <c r="B1523" s="667"/>
      <c r="C1523" s="667"/>
      <c r="D1523" s="667"/>
      <c r="E1523" s="667"/>
      <c r="F1523" s="668"/>
      <c r="G1523" s="667"/>
      <c r="H1523" s="73">
        <f>SUM(H1520:H1522)</f>
        <v>14.78</v>
      </c>
    </row>
    <row r="1524" spans="1:8">
      <c r="A1524" s="669"/>
      <c r="B1524" s="669"/>
      <c r="C1524" s="669"/>
      <c r="D1524" s="669"/>
      <c r="E1524" s="669"/>
      <c r="F1524" s="670"/>
      <c r="G1524" s="669"/>
      <c r="H1524" s="669"/>
    </row>
    <row r="1525" spans="1:8">
      <c r="A1525" s="671" t="s">
        <v>124</v>
      </c>
      <c r="B1525" s="671"/>
      <c r="C1525" s="671"/>
      <c r="D1525" s="671"/>
      <c r="E1525" s="671"/>
      <c r="F1525" s="672"/>
      <c r="G1525" s="671"/>
      <c r="H1525" s="554">
        <f>H1517+H1523</f>
        <v>23.06</v>
      </c>
    </row>
    <row r="1527" spans="1:8">
      <c r="A1527" s="671" t="s">
        <v>2850</v>
      </c>
      <c r="B1527" s="671"/>
      <c r="C1527" s="671"/>
      <c r="D1527" s="671"/>
      <c r="E1527" s="673" t="s">
        <v>364</v>
      </c>
      <c r="F1527" s="674"/>
      <c r="G1527" s="659"/>
      <c r="H1527" s="659"/>
    </row>
    <row r="1528" spans="1:8" ht="34.5" customHeight="1">
      <c r="A1528" s="671" t="s">
        <v>2861</v>
      </c>
      <c r="B1528" s="671"/>
      <c r="C1528" s="671"/>
      <c r="D1528" s="671"/>
      <c r="E1528" s="671"/>
      <c r="F1528" s="672"/>
      <c r="G1528" s="671"/>
      <c r="H1528" s="671"/>
    </row>
    <row r="1529" spans="1:8" ht="31.5">
      <c r="A1529" s="663" t="s">
        <v>97</v>
      </c>
      <c r="B1529" s="663"/>
      <c r="C1529" s="663"/>
      <c r="D1529" s="663"/>
      <c r="E1529" s="69" t="s">
        <v>104</v>
      </c>
      <c r="F1529" s="70" t="s">
        <v>117</v>
      </c>
      <c r="G1529" s="70" t="s">
        <v>118</v>
      </c>
      <c r="H1529" s="71" t="s">
        <v>119</v>
      </c>
    </row>
    <row r="1530" spans="1:8" ht="31.5" customHeight="1">
      <c r="A1530" s="515">
        <v>88248</v>
      </c>
      <c r="B1530" s="664" t="s">
        <v>422</v>
      </c>
      <c r="C1530" s="665"/>
      <c r="D1530" s="666"/>
      <c r="E1530" s="72" t="s">
        <v>106</v>
      </c>
      <c r="F1530" s="124">
        <v>8</v>
      </c>
      <c r="G1530" s="125">
        <v>14.56</v>
      </c>
      <c r="H1530" s="125">
        <f t="shared" ref="H1530:H1531" si="106">F1530*G1530</f>
        <v>116.48</v>
      </c>
    </row>
    <row r="1531" spans="1:8" ht="35.25" customHeight="1">
      <c r="A1531" s="515">
        <v>88267</v>
      </c>
      <c r="B1531" s="664" t="s">
        <v>152</v>
      </c>
      <c r="C1531" s="665"/>
      <c r="D1531" s="666"/>
      <c r="E1531" s="72" t="s">
        <v>106</v>
      </c>
      <c r="F1531" s="124">
        <v>8</v>
      </c>
      <c r="G1531" s="125">
        <v>18.54</v>
      </c>
      <c r="H1531" s="125">
        <f t="shared" si="106"/>
        <v>148.32</v>
      </c>
    </row>
    <row r="1532" spans="1:8">
      <c r="A1532" s="667" t="s">
        <v>120</v>
      </c>
      <c r="B1532" s="667"/>
      <c r="C1532" s="667"/>
      <c r="D1532" s="667"/>
      <c r="E1532" s="667"/>
      <c r="F1532" s="668"/>
      <c r="G1532" s="667"/>
      <c r="H1532" s="73">
        <f>SUM(H1530:H1531)</f>
        <v>264.8</v>
      </c>
    </row>
    <row r="1533" spans="1:8">
      <c r="A1533" s="664"/>
      <c r="B1533" s="665"/>
      <c r="C1533" s="665"/>
      <c r="D1533" s="665"/>
      <c r="E1533" s="665"/>
      <c r="F1533" s="665"/>
      <c r="G1533" s="665"/>
      <c r="H1533" s="666"/>
    </row>
    <row r="1534" spans="1:8" ht="31.5">
      <c r="A1534" s="663" t="s">
        <v>121</v>
      </c>
      <c r="B1534" s="663"/>
      <c r="C1534" s="663"/>
      <c r="D1534" s="663"/>
      <c r="E1534" s="69" t="s">
        <v>104</v>
      </c>
      <c r="F1534" s="70" t="s">
        <v>122</v>
      </c>
      <c r="G1534" s="70" t="s">
        <v>118</v>
      </c>
      <c r="H1534" s="71" t="s">
        <v>119</v>
      </c>
    </row>
    <row r="1535" spans="1:8" ht="38.25" customHeight="1">
      <c r="A1535" s="515" t="s">
        <v>2851</v>
      </c>
      <c r="B1535" s="664" t="s">
        <v>2852</v>
      </c>
      <c r="C1535" s="665"/>
      <c r="D1535" s="666"/>
      <c r="E1535" s="72" t="s">
        <v>108</v>
      </c>
      <c r="F1535" s="124">
        <v>249.6</v>
      </c>
      <c r="G1535" s="125">
        <v>1.49</v>
      </c>
      <c r="H1535" s="125">
        <f t="shared" ref="H1535:H1537" si="107">F1535*G1535</f>
        <v>371.9</v>
      </c>
    </row>
    <row r="1536" spans="1:8" ht="32.25" customHeight="1">
      <c r="A1536" s="515">
        <v>96995</v>
      </c>
      <c r="B1536" s="664" t="s">
        <v>2853</v>
      </c>
      <c r="C1536" s="665"/>
      <c r="D1536" s="666"/>
      <c r="E1536" s="72" t="s">
        <v>108</v>
      </c>
      <c r="F1536" s="124">
        <v>217.18</v>
      </c>
      <c r="G1536" s="125">
        <v>35.35</v>
      </c>
      <c r="H1536" s="125">
        <f t="shared" si="107"/>
        <v>7677.31</v>
      </c>
    </row>
    <row r="1537" spans="1:8" ht="43.5" customHeight="1">
      <c r="A1537" s="515" t="s">
        <v>365</v>
      </c>
      <c r="B1537" s="664" t="s">
        <v>2633</v>
      </c>
      <c r="C1537" s="665"/>
      <c r="D1537" s="666"/>
      <c r="E1537" s="72" t="s">
        <v>104</v>
      </c>
      <c r="F1537" s="124">
        <v>1</v>
      </c>
      <c r="G1537" s="125">
        <v>56520</v>
      </c>
      <c r="H1537" s="125">
        <f t="shared" si="107"/>
        <v>56520</v>
      </c>
    </row>
    <row r="1538" spans="1:8">
      <c r="A1538" s="667" t="s">
        <v>123</v>
      </c>
      <c r="B1538" s="667"/>
      <c r="C1538" s="667"/>
      <c r="D1538" s="667"/>
      <c r="E1538" s="667"/>
      <c r="F1538" s="668"/>
      <c r="G1538" s="667"/>
      <c r="H1538" s="73">
        <f>SUM(H1535:H1537)</f>
        <v>64569.21</v>
      </c>
    </row>
    <row r="1539" spans="1:8">
      <c r="A1539" s="669"/>
      <c r="B1539" s="669"/>
      <c r="C1539" s="669"/>
      <c r="D1539" s="669"/>
      <c r="E1539" s="669"/>
      <c r="F1539" s="670"/>
      <c r="G1539" s="669"/>
      <c r="H1539" s="669"/>
    </row>
    <row r="1540" spans="1:8">
      <c r="A1540" s="671" t="s">
        <v>124</v>
      </c>
      <c r="B1540" s="671"/>
      <c r="C1540" s="671"/>
      <c r="D1540" s="671"/>
      <c r="E1540" s="671"/>
      <c r="F1540" s="672"/>
      <c r="G1540" s="671"/>
      <c r="H1540" s="554">
        <f>H1532+H1538</f>
        <v>64834.01</v>
      </c>
    </row>
    <row r="1542" spans="1:8">
      <c r="A1542" s="671" t="s">
        <v>2859</v>
      </c>
      <c r="B1542" s="671"/>
      <c r="C1542" s="671"/>
      <c r="D1542" s="671"/>
      <c r="E1542" s="673" t="s">
        <v>364</v>
      </c>
      <c r="F1542" s="674"/>
      <c r="G1542" s="659"/>
      <c r="H1542" s="659"/>
    </row>
    <row r="1543" spans="1:8" ht="23.25" customHeight="1">
      <c r="A1543" s="671" t="s">
        <v>2634</v>
      </c>
      <c r="B1543" s="671"/>
      <c r="C1543" s="671"/>
      <c r="D1543" s="671"/>
      <c r="E1543" s="671"/>
      <c r="F1543" s="672"/>
      <c r="G1543" s="671"/>
      <c r="H1543" s="671"/>
    </row>
    <row r="1544" spans="1:8">
      <c r="A1544" s="669"/>
      <c r="B1544" s="669"/>
      <c r="C1544" s="669"/>
      <c r="D1544" s="669"/>
      <c r="E1544" s="669"/>
      <c r="F1544" s="670"/>
      <c r="G1544" s="669"/>
      <c r="H1544" s="669"/>
    </row>
    <row r="1545" spans="1:8" ht="31.5">
      <c r="A1545" s="663" t="s">
        <v>97</v>
      </c>
      <c r="B1545" s="663"/>
      <c r="C1545" s="663"/>
      <c r="D1545" s="663"/>
      <c r="E1545" s="69" t="s">
        <v>104</v>
      </c>
      <c r="F1545" s="70" t="s">
        <v>117</v>
      </c>
      <c r="G1545" s="70" t="s">
        <v>118</v>
      </c>
      <c r="H1545" s="71" t="s">
        <v>119</v>
      </c>
    </row>
    <row r="1546" spans="1:8">
      <c r="A1546" s="515">
        <v>88309</v>
      </c>
      <c r="B1546" s="664" t="s">
        <v>151</v>
      </c>
      <c r="C1546" s="665"/>
      <c r="D1546" s="666"/>
      <c r="E1546" s="72" t="s">
        <v>106</v>
      </c>
      <c r="F1546" s="124">
        <v>68.8</v>
      </c>
      <c r="G1546" s="125">
        <v>18.18</v>
      </c>
      <c r="H1546" s="125">
        <f>G1546*F1546</f>
        <v>1250.78</v>
      </c>
    </row>
    <row r="1547" spans="1:8">
      <c r="A1547" s="515">
        <v>88316</v>
      </c>
      <c r="B1547" s="664" t="s">
        <v>150</v>
      </c>
      <c r="C1547" s="665"/>
      <c r="D1547" s="666"/>
      <c r="E1547" s="72" t="s">
        <v>106</v>
      </c>
      <c r="F1547" s="124">
        <v>68.8</v>
      </c>
      <c r="G1547" s="125">
        <v>14.24</v>
      </c>
      <c r="H1547" s="125">
        <f>G1547*F1547</f>
        <v>979.71</v>
      </c>
    </row>
    <row r="1548" spans="1:8" ht="50.25" customHeight="1">
      <c r="A1548" s="515">
        <v>94115</v>
      </c>
      <c r="B1548" s="664" t="s">
        <v>2854</v>
      </c>
      <c r="C1548" s="665"/>
      <c r="D1548" s="666"/>
      <c r="E1548" s="72" t="s">
        <v>153</v>
      </c>
      <c r="F1548" s="124">
        <v>1.1000000000000001</v>
      </c>
      <c r="G1548" s="125">
        <v>105.38</v>
      </c>
      <c r="H1548" s="125">
        <f>G1548*F1548</f>
        <v>115.92</v>
      </c>
    </row>
    <row r="1549" spans="1:8">
      <c r="A1549" s="667" t="s">
        <v>120</v>
      </c>
      <c r="B1549" s="667"/>
      <c r="C1549" s="667"/>
      <c r="D1549" s="667"/>
      <c r="E1549" s="667"/>
      <c r="F1549" s="668"/>
      <c r="G1549" s="667"/>
      <c r="H1549" s="73">
        <f>SUM(H1546:H1548)</f>
        <v>2346.41</v>
      </c>
    </row>
    <row r="1550" spans="1:8">
      <c r="A1550" s="669"/>
      <c r="B1550" s="669"/>
      <c r="C1550" s="669"/>
      <c r="D1550" s="669"/>
      <c r="E1550" s="669"/>
      <c r="F1550" s="670"/>
      <c r="G1550" s="669"/>
      <c r="H1550" s="669"/>
    </row>
    <row r="1551" spans="1:8" ht="31.5">
      <c r="A1551" s="663" t="s">
        <v>125</v>
      </c>
      <c r="B1551" s="663"/>
      <c r="C1551" s="663"/>
      <c r="D1551" s="663"/>
      <c r="E1551" s="69" t="s">
        <v>104</v>
      </c>
      <c r="F1551" s="70" t="s">
        <v>122</v>
      </c>
      <c r="G1551" s="70" t="s">
        <v>118</v>
      </c>
      <c r="H1551" s="71" t="s">
        <v>119</v>
      </c>
    </row>
    <row r="1552" spans="1:8" ht="77.25" customHeight="1">
      <c r="A1552" s="515">
        <v>5678</v>
      </c>
      <c r="B1552" s="664" t="s">
        <v>2855</v>
      </c>
      <c r="C1552" s="665"/>
      <c r="D1552" s="666"/>
      <c r="E1552" s="72" t="s">
        <v>106</v>
      </c>
      <c r="F1552" s="124">
        <v>1.5</v>
      </c>
      <c r="G1552" s="125">
        <v>100.57</v>
      </c>
      <c r="H1552" s="125">
        <f>G1552*F1552</f>
        <v>150.86000000000001</v>
      </c>
    </row>
    <row r="1553" spans="1:8" ht="45.75" customHeight="1">
      <c r="A1553" s="515">
        <v>5679</v>
      </c>
      <c r="B1553" s="664" t="s">
        <v>2799</v>
      </c>
      <c r="C1553" s="665"/>
      <c r="D1553" s="666"/>
      <c r="E1553" s="72" t="s">
        <v>106</v>
      </c>
      <c r="F1553" s="124">
        <v>3.5</v>
      </c>
      <c r="G1553" s="125">
        <v>34.25</v>
      </c>
      <c r="H1553" s="125">
        <f>G1553*F1553</f>
        <v>119.88</v>
      </c>
    </row>
    <row r="1554" spans="1:8">
      <c r="A1554" s="667" t="s">
        <v>120</v>
      </c>
      <c r="B1554" s="667"/>
      <c r="C1554" s="667"/>
      <c r="D1554" s="667"/>
      <c r="E1554" s="667"/>
      <c r="F1554" s="668"/>
      <c r="G1554" s="667"/>
      <c r="H1554" s="73">
        <f>SUM(H1552:H1553)</f>
        <v>270.74</v>
      </c>
    </row>
    <row r="1555" spans="1:8">
      <c r="A1555" s="669"/>
      <c r="B1555" s="669"/>
      <c r="C1555" s="669"/>
      <c r="D1555" s="669"/>
      <c r="E1555" s="669"/>
      <c r="F1555" s="670"/>
      <c r="G1555" s="669"/>
      <c r="H1555" s="669"/>
    </row>
    <row r="1556" spans="1:8" ht="31.5">
      <c r="A1556" s="663" t="s">
        <v>121</v>
      </c>
      <c r="B1556" s="663"/>
      <c r="C1556" s="663"/>
      <c r="D1556" s="663"/>
      <c r="E1556" s="69" t="s">
        <v>104</v>
      </c>
      <c r="F1556" s="70" t="s">
        <v>122</v>
      </c>
      <c r="G1556" s="70" t="s">
        <v>118</v>
      </c>
      <c r="H1556" s="71" t="s">
        <v>119</v>
      </c>
    </row>
    <row r="1557" spans="1:8" ht="34.5" customHeight="1">
      <c r="A1557" s="515">
        <v>88628</v>
      </c>
      <c r="B1557" s="664" t="s">
        <v>2856</v>
      </c>
      <c r="C1557" s="665"/>
      <c r="D1557" s="666"/>
      <c r="E1557" s="72" t="s">
        <v>153</v>
      </c>
      <c r="F1557" s="124">
        <v>2.38</v>
      </c>
      <c r="G1557" s="125">
        <v>331.83</v>
      </c>
      <c r="H1557" s="125">
        <f t="shared" ref="H1557:H1559" si="108">G1557*F1557</f>
        <v>789.76</v>
      </c>
    </row>
    <row r="1558" spans="1:8" ht="34.5" customHeight="1">
      <c r="A1558" s="515">
        <v>4720</v>
      </c>
      <c r="B1558" s="664" t="s">
        <v>2857</v>
      </c>
      <c r="C1558" s="665"/>
      <c r="D1558" s="666"/>
      <c r="E1558" s="72" t="s">
        <v>153</v>
      </c>
      <c r="F1558" s="124">
        <v>1.77</v>
      </c>
      <c r="G1558" s="125">
        <v>87.83</v>
      </c>
      <c r="H1558" s="125">
        <f t="shared" si="108"/>
        <v>155.46</v>
      </c>
    </row>
    <row r="1559" spans="1:8" ht="41.25" customHeight="1">
      <c r="A1559" s="515">
        <v>38783</v>
      </c>
      <c r="B1559" s="664" t="s">
        <v>2858</v>
      </c>
      <c r="C1559" s="665"/>
      <c r="D1559" s="666"/>
      <c r="E1559" s="72" t="s">
        <v>104</v>
      </c>
      <c r="F1559" s="124">
        <v>1188</v>
      </c>
      <c r="G1559" s="125">
        <v>0.74</v>
      </c>
      <c r="H1559" s="125">
        <f t="shared" si="108"/>
        <v>879.12</v>
      </c>
    </row>
    <row r="1560" spans="1:8">
      <c r="A1560" s="667" t="s">
        <v>123</v>
      </c>
      <c r="B1560" s="667"/>
      <c r="C1560" s="667"/>
      <c r="D1560" s="667"/>
      <c r="E1560" s="667"/>
      <c r="F1560" s="668"/>
      <c r="G1560" s="667"/>
      <c r="H1560" s="73">
        <f>SUM(H1557:H1559)</f>
        <v>1824.34</v>
      </c>
    </row>
    <row r="1561" spans="1:8">
      <c r="A1561" s="669"/>
      <c r="B1561" s="669"/>
      <c r="C1561" s="669"/>
      <c r="D1561" s="669"/>
      <c r="E1561" s="669"/>
      <c r="F1561" s="670"/>
      <c r="G1561" s="669"/>
      <c r="H1561" s="669"/>
    </row>
    <row r="1562" spans="1:8">
      <c r="A1562" s="671" t="s">
        <v>124</v>
      </c>
      <c r="B1562" s="671"/>
      <c r="C1562" s="671"/>
      <c r="D1562" s="671"/>
      <c r="E1562" s="671"/>
      <c r="F1562" s="672"/>
      <c r="G1562" s="671"/>
      <c r="H1562" s="554">
        <f>SUM(H1560,H1554,H1549)</f>
        <v>4441.49</v>
      </c>
    </row>
    <row r="1564" spans="1:8">
      <c r="A1564" s="671" t="s">
        <v>2872</v>
      </c>
      <c r="B1564" s="671"/>
      <c r="C1564" s="671"/>
      <c r="D1564" s="671"/>
      <c r="E1564" s="673" t="s">
        <v>364</v>
      </c>
      <c r="F1564" s="674"/>
      <c r="G1564" s="659"/>
      <c r="H1564" s="659"/>
    </row>
    <row r="1565" spans="1:8">
      <c r="A1565" s="671" t="s">
        <v>2638</v>
      </c>
      <c r="B1565" s="671" t="s">
        <v>2638</v>
      </c>
      <c r="C1565" s="671"/>
      <c r="D1565" s="671"/>
      <c r="E1565" s="671" t="s">
        <v>107</v>
      </c>
      <c r="F1565" s="672"/>
      <c r="G1565" s="671"/>
      <c r="H1565" s="671">
        <v>129.09</v>
      </c>
    </row>
    <row r="1566" spans="1:8" ht="31.5">
      <c r="A1566" s="663" t="s">
        <v>97</v>
      </c>
      <c r="B1566" s="663"/>
      <c r="C1566" s="663"/>
      <c r="D1566" s="663"/>
      <c r="E1566" s="69" t="s">
        <v>104</v>
      </c>
      <c r="F1566" s="70" t="s">
        <v>117</v>
      </c>
      <c r="G1566" s="70" t="s">
        <v>118</v>
      </c>
      <c r="H1566" s="71" t="s">
        <v>119</v>
      </c>
    </row>
    <row r="1567" spans="1:8">
      <c r="A1567" s="515">
        <v>88309</v>
      </c>
      <c r="B1567" s="664" t="s">
        <v>151</v>
      </c>
      <c r="C1567" s="665"/>
      <c r="D1567" s="666"/>
      <c r="E1567" s="72" t="s">
        <v>106</v>
      </c>
      <c r="F1567" s="124">
        <v>0.17399999999999999</v>
      </c>
      <c r="G1567" s="125">
        <v>18.12</v>
      </c>
      <c r="H1567" s="125">
        <f t="shared" ref="H1567:H1569" si="109">G1567*F1567</f>
        <v>3.15</v>
      </c>
    </row>
    <row r="1568" spans="1:8">
      <c r="A1568" s="515">
        <v>88316</v>
      </c>
      <c r="B1568" s="664" t="s">
        <v>150</v>
      </c>
      <c r="C1568" s="665"/>
      <c r="D1568" s="666"/>
      <c r="E1568" s="72" t="s">
        <v>106</v>
      </c>
      <c r="F1568" s="124">
        <v>0.17399999999999999</v>
      </c>
      <c r="G1568" s="125">
        <v>14.74</v>
      </c>
      <c r="H1568" s="125">
        <f t="shared" si="109"/>
        <v>2.56</v>
      </c>
    </row>
    <row r="1569" spans="1:8" ht="34.5" customHeight="1">
      <c r="A1569" s="515">
        <v>94097</v>
      </c>
      <c r="B1569" s="664" t="s">
        <v>2870</v>
      </c>
      <c r="C1569" s="665"/>
      <c r="D1569" s="666"/>
      <c r="E1569" s="72" t="s">
        <v>109</v>
      </c>
      <c r="F1569" s="124">
        <v>0.21</v>
      </c>
      <c r="G1569" s="125">
        <v>4.26</v>
      </c>
      <c r="H1569" s="125">
        <f t="shared" si="109"/>
        <v>0.89</v>
      </c>
    </row>
    <row r="1570" spans="1:8">
      <c r="A1570" s="667" t="s">
        <v>120</v>
      </c>
      <c r="B1570" s="667"/>
      <c r="C1570" s="667"/>
      <c r="D1570" s="667"/>
      <c r="E1570" s="667"/>
      <c r="F1570" s="668"/>
      <c r="G1570" s="667"/>
      <c r="H1570" s="73">
        <f>SUM(H1567:H1569)</f>
        <v>6.6</v>
      </c>
    </row>
    <row r="1571" spans="1:8">
      <c r="A1571" s="664"/>
      <c r="B1571" s="665"/>
      <c r="C1571" s="665"/>
      <c r="D1571" s="665"/>
      <c r="E1571" s="665"/>
      <c r="F1571" s="665"/>
      <c r="G1571" s="665"/>
      <c r="H1571" s="666"/>
    </row>
    <row r="1572" spans="1:8" ht="31.5">
      <c r="A1572" s="663" t="s">
        <v>121</v>
      </c>
      <c r="B1572" s="663"/>
      <c r="C1572" s="663"/>
      <c r="D1572" s="663"/>
      <c r="E1572" s="69" t="s">
        <v>104</v>
      </c>
      <c r="F1572" s="70" t="s">
        <v>122</v>
      </c>
      <c r="G1572" s="70" t="s">
        <v>118</v>
      </c>
      <c r="H1572" s="71" t="s">
        <v>119</v>
      </c>
    </row>
    <row r="1573" spans="1:8" ht="18.75" customHeight="1">
      <c r="A1573" s="515">
        <v>7258</v>
      </c>
      <c r="B1573" s="664" t="s">
        <v>2801</v>
      </c>
      <c r="C1573" s="665"/>
      <c r="D1573" s="666"/>
      <c r="E1573" s="72" t="s">
        <v>104</v>
      </c>
      <c r="F1573" s="124">
        <v>10</v>
      </c>
      <c r="G1573" s="125">
        <v>0.37</v>
      </c>
      <c r="H1573" s="125">
        <f t="shared" ref="H1573:H1577" si="110">G1573*F1573</f>
        <v>3.7</v>
      </c>
    </row>
    <row r="1574" spans="1:8" ht="31.5" customHeight="1">
      <c r="A1574" s="515">
        <v>83626</v>
      </c>
      <c r="B1574" s="664" t="s">
        <v>2871</v>
      </c>
      <c r="C1574" s="665"/>
      <c r="D1574" s="666"/>
      <c r="E1574" s="72" t="s">
        <v>107</v>
      </c>
      <c r="F1574" s="124">
        <v>1</v>
      </c>
      <c r="G1574" s="125">
        <v>110.25</v>
      </c>
      <c r="H1574" s="125">
        <f t="shared" si="110"/>
        <v>110.25</v>
      </c>
    </row>
    <row r="1575" spans="1:8" ht="41.25" customHeight="1">
      <c r="A1575" s="515">
        <v>87316</v>
      </c>
      <c r="B1575" s="664" t="s">
        <v>2802</v>
      </c>
      <c r="C1575" s="665"/>
      <c r="D1575" s="666"/>
      <c r="E1575" s="72" t="s">
        <v>108</v>
      </c>
      <c r="F1575" s="124">
        <v>4.0000000000000001E-3</v>
      </c>
      <c r="G1575" s="125">
        <v>295.39999999999998</v>
      </c>
      <c r="H1575" s="125">
        <f t="shared" si="110"/>
        <v>1.18</v>
      </c>
    </row>
    <row r="1576" spans="1:8" ht="44.25" customHeight="1">
      <c r="A1576" s="515">
        <v>94970</v>
      </c>
      <c r="B1576" s="664" t="s">
        <v>2803</v>
      </c>
      <c r="C1576" s="665"/>
      <c r="D1576" s="666"/>
      <c r="E1576" s="72" t="s">
        <v>108</v>
      </c>
      <c r="F1576" s="124">
        <v>0.01</v>
      </c>
      <c r="G1576" s="125">
        <v>296.75</v>
      </c>
      <c r="H1576" s="125">
        <f t="shared" si="110"/>
        <v>2.97</v>
      </c>
    </row>
    <row r="1577" spans="1:8" ht="33" customHeight="1">
      <c r="A1577" s="515">
        <v>96920</v>
      </c>
      <c r="B1577" s="664" t="s">
        <v>2804</v>
      </c>
      <c r="C1577" s="665"/>
      <c r="D1577" s="666"/>
      <c r="E1577" s="72" t="s">
        <v>108</v>
      </c>
      <c r="F1577" s="124">
        <v>1.0500000000000001E-2</v>
      </c>
      <c r="G1577" s="125">
        <v>419.85</v>
      </c>
      <c r="H1577" s="125">
        <f t="shared" si="110"/>
        <v>4.41</v>
      </c>
    </row>
    <row r="1578" spans="1:8">
      <c r="A1578" s="667" t="s">
        <v>123</v>
      </c>
      <c r="B1578" s="667"/>
      <c r="C1578" s="667"/>
      <c r="D1578" s="667"/>
      <c r="E1578" s="667"/>
      <c r="F1578" s="668"/>
      <c r="G1578" s="667"/>
      <c r="H1578" s="73">
        <f>SUM(H1573:H1577)</f>
        <v>122.51</v>
      </c>
    </row>
    <row r="1579" spans="1:8">
      <c r="A1579" s="669"/>
      <c r="B1579" s="669"/>
      <c r="C1579" s="669"/>
      <c r="D1579" s="669"/>
      <c r="E1579" s="669"/>
      <c r="F1579" s="670"/>
      <c r="G1579" s="669"/>
      <c r="H1579" s="669"/>
    </row>
    <row r="1580" spans="1:8">
      <c r="A1580" s="671" t="s">
        <v>124</v>
      </c>
      <c r="B1580" s="671"/>
      <c r="C1580" s="671"/>
      <c r="D1580" s="671"/>
      <c r="E1580" s="671"/>
      <c r="F1580" s="672"/>
      <c r="G1580" s="671"/>
      <c r="H1580" s="554">
        <f>H1570+H1578</f>
        <v>129.11000000000001</v>
      </c>
    </row>
    <row r="1582" spans="1:8">
      <c r="A1582" s="671" t="s">
        <v>2875</v>
      </c>
      <c r="B1582" s="671"/>
      <c r="C1582" s="671"/>
      <c r="D1582" s="671"/>
      <c r="E1582" s="673" t="s">
        <v>364</v>
      </c>
      <c r="F1582" s="674"/>
      <c r="G1582" s="659"/>
      <c r="H1582" s="659"/>
    </row>
    <row r="1583" spans="1:8">
      <c r="A1583" s="671" t="s">
        <v>2639</v>
      </c>
      <c r="B1583" s="671" t="s">
        <v>2639</v>
      </c>
      <c r="C1583" s="671"/>
      <c r="D1583" s="671"/>
      <c r="E1583" s="671" t="s">
        <v>104</v>
      </c>
      <c r="F1583" s="672"/>
      <c r="G1583" s="671"/>
      <c r="H1583" s="671">
        <v>178.01</v>
      </c>
    </row>
    <row r="1584" spans="1:8" ht="31.5">
      <c r="A1584" s="663" t="s">
        <v>97</v>
      </c>
      <c r="B1584" s="663"/>
      <c r="C1584" s="663"/>
      <c r="D1584" s="663"/>
      <c r="E1584" s="69" t="s">
        <v>104</v>
      </c>
      <c r="F1584" s="70" t="s">
        <v>117</v>
      </c>
      <c r="G1584" s="70" t="s">
        <v>118</v>
      </c>
      <c r="H1584" s="71" t="s">
        <v>119</v>
      </c>
    </row>
    <row r="1585" spans="1:8">
      <c r="A1585" s="515">
        <v>88309</v>
      </c>
      <c r="B1585" s="664" t="s">
        <v>151</v>
      </c>
      <c r="C1585" s="665"/>
      <c r="D1585" s="666"/>
      <c r="E1585" s="72" t="s">
        <v>106</v>
      </c>
      <c r="F1585" s="124">
        <v>1.7204999999999999</v>
      </c>
      <c r="G1585" s="125">
        <v>18.12</v>
      </c>
      <c r="H1585" s="125">
        <f t="shared" ref="H1585:H1587" si="111">G1585*F1585</f>
        <v>31.18</v>
      </c>
    </row>
    <row r="1586" spans="1:8">
      <c r="A1586" s="515">
        <v>88316</v>
      </c>
      <c r="B1586" s="664" t="s">
        <v>150</v>
      </c>
      <c r="C1586" s="665"/>
      <c r="D1586" s="666"/>
      <c r="E1586" s="72" t="s">
        <v>106</v>
      </c>
      <c r="F1586" s="124">
        <v>1.7204999999999999</v>
      </c>
      <c r="G1586" s="125">
        <v>14.74</v>
      </c>
      <c r="H1586" s="125">
        <f t="shared" si="111"/>
        <v>25.36</v>
      </c>
    </row>
    <row r="1587" spans="1:8" ht="34.5" customHeight="1">
      <c r="A1587" s="515">
        <v>94097</v>
      </c>
      <c r="B1587" s="664" t="s">
        <v>2870</v>
      </c>
      <c r="C1587" s="665"/>
      <c r="D1587" s="666"/>
      <c r="E1587" s="72" t="s">
        <v>109</v>
      </c>
      <c r="F1587" s="124">
        <v>0.36</v>
      </c>
      <c r="G1587" s="125">
        <v>4.26</v>
      </c>
      <c r="H1587" s="125">
        <f t="shared" si="111"/>
        <v>1.53</v>
      </c>
    </row>
    <row r="1588" spans="1:8">
      <c r="A1588" s="667" t="s">
        <v>120</v>
      </c>
      <c r="B1588" s="667"/>
      <c r="C1588" s="667"/>
      <c r="D1588" s="667"/>
      <c r="E1588" s="667"/>
      <c r="F1588" s="668"/>
      <c r="G1588" s="667"/>
      <c r="H1588" s="73">
        <f>SUM(H1585:H1587)</f>
        <v>58.07</v>
      </c>
    </row>
    <row r="1589" spans="1:8">
      <c r="A1589" s="664"/>
      <c r="B1589" s="665"/>
      <c r="C1589" s="665"/>
      <c r="D1589" s="665"/>
      <c r="E1589" s="665"/>
      <c r="F1589" s="665"/>
      <c r="G1589" s="665"/>
      <c r="H1589" s="666"/>
    </row>
    <row r="1590" spans="1:8" ht="31.5">
      <c r="A1590" s="663" t="s">
        <v>121</v>
      </c>
      <c r="B1590" s="663"/>
      <c r="C1590" s="663"/>
      <c r="D1590" s="663"/>
      <c r="E1590" s="69" t="s">
        <v>104</v>
      </c>
      <c r="F1590" s="70" t="s">
        <v>122</v>
      </c>
      <c r="G1590" s="70" t="s">
        <v>118</v>
      </c>
      <c r="H1590" s="71" t="s">
        <v>119</v>
      </c>
    </row>
    <row r="1591" spans="1:8">
      <c r="A1591" s="515">
        <v>7258</v>
      </c>
      <c r="B1591" s="664" t="s">
        <v>2801</v>
      </c>
      <c r="C1591" s="665"/>
      <c r="D1591" s="666"/>
      <c r="E1591" s="72" t="s">
        <v>104</v>
      </c>
      <c r="F1591" s="124">
        <v>46.689</v>
      </c>
      <c r="G1591" s="125">
        <v>0.37</v>
      </c>
      <c r="H1591" s="125">
        <f t="shared" ref="H1591:H1595" si="112">G1591*F1591</f>
        <v>17.27</v>
      </c>
    </row>
    <row r="1592" spans="1:8" ht="49.5" customHeight="1">
      <c r="A1592" s="515">
        <v>87316</v>
      </c>
      <c r="B1592" s="664" t="s">
        <v>2802</v>
      </c>
      <c r="C1592" s="665"/>
      <c r="D1592" s="666"/>
      <c r="E1592" s="72" t="s">
        <v>108</v>
      </c>
      <c r="F1592" s="124">
        <v>4.0000000000000002E-4</v>
      </c>
      <c r="G1592" s="125">
        <v>295.39999999999998</v>
      </c>
      <c r="H1592" s="125">
        <f t="shared" si="112"/>
        <v>0.12</v>
      </c>
    </row>
    <row r="1593" spans="1:8" ht="32.25" customHeight="1">
      <c r="A1593" s="515">
        <v>88628</v>
      </c>
      <c r="B1593" s="664" t="s">
        <v>2856</v>
      </c>
      <c r="C1593" s="665"/>
      <c r="D1593" s="666"/>
      <c r="E1593" s="72" t="s">
        <v>108</v>
      </c>
      <c r="F1593" s="124">
        <v>0.03</v>
      </c>
      <c r="G1593" s="125">
        <v>331.83</v>
      </c>
      <c r="H1593" s="125">
        <f t="shared" si="112"/>
        <v>9.9499999999999993</v>
      </c>
    </row>
    <row r="1594" spans="1:8" ht="30" customHeight="1">
      <c r="A1594" s="515">
        <v>94970</v>
      </c>
      <c r="B1594" s="664" t="s">
        <v>2803</v>
      </c>
      <c r="C1594" s="665"/>
      <c r="D1594" s="666"/>
      <c r="E1594" s="72" t="s">
        <v>108</v>
      </c>
      <c r="F1594" s="124">
        <v>2.9100000000000001E-2</v>
      </c>
      <c r="G1594" s="125">
        <v>296.75</v>
      </c>
      <c r="H1594" s="125">
        <f t="shared" si="112"/>
        <v>8.64</v>
      </c>
    </row>
    <row r="1595" spans="1:8" ht="30.75" customHeight="1">
      <c r="A1595" s="515">
        <v>11236</v>
      </c>
      <c r="B1595" s="664" t="s">
        <v>2874</v>
      </c>
      <c r="C1595" s="665"/>
      <c r="D1595" s="666"/>
      <c r="E1595" s="72" t="s">
        <v>104</v>
      </c>
      <c r="F1595" s="124">
        <v>0.61250000000000004</v>
      </c>
      <c r="G1595" s="125">
        <v>137.13</v>
      </c>
      <c r="H1595" s="125">
        <f t="shared" si="112"/>
        <v>83.99</v>
      </c>
    </row>
    <row r="1596" spans="1:8">
      <c r="A1596" s="667" t="s">
        <v>123</v>
      </c>
      <c r="B1596" s="667"/>
      <c r="C1596" s="667"/>
      <c r="D1596" s="667"/>
      <c r="E1596" s="667"/>
      <c r="F1596" s="668"/>
      <c r="G1596" s="667"/>
      <c r="H1596" s="73">
        <f>SUM(H1591:H1595)</f>
        <v>119.97</v>
      </c>
    </row>
    <row r="1597" spans="1:8">
      <c r="A1597" s="669"/>
      <c r="B1597" s="669"/>
      <c r="C1597" s="669"/>
      <c r="D1597" s="669"/>
      <c r="E1597" s="669"/>
      <c r="F1597" s="670"/>
      <c r="G1597" s="669"/>
      <c r="H1597" s="669"/>
    </row>
    <row r="1598" spans="1:8">
      <c r="A1598" s="671" t="s">
        <v>124</v>
      </c>
      <c r="B1598" s="671"/>
      <c r="C1598" s="671"/>
      <c r="D1598" s="671"/>
      <c r="E1598" s="671"/>
      <c r="F1598" s="672"/>
      <c r="G1598" s="671"/>
      <c r="H1598" s="554">
        <f>H1588+H1596</f>
        <v>178.04</v>
      </c>
    </row>
    <row r="1600" spans="1:8">
      <c r="A1600" s="671" t="s">
        <v>2877</v>
      </c>
      <c r="B1600" s="671"/>
      <c r="C1600" s="671"/>
      <c r="D1600" s="671"/>
      <c r="E1600" s="673" t="s">
        <v>364</v>
      </c>
      <c r="F1600" s="674"/>
      <c r="G1600" s="659"/>
      <c r="H1600" s="659"/>
    </row>
    <row r="1601" spans="1:8" ht="34.5" customHeight="1">
      <c r="A1601" s="671" t="s">
        <v>2641</v>
      </c>
      <c r="B1601" s="671" t="s">
        <v>2641</v>
      </c>
      <c r="C1601" s="671"/>
      <c r="D1601" s="671"/>
      <c r="E1601" s="671" t="s">
        <v>104</v>
      </c>
      <c r="F1601" s="672"/>
      <c r="G1601" s="671"/>
      <c r="H1601" s="671">
        <v>174.2</v>
      </c>
    </row>
    <row r="1602" spans="1:8" ht="31.5">
      <c r="A1602" s="663" t="s">
        <v>97</v>
      </c>
      <c r="B1602" s="663"/>
      <c r="C1602" s="663"/>
      <c r="D1602" s="663"/>
      <c r="E1602" s="69" t="s">
        <v>104</v>
      </c>
      <c r="F1602" s="70" t="s">
        <v>117</v>
      </c>
      <c r="G1602" s="70" t="s">
        <v>118</v>
      </c>
      <c r="H1602" s="71" t="s">
        <v>119</v>
      </c>
    </row>
    <row r="1603" spans="1:8">
      <c r="A1603" s="515">
        <v>88309</v>
      </c>
      <c r="B1603" s="664" t="s">
        <v>151</v>
      </c>
      <c r="C1603" s="665"/>
      <c r="D1603" s="666"/>
      <c r="E1603" s="72" t="s">
        <v>106</v>
      </c>
      <c r="F1603" s="124">
        <v>1.7204999999999999</v>
      </c>
      <c r="G1603" s="125">
        <v>18.12</v>
      </c>
      <c r="H1603" s="125">
        <f t="shared" ref="H1603:H1605" si="113">G1603*F1603</f>
        <v>31.18</v>
      </c>
    </row>
    <row r="1604" spans="1:8">
      <c r="A1604" s="515">
        <v>88316</v>
      </c>
      <c r="B1604" s="664" t="s">
        <v>150</v>
      </c>
      <c r="C1604" s="665"/>
      <c r="D1604" s="666"/>
      <c r="E1604" s="72" t="s">
        <v>106</v>
      </c>
      <c r="F1604" s="124">
        <v>1.7204999999999999</v>
      </c>
      <c r="G1604" s="125">
        <v>14.74</v>
      </c>
      <c r="H1604" s="125">
        <f t="shared" si="113"/>
        <v>25.36</v>
      </c>
    </row>
    <row r="1605" spans="1:8" ht="33" customHeight="1">
      <c r="A1605" s="515">
        <v>94097</v>
      </c>
      <c r="B1605" s="664" t="s">
        <v>2870</v>
      </c>
      <c r="C1605" s="665"/>
      <c r="D1605" s="666"/>
      <c r="E1605" s="72" t="s">
        <v>109</v>
      </c>
      <c r="F1605" s="124">
        <v>0.36</v>
      </c>
      <c r="G1605" s="125">
        <v>4.26</v>
      </c>
      <c r="H1605" s="125">
        <f t="shared" si="113"/>
        <v>1.53</v>
      </c>
    </row>
    <row r="1606" spans="1:8">
      <c r="A1606" s="667" t="s">
        <v>120</v>
      </c>
      <c r="B1606" s="667"/>
      <c r="C1606" s="667"/>
      <c r="D1606" s="667"/>
      <c r="E1606" s="667"/>
      <c r="F1606" s="668"/>
      <c r="G1606" s="667"/>
      <c r="H1606" s="73">
        <f>SUM(H1603:H1605)</f>
        <v>58.07</v>
      </c>
    </row>
    <row r="1607" spans="1:8">
      <c r="A1607" s="664"/>
      <c r="B1607" s="665"/>
      <c r="C1607" s="665"/>
      <c r="D1607" s="665"/>
      <c r="E1607" s="665"/>
      <c r="F1607" s="665"/>
      <c r="G1607" s="665"/>
      <c r="H1607" s="666"/>
    </row>
    <row r="1608" spans="1:8" ht="31.5">
      <c r="A1608" s="663" t="s">
        <v>121</v>
      </c>
      <c r="B1608" s="663"/>
      <c r="C1608" s="663"/>
      <c r="D1608" s="663"/>
      <c r="E1608" s="69" t="s">
        <v>104</v>
      </c>
      <c r="F1608" s="70" t="s">
        <v>122</v>
      </c>
      <c r="G1608" s="70" t="s">
        <v>118</v>
      </c>
      <c r="H1608" s="71" t="s">
        <v>119</v>
      </c>
    </row>
    <row r="1609" spans="1:8">
      <c r="A1609" s="515">
        <v>7258</v>
      </c>
      <c r="B1609" s="664" t="s">
        <v>2801</v>
      </c>
      <c r="C1609" s="665"/>
      <c r="D1609" s="666"/>
      <c r="E1609" s="72" t="s">
        <v>104</v>
      </c>
      <c r="F1609" s="124">
        <v>46.689</v>
      </c>
      <c r="G1609" s="125">
        <v>0.37</v>
      </c>
      <c r="H1609" s="125">
        <f t="shared" ref="H1609:H1613" si="114">G1609*F1609</f>
        <v>17.27</v>
      </c>
    </row>
    <row r="1610" spans="1:8" ht="43.5" customHeight="1">
      <c r="A1610" s="515">
        <v>87316</v>
      </c>
      <c r="B1610" s="664" t="s">
        <v>2802</v>
      </c>
      <c r="C1610" s="665"/>
      <c r="D1610" s="666"/>
      <c r="E1610" s="72" t="s">
        <v>108</v>
      </c>
      <c r="F1610" s="124">
        <v>4.0000000000000002E-4</v>
      </c>
      <c r="G1610" s="125">
        <v>295.39999999999998</v>
      </c>
      <c r="H1610" s="125">
        <f t="shared" si="114"/>
        <v>0.12</v>
      </c>
    </row>
    <row r="1611" spans="1:8" ht="38.25" customHeight="1">
      <c r="A1611" s="515">
        <v>88628</v>
      </c>
      <c r="B1611" s="664" t="s">
        <v>2856</v>
      </c>
      <c r="C1611" s="665"/>
      <c r="D1611" s="666"/>
      <c r="E1611" s="72" t="s">
        <v>108</v>
      </c>
      <c r="F1611" s="124">
        <v>0.03</v>
      </c>
      <c r="G1611" s="125">
        <v>331.83</v>
      </c>
      <c r="H1611" s="125">
        <f t="shared" si="114"/>
        <v>9.9499999999999993</v>
      </c>
    </row>
    <row r="1612" spans="1:8" ht="32.25" customHeight="1">
      <c r="A1612" s="515">
        <v>94970</v>
      </c>
      <c r="B1612" s="664" t="s">
        <v>2803</v>
      </c>
      <c r="C1612" s="665"/>
      <c r="D1612" s="666"/>
      <c r="E1612" s="72" t="s">
        <v>108</v>
      </c>
      <c r="F1612" s="124">
        <v>2.9100000000000001E-2</v>
      </c>
      <c r="G1612" s="125">
        <v>296.75</v>
      </c>
      <c r="H1612" s="125">
        <f t="shared" si="114"/>
        <v>8.64</v>
      </c>
    </row>
    <row r="1613" spans="1:8" ht="42.75" customHeight="1">
      <c r="A1613" s="515">
        <v>11245</v>
      </c>
      <c r="B1613" s="664" t="s">
        <v>2876</v>
      </c>
      <c r="C1613" s="665"/>
      <c r="D1613" s="666"/>
      <c r="E1613" s="72" t="s">
        <v>104</v>
      </c>
      <c r="F1613" s="124">
        <v>0.41</v>
      </c>
      <c r="G1613" s="125">
        <v>195.58</v>
      </c>
      <c r="H1613" s="125">
        <f t="shared" si="114"/>
        <v>80.19</v>
      </c>
    </row>
    <row r="1614" spans="1:8">
      <c r="A1614" s="667" t="s">
        <v>123</v>
      </c>
      <c r="B1614" s="667"/>
      <c r="C1614" s="667"/>
      <c r="D1614" s="667"/>
      <c r="E1614" s="667"/>
      <c r="F1614" s="668"/>
      <c r="G1614" s="667"/>
      <c r="H1614" s="73">
        <f>SUM(H1609:H1613)</f>
        <v>116.17</v>
      </c>
    </row>
    <row r="1615" spans="1:8">
      <c r="A1615" s="669"/>
      <c r="B1615" s="669"/>
      <c r="C1615" s="669"/>
      <c r="D1615" s="669"/>
      <c r="E1615" s="669"/>
      <c r="F1615" s="670"/>
      <c r="G1615" s="669"/>
      <c r="H1615" s="669"/>
    </row>
    <row r="1616" spans="1:8">
      <c r="A1616" s="671" t="s">
        <v>124</v>
      </c>
      <c r="B1616" s="671"/>
      <c r="C1616" s="671"/>
      <c r="D1616" s="671"/>
      <c r="E1616" s="671"/>
      <c r="F1616" s="672"/>
      <c r="G1616" s="671"/>
      <c r="H1616" s="554">
        <f>H1606+H1614</f>
        <v>174.24</v>
      </c>
    </row>
    <row r="1618" spans="1:8">
      <c r="A1618" s="671" t="s">
        <v>2879</v>
      </c>
      <c r="B1618" s="671"/>
      <c r="C1618" s="671"/>
      <c r="D1618" s="671"/>
      <c r="E1618" s="673" t="s">
        <v>364</v>
      </c>
      <c r="F1618" s="674"/>
      <c r="G1618" s="659"/>
      <c r="H1618" s="659"/>
    </row>
    <row r="1619" spans="1:8">
      <c r="A1619" s="671" t="s">
        <v>2642</v>
      </c>
      <c r="B1619" s="671" t="s">
        <v>2642</v>
      </c>
      <c r="C1619" s="671"/>
      <c r="D1619" s="671"/>
      <c r="E1619" s="671" t="s">
        <v>104</v>
      </c>
      <c r="F1619" s="672"/>
      <c r="G1619" s="671"/>
      <c r="H1619" s="671">
        <v>528.12</v>
      </c>
    </row>
    <row r="1620" spans="1:8" ht="31.5">
      <c r="A1620" s="663" t="s">
        <v>97</v>
      </c>
      <c r="B1620" s="663"/>
      <c r="C1620" s="663"/>
      <c r="D1620" s="663"/>
      <c r="E1620" s="69" t="s">
        <v>104</v>
      </c>
      <c r="F1620" s="70" t="s">
        <v>117</v>
      </c>
      <c r="G1620" s="70" t="s">
        <v>118</v>
      </c>
      <c r="H1620" s="71" t="s">
        <v>119</v>
      </c>
    </row>
    <row r="1621" spans="1:8">
      <c r="A1621" s="515">
        <v>88309</v>
      </c>
      <c r="B1621" s="664" t="s">
        <v>151</v>
      </c>
      <c r="C1621" s="665"/>
      <c r="D1621" s="666"/>
      <c r="E1621" s="72" t="s">
        <v>106</v>
      </c>
      <c r="F1621" s="124">
        <v>4.2229999999999999</v>
      </c>
      <c r="G1621" s="125">
        <v>18.12</v>
      </c>
      <c r="H1621" s="125">
        <f t="shared" ref="H1621:H1623" si="115">G1621*F1621</f>
        <v>76.52</v>
      </c>
    </row>
    <row r="1622" spans="1:8">
      <c r="A1622" s="515">
        <v>88316</v>
      </c>
      <c r="B1622" s="664" t="s">
        <v>150</v>
      </c>
      <c r="C1622" s="665"/>
      <c r="D1622" s="666"/>
      <c r="E1622" s="72" t="s">
        <v>106</v>
      </c>
      <c r="F1622" s="124">
        <v>4.2229999999999999</v>
      </c>
      <c r="G1622" s="125">
        <v>14.74</v>
      </c>
      <c r="H1622" s="125">
        <f t="shared" si="115"/>
        <v>62.25</v>
      </c>
    </row>
    <row r="1623" spans="1:8" ht="36" customHeight="1">
      <c r="A1623" s="515">
        <v>94097</v>
      </c>
      <c r="B1623" s="664" t="s">
        <v>2870</v>
      </c>
      <c r="C1623" s="665"/>
      <c r="D1623" s="666"/>
      <c r="E1623" s="72" t="s">
        <v>109</v>
      </c>
      <c r="F1623" s="124">
        <v>0.81</v>
      </c>
      <c r="G1623" s="125">
        <v>4.26</v>
      </c>
      <c r="H1623" s="125">
        <f t="shared" si="115"/>
        <v>3.45</v>
      </c>
    </row>
    <row r="1624" spans="1:8">
      <c r="A1624" s="667" t="s">
        <v>120</v>
      </c>
      <c r="B1624" s="667"/>
      <c r="C1624" s="667"/>
      <c r="D1624" s="667"/>
      <c r="E1624" s="667"/>
      <c r="F1624" s="668"/>
      <c r="G1624" s="667"/>
      <c r="H1624" s="73">
        <f>SUM(H1621:H1623)</f>
        <v>142.22</v>
      </c>
    </row>
    <row r="1625" spans="1:8">
      <c r="A1625" s="664"/>
      <c r="B1625" s="665"/>
      <c r="C1625" s="665"/>
      <c r="D1625" s="665"/>
      <c r="E1625" s="665"/>
      <c r="F1625" s="665"/>
      <c r="G1625" s="665"/>
      <c r="H1625" s="666"/>
    </row>
    <row r="1626" spans="1:8" ht="31.5">
      <c r="A1626" s="663" t="s">
        <v>125</v>
      </c>
      <c r="B1626" s="663"/>
      <c r="C1626" s="663"/>
      <c r="D1626" s="663"/>
      <c r="E1626" s="69" t="s">
        <v>104</v>
      </c>
      <c r="F1626" s="70" t="s">
        <v>122</v>
      </c>
      <c r="G1626" s="70" t="s">
        <v>118</v>
      </c>
      <c r="H1626" s="71" t="s">
        <v>119</v>
      </c>
    </row>
    <row r="1627" spans="1:8" ht="45" customHeight="1">
      <c r="A1627" s="515">
        <v>5678</v>
      </c>
      <c r="B1627" s="664" t="s">
        <v>2798</v>
      </c>
      <c r="C1627" s="665"/>
      <c r="D1627" s="666"/>
      <c r="E1627" s="72" t="s">
        <v>273</v>
      </c>
      <c r="F1627" s="124">
        <v>8.6999999999999994E-3</v>
      </c>
      <c r="G1627" s="125">
        <v>100.57</v>
      </c>
      <c r="H1627" s="125">
        <f t="shared" ref="H1627:H1628" si="116">G1627*F1627</f>
        <v>0.87</v>
      </c>
    </row>
    <row r="1628" spans="1:8" ht="47.25" customHeight="1">
      <c r="A1628" s="515">
        <v>5679</v>
      </c>
      <c r="B1628" s="664" t="s">
        <v>2799</v>
      </c>
      <c r="C1628" s="665"/>
      <c r="D1628" s="666"/>
      <c r="E1628" s="72" t="s">
        <v>2800</v>
      </c>
      <c r="F1628" s="124">
        <v>2.9399999999999999E-2</v>
      </c>
      <c r="G1628" s="125">
        <v>34.25</v>
      </c>
      <c r="H1628" s="125">
        <f t="shared" si="116"/>
        <v>1.01</v>
      </c>
    </row>
    <row r="1629" spans="1:8">
      <c r="A1629" s="667" t="s">
        <v>120</v>
      </c>
      <c r="B1629" s="667"/>
      <c r="C1629" s="667"/>
      <c r="D1629" s="667"/>
      <c r="E1629" s="667"/>
      <c r="F1629" s="668"/>
      <c r="G1629" s="667"/>
      <c r="H1629" s="73">
        <f>SUM(H1627:H1628)</f>
        <v>1.88</v>
      </c>
    </row>
    <row r="1630" spans="1:8">
      <c r="A1630" s="664"/>
      <c r="B1630" s="665"/>
      <c r="C1630" s="665"/>
      <c r="D1630" s="665"/>
      <c r="E1630" s="665"/>
      <c r="F1630" s="665"/>
      <c r="G1630" s="665"/>
      <c r="H1630" s="666"/>
    </row>
    <row r="1631" spans="1:8" ht="31.5">
      <c r="A1631" s="663" t="s">
        <v>121</v>
      </c>
      <c r="B1631" s="663"/>
      <c r="C1631" s="663"/>
      <c r="D1631" s="663"/>
      <c r="E1631" s="69" t="s">
        <v>104</v>
      </c>
      <c r="F1631" s="70" t="s">
        <v>122</v>
      </c>
      <c r="G1631" s="70" t="s">
        <v>118</v>
      </c>
      <c r="H1631" s="71" t="s">
        <v>119</v>
      </c>
    </row>
    <row r="1632" spans="1:8" ht="36" customHeight="1">
      <c r="A1632" s="515">
        <v>650</v>
      </c>
      <c r="B1632" s="664" t="s">
        <v>2878</v>
      </c>
      <c r="C1632" s="665"/>
      <c r="D1632" s="666"/>
      <c r="E1632" s="72" t="s">
        <v>104</v>
      </c>
      <c r="F1632" s="124">
        <v>22.4145</v>
      </c>
      <c r="G1632" s="125">
        <v>1.92</v>
      </c>
      <c r="H1632" s="125">
        <f t="shared" ref="H1632:H1636" si="117">G1632*F1632</f>
        <v>43.04</v>
      </c>
    </row>
    <row r="1633" spans="1:8" ht="45" customHeight="1">
      <c r="A1633" s="515">
        <v>87316</v>
      </c>
      <c r="B1633" s="664" t="s">
        <v>2802</v>
      </c>
      <c r="C1633" s="665"/>
      <c r="D1633" s="666"/>
      <c r="E1633" s="72" t="s">
        <v>108</v>
      </c>
      <c r="F1633" s="124">
        <v>1.4E-3</v>
      </c>
      <c r="G1633" s="125">
        <v>295.39999999999998</v>
      </c>
      <c r="H1633" s="125">
        <f t="shared" si="117"/>
        <v>0.41</v>
      </c>
    </row>
    <row r="1634" spans="1:8" ht="44.25" customHeight="1">
      <c r="A1634" s="515">
        <v>94970</v>
      </c>
      <c r="B1634" s="664" t="s">
        <v>2803</v>
      </c>
      <c r="C1634" s="665"/>
      <c r="D1634" s="666"/>
      <c r="E1634" s="72" t="s">
        <v>108</v>
      </c>
      <c r="F1634" s="124">
        <v>7.4399999999999994E-2</v>
      </c>
      <c r="G1634" s="125">
        <v>296.75</v>
      </c>
      <c r="H1634" s="125">
        <f t="shared" si="117"/>
        <v>22.08</v>
      </c>
    </row>
    <row r="1635" spans="1:8" ht="33" customHeight="1">
      <c r="A1635" s="515">
        <v>96920</v>
      </c>
      <c r="B1635" s="664" t="s">
        <v>2804</v>
      </c>
      <c r="C1635" s="665"/>
      <c r="D1635" s="666"/>
      <c r="E1635" s="72" t="s">
        <v>108</v>
      </c>
      <c r="F1635" s="124">
        <v>7.2800000000000004E-2</v>
      </c>
      <c r="G1635" s="125">
        <v>419.85</v>
      </c>
      <c r="H1635" s="125">
        <f t="shared" si="117"/>
        <v>30.57</v>
      </c>
    </row>
    <row r="1636" spans="1:8" ht="38.25" customHeight="1">
      <c r="A1636" s="515">
        <v>11236</v>
      </c>
      <c r="B1636" s="664" t="s">
        <v>2874</v>
      </c>
      <c r="C1636" s="665"/>
      <c r="D1636" s="666"/>
      <c r="E1636" s="72" t="s">
        <v>104</v>
      </c>
      <c r="F1636" s="124">
        <v>2.1</v>
      </c>
      <c r="G1636" s="125">
        <v>137.13</v>
      </c>
      <c r="H1636" s="125">
        <f t="shared" si="117"/>
        <v>287.97000000000003</v>
      </c>
    </row>
    <row r="1637" spans="1:8">
      <c r="A1637" s="667" t="s">
        <v>123</v>
      </c>
      <c r="B1637" s="667"/>
      <c r="C1637" s="667"/>
      <c r="D1637" s="667"/>
      <c r="E1637" s="667"/>
      <c r="F1637" s="668"/>
      <c r="G1637" s="667"/>
      <c r="H1637" s="73">
        <f>SUM(H1632:H1636)</f>
        <v>384.07</v>
      </c>
    </row>
    <row r="1638" spans="1:8">
      <c r="A1638" s="669"/>
      <c r="B1638" s="669"/>
      <c r="C1638" s="669"/>
      <c r="D1638" s="669"/>
      <c r="E1638" s="669"/>
      <c r="F1638" s="670"/>
      <c r="G1638" s="669"/>
      <c r="H1638" s="669"/>
    </row>
    <row r="1639" spans="1:8">
      <c r="A1639" s="671" t="s">
        <v>124</v>
      </c>
      <c r="B1639" s="671"/>
      <c r="C1639" s="671"/>
      <c r="D1639" s="671"/>
      <c r="E1639" s="671"/>
      <c r="F1639" s="672"/>
      <c r="G1639" s="671"/>
      <c r="H1639" s="554">
        <f>SUM(H1637,H1629,H1624)</f>
        <v>528.16999999999996</v>
      </c>
    </row>
    <row r="1641" spans="1:8">
      <c r="A1641" s="671" t="s">
        <v>2880</v>
      </c>
      <c r="B1641" s="671"/>
      <c r="C1641" s="671"/>
      <c r="D1641" s="671"/>
      <c r="E1641" s="673" t="s">
        <v>364</v>
      </c>
      <c r="F1641" s="674"/>
      <c r="G1641" s="659"/>
      <c r="H1641" s="659"/>
    </row>
    <row r="1642" spans="1:8">
      <c r="A1642" s="671" t="s">
        <v>2643</v>
      </c>
      <c r="B1642" s="671" t="s">
        <v>2643</v>
      </c>
      <c r="C1642" s="671"/>
      <c r="D1642" s="671"/>
      <c r="E1642" s="671" t="s">
        <v>104</v>
      </c>
      <c r="F1642" s="672"/>
      <c r="G1642" s="671"/>
      <c r="H1642" s="671">
        <v>821.65</v>
      </c>
    </row>
    <row r="1643" spans="1:8" ht="31.5">
      <c r="A1643" s="663" t="s">
        <v>97</v>
      </c>
      <c r="B1643" s="663"/>
      <c r="C1643" s="663"/>
      <c r="D1643" s="663"/>
      <c r="E1643" s="69" t="s">
        <v>104</v>
      </c>
      <c r="F1643" s="70" t="s">
        <v>117</v>
      </c>
      <c r="G1643" s="70" t="s">
        <v>118</v>
      </c>
      <c r="H1643" s="71" t="s">
        <v>119</v>
      </c>
    </row>
    <row r="1644" spans="1:8">
      <c r="A1644" s="515">
        <v>88309</v>
      </c>
      <c r="B1644" s="664" t="s">
        <v>151</v>
      </c>
      <c r="C1644" s="665"/>
      <c r="D1644" s="666"/>
      <c r="E1644" s="72" t="s">
        <v>106</v>
      </c>
      <c r="F1644" s="124">
        <v>5.7510000000000003</v>
      </c>
      <c r="G1644" s="125">
        <v>18.12</v>
      </c>
      <c r="H1644" s="125">
        <f t="shared" ref="H1644:H1646" si="118">G1644*F1644</f>
        <v>104.21</v>
      </c>
    </row>
    <row r="1645" spans="1:8">
      <c r="A1645" s="515">
        <v>88316</v>
      </c>
      <c r="B1645" s="664" t="s">
        <v>150</v>
      </c>
      <c r="C1645" s="665"/>
      <c r="D1645" s="666"/>
      <c r="E1645" s="72" t="s">
        <v>106</v>
      </c>
      <c r="F1645" s="124">
        <v>5.7510000000000003</v>
      </c>
      <c r="G1645" s="125">
        <v>14.74</v>
      </c>
      <c r="H1645" s="125">
        <f t="shared" si="118"/>
        <v>84.77</v>
      </c>
    </row>
    <row r="1646" spans="1:8" ht="44.25" customHeight="1">
      <c r="A1646" s="515">
        <v>94099</v>
      </c>
      <c r="B1646" s="664" t="s">
        <v>2797</v>
      </c>
      <c r="C1646" s="665"/>
      <c r="D1646" s="666"/>
      <c r="E1646" s="72" t="s">
        <v>109</v>
      </c>
      <c r="F1646" s="124">
        <v>1.21</v>
      </c>
      <c r="G1646" s="125">
        <v>2.13</v>
      </c>
      <c r="H1646" s="125">
        <f t="shared" si="118"/>
        <v>2.58</v>
      </c>
    </row>
    <row r="1647" spans="1:8">
      <c r="A1647" s="667" t="s">
        <v>120</v>
      </c>
      <c r="B1647" s="667"/>
      <c r="C1647" s="667"/>
      <c r="D1647" s="667"/>
      <c r="E1647" s="667"/>
      <c r="F1647" s="668"/>
      <c r="G1647" s="667"/>
      <c r="H1647" s="73">
        <f>SUM(H1644:H1646)</f>
        <v>191.56</v>
      </c>
    </row>
    <row r="1648" spans="1:8">
      <c r="A1648" s="664"/>
      <c r="B1648" s="665"/>
      <c r="C1648" s="665"/>
      <c r="D1648" s="665"/>
      <c r="E1648" s="665"/>
      <c r="F1648" s="665"/>
      <c r="G1648" s="665"/>
      <c r="H1648" s="666"/>
    </row>
    <row r="1649" spans="1:8" ht="31.5">
      <c r="A1649" s="663" t="s">
        <v>125</v>
      </c>
      <c r="B1649" s="663"/>
      <c r="C1649" s="663"/>
      <c r="D1649" s="663"/>
      <c r="E1649" s="69" t="s">
        <v>104</v>
      </c>
      <c r="F1649" s="70" t="s">
        <v>122</v>
      </c>
      <c r="G1649" s="70" t="s">
        <v>118</v>
      </c>
      <c r="H1649" s="71" t="s">
        <v>119</v>
      </c>
    </row>
    <row r="1650" spans="1:8" ht="72" customHeight="1">
      <c r="A1650" s="515">
        <v>5678</v>
      </c>
      <c r="B1650" s="664" t="s">
        <v>2798</v>
      </c>
      <c r="C1650" s="665"/>
      <c r="D1650" s="666"/>
      <c r="E1650" s="72" t="s">
        <v>273</v>
      </c>
      <c r="F1650" s="124">
        <v>1.3599999999999999E-2</v>
      </c>
      <c r="G1650" s="125">
        <v>100.57</v>
      </c>
      <c r="H1650" s="125">
        <f t="shared" ref="H1650:H1651" si="119">G1650*F1650</f>
        <v>1.37</v>
      </c>
    </row>
    <row r="1651" spans="1:8" ht="76.5" customHeight="1">
      <c r="A1651" s="515">
        <v>5679</v>
      </c>
      <c r="B1651" s="664" t="s">
        <v>2799</v>
      </c>
      <c r="C1651" s="665"/>
      <c r="D1651" s="666"/>
      <c r="E1651" s="72" t="s">
        <v>2800</v>
      </c>
      <c r="F1651" s="124">
        <v>4.5600000000000002E-2</v>
      </c>
      <c r="G1651" s="125">
        <v>34.25</v>
      </c>
      <c r="H1651" s="125">
        <f t="shared" si="119"/>
        <v>1.56</v>
      </c>
    </row>
    <row r="1652" spans="1:8">
      <c r="A1652" s="667" t="s">
        <v>120</v>
      </c>
      <c r="B1652" s="667"/>
      <c r="C1652" s="667"/>
      <c r="D1652" s="667"/>
      <c r="E1652" s="667"/>
      <c r="F1652" s="668"/>
      <c r="G1652" s="667"/>
      <c r="H1652" s="73">
        <f>SUM(H1650:H1651)</f>
        <v>2.93</v>
      </c>
    </row>
    <row r="1653" spans="1:8">
      <c r="A1653" s="664"/>
      <c r="B1653" s="665"/>
      <c r="C1653" s="665"/>
      <c r="D1653" s="665"/>
      <c r="E1653" s="665"/>
      <c r="F1653" s="665"/>
      <c r="G1653" s="665"/>
      <c r="H1653" s="666"/>
    </row>
    <row r="1654" spans="1:8" ht="31.5">
      <c r="A1654" s="663" t="s">
        <v>121</v>
      </c>
      <c r="B1654" s="663"/>
      <c r="C1654" s="663"/>
      <c r="D1654" s="663"/>
      <c r="E1654" s="69" t="s">
        <v>104</v>
      </c>
      <c r="F1654" s="70" t="s">
        <v>122</v>
      </c>
      <c r="G1654" s="70" t="s">
        <v>118</v>
      </c>
      <c r="H1654" s="71" t="s">
        <v>119</v>
      </c>
    </row>
    <row r="1655" spans="1:8" ht="31.5" customHeight="1">
      <c r="A1655" s="515">
        <v>650</v>
      </c>
      <c r="B1655" s="664" t="s">
        <v>2878</v>
      </c>
      <c r="C1655" s="665"/>
      <c r="D1655" s="666"/>
      <c r="E1655" s="72" t="s">
        <v>104</v>
      </c>
      <c r="F1655" s="124">
        <v>28.603999999999999</v>
      </c>
      <c r="G1655" s="125">
        <v>1.92</v>
      </c>
      <c r="H1655" s="125">
        <f t="shared" ref="H1655:H1659" si="120">G1655*F1655</f>
        <v>54.92</v>
      </c>
    </row>
    <row r="1656" spans="1:8" ht="42.75" customHeight="1">
      <c r="A1656" s="515">
        <v>87316</v>
      </c>
      <c r="B1656" s="664" t="s">
        <v>2802</v>
      </c>
      <c r="C1656" s="665"/>
      <c r="D1656" s="666"/>
      <c r="E1656" s="72" t="s">
        <v>108</v>
      </c>
      <c r="F1656" s="124">
        <v>1.6999999999999999E-3</v>
      </c>
      <c r="G1656" s="125">
        <v>295.39999999999998</v>
      </c>
      <c r="H1656" s="125">
        <f t="shared" si="120"/>
        <v>0.5</v>
      </c>
    </row>
    <row r="1657" spans="1:8" ht="32.25" customHeight="1">
      <c r="A1657" s="515">
        <v>94970</v>
      </c>
      <c r="B1657" s="664" t="s">
        <v>2803</v>
      </c>
      <c r="C1657" s="665"/>
      <c r="D1657" s="666"/>
      <c r="E1657" s="72" t="s">
        <v>108</v>
      </c>
      <c r="F1657" s="124">
        <v>0.1163</v>
      </c>
      <c r="G1657" s="125">
        <v>296.75</v>
      </c>
      <c r="H1657" s="125">
        <f t="shared" si="120"/>
        <v>34.51</v>
      </c>
    </row>
    <row r="1658" spans="1:8" ht="32.25" customHeight="1">
      <c r="A1658" s="515">
        <v>96920</v>
      </c>
      <c r="B1658" s="664" t="s">
        <v>2804</v>
      </c>
      <c r="C1658" s="665"/>
      <c r="D1658" s="666"/>
      <c r="E1658" s="72" t="s">
        <v>108</v>
      </c>
      <c r="F1658" s="124">
        <v>0.10390000000000001</v>
      </c>
      <c r="G1658" s="125">
        <v>419.85</v>
      </c>
      <c r="H1658" s="125">
        <f t="shared" si="120"/>
        <v>43.62</v>
      </c>
    </row>
    <row r="1659" spans="1:8" ht="33.75" customHeight="1">
      <c r="A1659" s="515">
        <v>11236</v>
      </c>
      <c r="B1659" s="664" t="s">
        <v>2874</v>
      </c>
      <c r="C1659" s="665"/>
      <c r="D1659" s="666"/>
      <c r="E1659" s="72" t="s">
        <v>104</v>
      </c>
      <c r="F1659" s="124">
        <v>3.6</v>
      </c>
      <c r="G1659" s="125">
        <v>137.13</v>
      </c>
      <c r="H1659" s="125">
        <f t="shared" si="120"/>
        <v>493.67</v>
      </c>
    </row>
    <row r="1660" spans="1:8">
      <c r="A1660" s="667" t="s">
        <v>123</v>
      </c>
      <c r="B1660" s="667"/>
      <c r="C1660" s="667"/>
      <c r="D1660" s="667"/>
      <c r="E1660" s="667"/>
      <c r="F1660" s="668"/>
      <c r="G1660" s="667"/>
      <c r="H1660" s="73">
        <f>SUM(H1655:H1659)</f>
        <v>627.22</v>
      </c>
    </row>
    <row r="1661" spans="1:8">
      <c r="A1661" s="669"/>
      <c r="B1661" s="669"/>
      <c r="C1661" s="669"/>
      <c r="D1661" s="669"/>
      <c r="E1661" s="669"/>
      <c r="F1661" s="670"/>
      <c r="G1661" s="669"/>
      <c r="H1661" s="669"/>
    </row>
    <row r="1662" spans="1:8">
      <c r="A1662" s="671" t="s">
        <v>124</v>
      </c>
      <c r="B1662" s="671"/>
      <c r="C1662" s="671"/>
      <c r="D1662" s="671"/>
      <c r="E1662" s="671"/>
      <c r="F1662" s="672"/>
      <c r="G1662" s="671"/>
      <c r="H1662" s="554">
        <f>SUM(H1660,H1652,H1647)</f>
        <v>821.71</v>
      </c>
    </row>
    <row r="1664" spans="1:8">
      <c r="A1664" s="671" t="s">
        <v>2881</v>
      </c>
      <c r="B1664" s="671"/>
      <c r="C1664" s="671"/>
      <c r="D1664" s="671"/>
      <c r="E1664" s="673" t="s">
        <v>364</v>
      </c>
      <c r="F1664" s="674"/>
      <c r="G1664" s="659"/>
      <c r="H1664" s="659"/>
    </row>
    <row r="1665" spans="1:8">
      <c r="A1665" s="671" t="s">
        <v>2644</v>
      </c>
      <c r="B1665" s="671" t="s">
        <v>2644</v>
      </c>
      <c r="C1665" s="671"/>
      <c r="D1665" s="671"/>
      <c r="E1665" s="671" t="s">
        <v>104</v>
      </c>
      <c r="F1665" s="672"/>
      <c r="G1665" s="671"/>
      <c r="H1665" s="671">
        <v>1176.53</v>
      </c>
    </row>
    <row r="1666" spans="1:8" ht="31.5">
      <c r="A1666" s="663" t="s">
        <v>97</v>
      </c>
      <c r="B1666" s="663"/>
      <c r="C1666" s="663"/>
      <c r="D1666" s="663"/>
      <c r="E1666" s="69" t="s">
        <v>104</v>
      </c>
      <c r="F1666" s="70" t="s">
        <v>117</v>
      </c>
      <c r="G1666" s="70" t="s">
        <v>118</v>
      </c>
      <c r="H1666" s="71" t="s">
        <v>119</v>
      </c>
    </row>
    <row r="1667" spans="1:8">
      <c r="A1667" s="515">
        <v>88309</v>
      </c>
      <c r="B1667" s="664" t="s">
        <v>151</v>
      </c>
      <c r="C1667" s="665"/>
      <c r="D1667" s="666"/>
      <c r="E1667" s="72" t="s">
        <v>106</v>
      </c>
      <c r="F1667" s="124">
        <v>7.2592999999999996</v>
      </c>
      <c r="G1667" s="125">
        <v>18.12</v>
      </c>
      <c r="H1667" s="125">
        <f t="shared" ref="H1667:H1669" si="121">G1667*F1667</f>
        <v>131.54</v>
      </c>
    </row>
    <row r="1668" spans="1:8">
      <c r="A1668" s="515">
        <v>88316</v>
      </c>
      <c r="B1668" s="664" t="s">
        <v>150</v>
      </c>
      <c r="C1668" s="665"/>
      <c r="D1668" s="666"/>
      <c r="E1668" s="72" t="s">
        <v>106</v>
      </c>
      <c r="F1668" s="124">
        <v>7.2592999999999996</v>
      </c>
      <c r="G1668" s="125">
        <v>14.74</v>
      </c>
      <c r="H1668" s="125">
        <f t="shared" si="121"/>
        <v>107</v>
      </c>
    </row>
    <row r="1669" spans="1:8" ht="45" customHeight="1">
      <c r="A1669" s="515">
        <v>94099</v>
      </c>
      <c r="B1669" s="664" t="s">
        <v>2797</v>
      </c>
      <c r="C1669" s="665"/>
      <c r="D1669" s="666"/>
      <c r="E1669" s="72" t="s">
        <v>109</v>
      </c>
      <c r="F1669" s="124">
        <v>1.69</v>
      </c>
      <c r="G1669" s="125">
        <v>2.13</v>
      </c>
      <c r="H1669" s="125">
        <f t="shared" si="121"/>
        <v>3.6</v>
      </c>
    </row>
    <row r="1670" spans="1:8">
      <c r="A1670" s="667" t="s">
        <v>120</v>
      </c>
      <c r="B1670" s="667"/>
      <c r="C1670" s="667"/>
      <c r="D1670" s="667"/>
      <c r="E1670" s="667"/>
      <c r="F1670" s="668"/>
      <c r="G1670" s="667"/>
      <c r="H1670" s="73">
        <f>SUM(H1667:H1669)</f>
        <v>242.14</v>
      </c>
    </row>
    <row r="1671" spans="1:8">
      <c r="A1671" s="664"/>
      <c r="B1671" s="665"/>
      <c r="C1671" s="665"/>
      <c r="D1671" s="665"/>
      <c r="E1671" s="665"/>
      <c r="F1671" s="665"/>
      <c r="G1671" s="665"/>
      <c r="H1671" s="666"/>
    </row>
    <row r="1672" spans="1:8" ht="31.5">
      <c r="A1672" s="663" t="s">
        <v>125</v>
      </c>
      <c r="B1672" s="663"/>
      <c r="C1672" s="663"/>
      <c r="D1672" s="663"/>
      <c r="E1672" s="69" t="s">
        <v>104</v>
      </c>
      <c r="F1672" s="70" t="s">
        <v>122</v>
      </c>
      <c r="G1672" s="70" t="s">
        <v>118</v>
      </c>
      <c r="H1672" s="71" t="s">
        <v>119</v>
      </c>
    </row>
    <row r="1673" spans="1:8" ht="75" customHeight="1">
      <c r="A1673" s="515">
        <v>5678</v>
      </c>
      <c r="B1673" s="664" t="s">
        <v>2798</v>
      </c>
      <c r="C1673" s="665"/>
      <c r="D1673" s="666"/>
      <c r="E1673" s="72" t="s">
        <v>273</v>
      </c>
      <c r="F1673" s="124">
        <v>1.9699999999999999E-2</v>
      </c>
      <c r="G1673" s="125">
        <v>100.57</v>
      </c>
      <c r="H1673" s="125">
        <f t="shared" ref="H1673:H1674" si="122">G1673*F1673</f>
        <v>1.98</v>
      </c>
    </row>
    <row r="1674" spans="1:8" ht="83.25" customHeight="1">
      <c r="A1674" s="515">
        <v>5679</v>
      </c>
      <c r="B1674" s="664" t="s">
        <v>2799</v>
      </c>
      <c r="C1674" s="665"/>
      <c r="D1674" s="666"/>
      <c r="E1674" s="72" t="s">
        <v>2800</v>
      </c>
      <c r="F1674" s="124">
        <v>6.6400000000000001E-2</v>
      </c>
      <c r="G1674" s="125">
        <v>34.25</v>
      </c>
      <c r="H1674" s="125">
        <f t="shared" si="122"/>
        <v>2.27</v>
      </c>
    </row>
    <row r="1675" spans="1:8">
      <c r="A1675" s="667" t="s">
        <v>120</v>
      </c>
      <c r="B1675" s="667"/>
      <c r="C1675" s="667"/>
      <c r="D1675" s="667"/>
      <c r="E1675" s="667"/>
      <c r="F1675" s="668"/>
      <c r="G1675" s="667"/>
      <c r="H1675" s="73">
        <f>SUM(H1673:H1674)</f>
        <v>4.25</v>
      </c>
    </row>
    <row r="1676" spans="1:8">
      <c r="A1676" s="664"/>
      <c r="B1676" s="665"/>
      <c r="C1676" s="665"/>
      <c r="D1676" s="665"/>
      <c r="E1676" s="665"/>
      <c r="F1676" s="665"/>
      <c r="G1676" s="665"/>
      <c r="H1676" s="666"/>
    </row>
    <row r="1677" spans="1:8" ht="31.5">
      <c r="A1677" s="663" t="s">
        <v>121</v>
      </c>
      <c r="B1677" s="663"/>
      <c r="C1677" s="663"/>
      <c r="D1677" s="663"/>
      <c r="E1677" s="69" t="s">
        <v>104</v>
      </c>
      <c r="F1677" s="70" t="s">
        <v>122</v>
      </c>
      <c r="G1677" s="70" t="s">
        <v>118</v>
      </c>
      <c r="H1677" s="71" t="s">
        <v>119</v>
      </c>
    </row>
    <row r="1678" spans="1:8" ht="43.5" customHeight="1">
      <c r="A1678" s="515">
        <v>650</v>
      </c>
      <c r="B1678" s="664" t="s">
        <v>2878</v>
      </c>
      <c r="C1678" s="665"/>
      <c r="D1678" s="666"/>
      <c r="E1678" s="72" t="s">
        <v>104</v>
      </c>
      <c r="F1678" s="124">
        <v>33.8476</v>
      </c>
      <c r="G1678" s="125">
        <v>1.92</v>
      </c>
      <c r="H1678" s="125">
        <f t="shared" ref="H1678:H1682" si="123">G1678*F1678</f>
        <v>64.989999999999995</v>
      </c>
    </row>
    <row r="1679" spans="1:8" ht="44.25" customHeight="1">
      <c r="A1679" s="515">
        <v>87316</v>
      </c>
      <c r="B1679" s="664" t="s">
        <v>2802</v>
      </c>
      <c r="C1679" s="665"/>
      <c r="D1679" s="666"/>
      <c r="E1679" s="72" t="s">
        <v>108</v>
      </c>
      <c r="F1679" s="124">
        <v>2.0999999999999999E-3</v>
      </c>
      <c r="G1679" s="125">
        <v>295.39999999999998</v>
      </c>
      <c r="H1679" s="125">
        <f t="shared" si="123"/>
        <v>0.62</v>
      </c>
    </row>
    <row r="1680" spans="1:8" ht="51" customHeight="1">
      <c r="A1680" s="515">
        <v>94970</v>
      </c>
      <c r="B1680" s="664" t="s">
        <v>2803</v>
      </c>
      <c r="C1680" s="665"/>
      <c r="D1680" s="666"/>
      <c r="E1680" s="72" t="s">
        <v>108</v>
      </c>
      <c r="F1680" s="124">
        <v>0.16750000000000001</v>
      </c>
      <c r="G1680" s="125">
        <v>296.75</v>
      </c>
      <c r="H1680" s="125">
        <f t="shared" si="123"/>
        <v>49.71</v>
      </c>
    </row>
    <row r="1681" spans="1:8" ht="39" customHeight="1">
      <c r="A1681" s="515">
        <v>96920</v>
      </c>
      <c r="B1681" s="664" t="s">
        <v>2804</v>
      </c>
      <c r="C1681" s="665"/>
      <c r="D1681" s="666"/>
      <c r="E1681" s="72" t="s">
        <v>108</v>
      </c>
      <c r="F1681" s="124">
        <v>0.1404</v>
      </c>
      <c r="G1681" s="125">
        <v>419.85</v>
      </c>
      <c r="H1681" s="125">
        <f t="shared" si="123"/>
        <v>58.95</v>
      </c>
    </row>
    <row r="1682" spans="1:8" ht="33.75" customHeight="1">
      <c r="A1682" s="515">
        <v>11236</v>
      </c>
      <c r="B1682" s="664" t="s">
        <v>2874</v>
      </c>
      <c r="C1682" s="665"/>
      <c r="D1682" s="666"/>
      <c r="E1682" s="72" t="s">
        <v>104</v>
      </c>
      <c r="F1682" s="124">
        <v>5.5125000000000002</v>
      </c>
      <c r="G1682" s="125">
        <v>137.13</v>
      </c>
      <c r="H1682" s="125">
        <f t="shared" si="123"/>
        <v>755.93</v>
      </c>
    </row>
    <row r="1683" spans="1:8">
      <c r="A1683" s="667" t="s">
        <v>123</v>
      </c>
      <c r="B1683" s="667"/>
      <c r="C1683" s="667"/>
      <c r="D1683" s="667"/>
      <c r="E1683" s="667"/>
      <c r="F1683" s="668"/>
      <c r="G1683" s="667"/>
      <c r="H1683" s="73">
        <f>SUM(H1678:H1682)</f>
        <v>930.2</v>
      </c>
    </row>
    <row r="1684" spans="1:8">
      <c r="A1684" s="669"/>
      <c r="B1684" s="669"/>
      <c r="C1684" s="669"/>
      <c r="D1684" s="669"/>
      <c r="E1684" s="669"/>
      <c r="F1684" s="670"/>
      <c r="G1684" s="669"/>
      <c r="H1684" s="669"/>
    </row>
    <row r="1685" spans="1:8">
      <c r="A1685" s="671" t="s">
        <v>124</v>
      </c>
      <c r="B1685" s="671"/>
      <c r="C1685" s="671"/>
      <c r="D1685" s="671"/>
      <c r="E1685" s="671"/>
      <c r="F1685" s="672"/>
      <c r="G1685" s="671"/>
      <c r="H1685" s="554">
        <f>SUM(H1683,H1675,H1670)</f>
        <v>1176.5899999999999</v>
      </c>
    </row>
    <row r="1687" spans="1:8">
      <c r="A1687" s="671" t="s">
        <v>2882</v>
      </c>
      <c r="B1687" s="671"/>
      <c r="C1687" s="671"/>
      <c r="D1687" s="671"/>
      <c r="E1687" s="673" t="s">
        <v>364</v>
      </c>
      <c r="F1687" s="674"/>
      <c r="G1687" s="659"/>
      <c r="H1687" s="659"/>
    </row>
    <row r="1688" spans="1:8">
      <c r="A1688" s="671" t="s">
        <v>2645</v>
      </c>
      <c r="B1688" s="671" t="s">
        <v>2645</v>
      </c>
      <c r="C1688" s="671"/>
      <c r="D1688" s="671"/>
      <c r="E1688" s="671" t="s">
        <v>104</v>
      </c>
      <c r="F1688" s="672"/>
      <c r="G1688" s="671"/>
      <c r="H1688" s="671">
        <v>131.04</v>
      </c>
    </row>
    <row r="1689" spans="1:8" ht="31.5">
      <c r="A1689" s="663" t="s">
        <v>97</v>
      </c>
      <c r="B1689" s="663"/>
      <c r="C1689" s="663"/>
      <c r="D1689" s="663"/>
      <c r="E1689" s="69" t="s">
        <v>104</v>
      </c>
      <c r="F1689" s="70" t="s">
        <v>117</v>
      </c>
      <c r="G1689" s="70" t="s">
        <v>118</v>
      </c>
      <c r="H1689" s="71" t="s">
        <v>119</v>
      </c>
    </row>
    <row r="1690" spans="1:8">
      <c r="A1690" s="515">
        <v>88309</v>
      </c>
      <c r="B1690" s="664" t="s">
        <v>151</v>
      </c>
      <c r="C1690" s="665"/>
      <c r="D1690" s="666"/>
      <c r="E1690" s="72" t="s">
        <v>106</v>
      </c>
      <c r="F1690" s="124">
        <v>1.27843</v>
      </c>
      <c r="G1690" s="125">
        <v>18.12</v>
      </c>
      <c r="H1690" s="125">
        <f t="shared" ref="H1690:H1692" si="124">G1690*F1690</f>
        <v>23.17</v>
      </c>
    </row>
    <row r="1691" spans="1:8">
      <c r="A1691" s="515">
        <v>88316</v>
      </c>
      <c r="B1691" s="664" t="s">
        <v>150</v>
      </c>
      <c r="C1691" s="665"/>
      <c r="D1691" s="666"/>
      <c r="E1691" s="72" t="s">
        <v>106</v>
      </c>
      <c r="F1691" s="124">
        <v>1.27843</v>
      </c>
      <c r="G1691" s="125">
        <v>14.74</v>
      </c>
      <c r="H1691" s="125">
        <f t="shared" si="124"/>
        <v>18.84</v>
      </c>
    </row>
    <row r="1692" spans="1:8" ht="39.75" customHeight="1">
      <c r="A1692" s="515">
        <v>94097</v>
      </c>
      <c r="B1692" s="664" t="s">
        <v>2870</v>
      </c>
      <c r="C1692" s="665"/>
      <c r="D1692" s="666"/>
      <c r="E1692" s="72" t="s">
        <v>109</v>
      </c>
      <c r="F1692" s="124">
        <v>0.26</v>
      </c>
      <c r="G1692" s="125">
        <v>4.26</v>
      </c>
      <c r="H1692" s="125">
        <f t="shared" si="124"/>
        <v>1.1100000000000001</v>
      </c>
    </row>
    <row r="1693" spans="1:8">
      <c r="A1693" s="667" t="s">
        <v>120</v>
      </c>
      <c r="B1693" s="667"/>
      <c r="C1693" s="667"/>
      <c r="D1693" s="667"/>
      <c r="E1693" s="667"/>
      <c r="F1693" s="668"/>
      <c r="G1693" s="667"/>
      <c r="H1693" s="73">
        <f>SUM(H1690:H1692)</f>
        <v>43.12</v>
      </c>
    </row>
    <row r="1694" spans="1:8">
      <c r="A1694" s="664"/>
      <c r="B1694" s="665"/>
      <c r="C1694" s="665"/>
      <c r="D1694" s="665"/>
      <c r="E1694" s="665"/>
      <c r="F1694" s="665"/>
      <c r="G1694" s="665"/>
      <c r="H1694" s="666"/>
    </row>
    <row r="1695" spans="1:8" ht="31.5">
      <c r="A1695" s="663" t="s">
        <v>121</v>
      </c>
      <c r="B1695" s="663"/>
      <c r="C1695" s="663"/>
      <c r="D1695" s="663"/>
      <c r="E1695" s="69" t="s">
        <v>104</v>
      </c>
      <c r="F1695" s="70" t="s">
        <v>122</v>
      </c>
      <c r="G1695" s="70" t="s">
        <v>118</v>
      </c>
      <c r="H1695" s="71" t="s">
        <v>119</v>
      </c>
    </row>
    <row r="1696" spans="1:8">
      <c r="A1696" s="515">
        <v>7258</v>
      </c>
      <c r="B1696" s="664" t="s">
        <v>2801</v>
      </c>
      <c r="C1696" s="665"/>
      <c r="D1696" s="666"/>
      <c r="E1696" s="72" t="s">
        <v>104</v>
      </c>
      <c r="F1696" s="124">
        <v>34.692520000000002</v>
      </c>
      <c r="G1696" s="125">
        <v>0.37</v>
      </c>
      <c r="H1696" s="125">
        <f t="shared" ref="H1696:H1700" si="125">G1696*F1696</f>
        <v>12.84</v>
      </c>
    </row>
    <row r="1697" spans="1:8" ht="49.5" customHeight="1">
      <c r="A1697" s="515">
        <v>87316</v>
      </c>
      <c r="B1697" s="664" t="s">
        <v>2802</v>
      </c>
      <c r="C1697" s="665"/>
      <c r="D1697" s="666"/>
      <c r="E1697" s="72" t="s">
        <v>108</v>
      </c>
      <c r="F1697" s="124">
        <v>2.9700000000000001E-4</v>
      </c>
      <c r="G1697" s="125">
        <v>295.39999999999998</v>
      </c>
      <c r="H1697" s="125">
        <f t="shared" si="125"/>
        <v>0.09</v>
      </c>
    </row>
    <row r="1698" spans="1:8" ht="38.25" customHeight="1">
      <c r="A1698" s="515">
        <v>88628</v>
      </c>
      <c r="B1698" s="664" t="s">
        <v>2856</v>
      </c>
      <c r="C1698" s="665"/>
      <c r="D1698" s="666"/>
      <c r="E1698" s="72" t="s">
        <v>108</v>
      </c>
      <c r="F1698" s="124">
        <v>2.0865000000000002E-2</v>
      </c>
      <c r="G1698" s="125">
        <v>331.83</v>
      </c>
      <c r="H1698" s="125">
        <f t="shared" si="125"/>
        <v>6.92</v>
      </c>
    </row>
    <row r="1699" spans="1:8" ht="31.5" customHeight="1">
      <c r="A1699" s="515">
        <v>94970</v>
      </c>
      <c r="B1699" s="664" t="s">
        <v>2803</v>
      </c>
      <c r="C1699" s="665"/>
      <c r="D1699" s="666"/>
      <c r="E1699" s="72" t="s">
        <v>108</v>
      </c>
      <c r="F1699" s="124">
        <v>2.1623E-2</v>
      </c>
      <c r="G1699" s="125">
        <v>296.75</v>
      </c>
      <c r="H1699" s="125">
        <f t="shared" si="125"/>
        <v>6.42</v>
      </c>
    </row>
    <row r="1700" spans="1:8" ht="34.5" customHeight="1">
      <c r="A1700" s="515">
        <v>11236</v>
      </c>
      <c r="B1700" s="664" t="s">
        <v>2874</v>
      </c>
      <c r="C1700" s="665"/>
      <c r="D1700" s="666"/>
      <c r="E1700" s="72" t="s">
        <v>104</v>
      </c>
      <c r="F1700" s="124">
        <v>0.45</v>
      </c>
      <c r="G1700" s="125">
        <v>137.13</v>
      </c>
      <c r="H1700" s="125">
        <f t="shared" si="125"/>
        <v>61.71</v>
      </c>
    </row>
    <row r="1701" spans="1:8">
      <c r="A1701" s="667" t="s">
        <v>123</v>
      </c>
      <c r="B1701" s="667"/>
      <c r="C1701" s="667"/>
      <c r="D1701" s="667"/>
      <c r="E1701" s="667"/>
      <c r="F1701" s="668"/>
      <c r="G1701" s="667"/>
      <c r="H1701" s="73">
        <f>SUM(H1696:H1700)</f>
        <v>87.98</v>
      </c>
    </row>
    <row r="1702" spans="1:8">
      <c r="A1702" s="669"/>
      <c r="B1702" s="669"/>
      <c r="C1702" s="669"/>
      <c r="D1702" s="669"/>
      <c r="E1702" s="669"/>
      <c r="F1702" s="670"/>
      <c r="G1702" s="669"/>
      <c r="H1702" s="669"/>
    </row>
    <row r="1703" spans="1:8">
      <c r="A1703" s="671" t="s">
        <v>124</v>
      </c>
      <c r="B1703" s="671"/>
      <c r="C1703" s="671"/>
      <c r="D1703" s="671"/>
      <c r="E1703" s="671"/>
      <c r="F1703" s="672"/>
      <c r="G1703" s="671"/>
      <c r="H1703" s="554">
        <f>H1693+H1701</f>
        <v>131.1</v>
      </c>
    </row>
    <row r="1705" spans="1:8">
      <c r="A1705" s="671" t="s">
        <v>2884</v>
      </c>
      <c r="B1705" s="671"/>
      <c r="C1705" s="671"/>
      <c r="D1705" s="671"/>
      <c r="E1705" s="673" t="s">
        <v>364</v>
      </c>
      <c r="F1705" s="674"/>
      <c r="G1705" s="659"/>
      <c r="H1705" s="659"/>
    </row>
    <row r="1706" spans="1:8" ht="36" customHeight="1">
      <c r="A1706" s="671" t="s">
        <v>2647</v>
      </c>
      <c r="B1706" s="671"/>
      <c r="C1706" s="671"/>
      <c r="D1706" s="671"/>
      <c r="E1706" s="671"/>
      <c r="F1706" s="672"/>
      <c r="G1706" s="671"/>
      <c r="H1706" s="671"/>
    </row>
    <row r="1707" spans="1:8" ht="31.5">
      <c r="A1707" s="663" t="s">
        <v>97</v>
      </c>
      <c r="B1707" s="663"/>
      <c r="C1707" s="663"/>
      <c r="D1707" s="663"/>
      <c r="E1707" s="69" t="s">
        <v>104</v>
      </c>
      <c r="F1707" s="70" t="s">
        <v>117</v>
      </c>
      <c r="G1707" s="70" t="s">
        <v>118</v>
      </c>
      <c r="H1707" s="71" t="s">
        <v>119</v>
      </c>
    </row>
    <row r="1708" spans="1:8" ht="36.75" customHeight="1">
      <c r="A1708" s="515">
        <v>88248</v>
      </c>
      <c r="B1708" s="664" t="s">
        <v>422</v>
      </c>
      <c r="C1708" s="665"/>
      <c r="D1708" s="666"/>
      <c r="E1708" s="72" t="s">
        <v>106</v>
      </c>
      <c r="F1708" s="124">
        <v>7.0000000000000007E-2</v>
      </c>
      <c r="G1708" s="125">
        <v>14.56</v>
      </c>
      <c r="H1708" s="125">
        <f t="shared" ref="H1708:H1709" si="126">G1708*F1708</f>
        <v>1.02</v>
      </c>
    </row>
    <row r="1709" spans="1:8" ht="34.5" customHeight="1">
      <c r="A1709" s="515">
        <v>88267</v>
      </c>
      <c r="B1709" s="664" t="s">
        <v>152</v>
      </c>
      <c r="C1709" s="665"/>
      <c r="D1709" s="666"/>
      <c r="E1709" s="72" t="s">
        <v>106</v>
      </c>
      <c r="F1709" s="124">
        <v>7.0000000000000007E-2</v>
      </c>
      <c r="G1709" s="125">
        <v>18.54</v>
      </c>
      <c r="H1709" s="125">
        <f t="shared" si="126"/>
        <v>1.3</v>
      </c>
    </row>
    <row r="1710" spans="1:8">
      <c r="A1710" s="667" t="s">
        <v>120</v>
      </c>
      <c r="B1710" s="667"/>
      <c r="C1710" s="667"/>
      <c r="D1710" s="667"/>
      <c r="E1710" s="667"/>
      <c r="F1710" s="668"/>
      <c r="G1710" s="667"/>
      <c r="H1710" s="73">
        <f>SUM(H1708:H1709)</f>
        <v>2.3199999999999998</v>
      </c>
    </row>
    <row r="1711" spans="1:8">
      <c r="A1711" s="664"/>
      <c r="B1711" s="665"/>
      <c r="C1711" s="665"/>
      <c r="D1711" s="665"/>
      <c r="E1711" s="665"/>
      <c r="F1711" s="665"/>
      <c r="G1711" s="665"/>
      <c r="H1711" s="666"/>
    </row>
    <row r="1712" spans="1:8" ht="31.5">
      <c r="A1712" s="663" t="s">
        <v>121</v>
      </c>
      <c r="B1712" s="663"/>
      <c r="C1712" s="663"/>
      <c r="D1712" s="663"/>
      <c r="E1712" s="69" t="s">
        <v>104</v>
      </c>
      <c r="F1712" s="70" t="s">
        <v>122</v>
      </c>
      <c r="G1712" s="70" t="s">
        <v>118</v>
      </c>
      <c r="H1712" s="71" t="s">
        <v>119</v>
      </c>
    </row>
    <row r="1713" spans="1:8" ht="35.25" customHeight="1">
      <c r="A1713" s="515">
        <v>301</v>
      </c>
      <c r="B1713" s="664" t="s">
        <v>2808</v>
      </c>
      <c r="C1713" s="665"/>
      <c r="D1713" s="666"/>
      <c r="E1713" s="72" t="s">
        <v>104</v>
      </c>
      <c r="F1713" s="124">
        <v>1</v>
      </c>
      <c r="G1713" s="125">
        <v>2.95</v>
      </c>
      <c r="H1713" s="125">
        <f t="shared" ref="H1713:H1715" si="127">G1713*F1713</f>
        <v>2.95</v>
      </c>
    </row>
    <row r="1714" spans="1:8" ht="34.5" customHeight="1">
      <c r="A1714" s="515">
        <v>20043</v>
      </c>
      <c r="B1714" s="664" t="s">
        <v>2883</v>
      </c>
      <c r="C1714" s="665"/>
      <c r="D1714" s="666"/>
      <c r="E1714" s="72" t="s">
        <v>104</v>
      </c>
      <c r="F1714" s="124">
        <v>1</v>
      </c>
      <c r="G1714" s="125">
        <v>4.6399999999999997</v>
      </c>
      <c r="H1714" s="125">
        <f t="shared" si="127"/>
        <v>4.6399999999999997</v>
      </c>
    </row>
    <row r="1715" spans="1:8" ht="44.25" customHeight="1">
      <c r="A1715" s="515">
        <v>20078</v>
      </c>
      <c r="B1715" s="664" t="s">
        <v>2810</v>
      </c>
      <c r="C1715" s="665"/>
      <c r="D1715" s="666"/>
      <c r="E1715" s="72" t="s">
        <v>104</v>
      </c>
      <c r="F1715" s="124">
        <v>4.5999999999999999E-2</v>
      </c>
      <c r="G1715" s="125">
        <v>22.98</v>
      </c>
      <c r="H1715" s="125">
        <f t="shared" si="127"/>
        <v>1.06</v>
      </c>
    </row>
    <row r="1716" spans="1:8">
      <c r="A1716" s="667" t="s">
        <v>123</v>
      </c>
      <c r="B1716" s="667"/>
      <c r="C1716" s="667"/>
      <c r="D1716" s="667"/>
      <c r="E1716" s="667"/>
      <c r="F1716" s="668"/>
      <c r="G1716" s="667"/>
      <c r="H1716" s="73">
        <f>SUM(H1713:H1715)</f>
        <v>8.65</v>
      </c>
    </row>
    <row r="1717" spans="1:8">
      <c r="A1717" s="669"/>
      <c r="B1717" s="669"/>
      <c r="C1717" s="669"/>
      <c r="D1717" s="669"/>
      <c r="E1717" s="669"/>
      <c r="F1717" s="670"/>
      <c r="G1717" s="669"/>
      <c r="H1717" s="669"/>
    </row>
    <row r="1718" spans="1:8">
      <c r="A1718" s="671" t="s">
        <v>124</v>
      </c>
      <c r="B1718" s="671"/>
      <c r="C1718" s="671"/>
      <c r="D1718" s="671"/>
      <c r="E1718" s="671"/>
      <c r="F1718" s="672"/>
      <c r="G1718" s="671"/>
      <c r="H1718" s="554">
        <f>H1710+H1716</f>
        <v>10.97</v>
      </c>
    </row>
    <row r="1720" spans="1:8">
      <c r="A1720" s="671" t="s">
        <v>2885</v>
      </c>
      <c r="B1720" s="671"/>
      <c r="C1720" s="671"/>
      <c r="D1720" s="671"/>
      <c r="E1720" s="673" t="s">
        <v>364</v>
      </c>
      <c r="F1720" s="674"/>
      <c r="G1720" s="659"/>
      <c r="H1720" s="659"/>
    </row>
    <row r="1721" spans="1:8" ht="37.5" customHeight="1">
      <c r="A1721" s="671" t="s">
        <v>2600</v>
      </c>
      <c r="B1721" s="671" t="s">
        <v>2600</v>
      </c>
      <c r="C1721" s="671"/>
      <c r="D1721" s="671"/>
      <c r="E1721" s="671" t="s">
        <v>104</v>
      </c>
      <c r="F1721" s="672"/>
      <c r="G1721" s="671"/>
      <c r="H1721" s="671">
        <v>29.09</v>
      </c>
    </row>
    <row r="1722" spans="1:8" ht="31.5">
      <c r="A1722" s="663" t="s">
        <v>97</v>
      </c>
      <c r="B1722" s="663"/>
      <c r="C1722" s="663"/>
      <c r="D1722" s="663"/>
      <c r="E1722" s="69" t="s">
        <v>104</v>
      </c>
      <c r="F1722" s="70" t="s">
        <v>117</v>
      </c>
      <c r="G1722" s="70" t="s">
        <v>118</v>
      </c>
      <c r="H1722" s="71" t="s">
        <v>119</v>
      </c>
    </row>
    <row r="1723" spans="1:8" ht="34.5" customHeight="1">
      <c r="A1723" s="515">
        <v>88248</v>
      </c>
      <c r="B1723" s="664" t="s">
        <v>422</v>
      </c>
      <c r="C1723" s="665"/>
      <c r="D1723" s="666"/>
      <c r="E1723" s="72" t="s">
        <v>106</v>
      </c>
      <c r="F1723" s="124">
        <v>0.33</v>
      </c>
      <c r="G1723" s="125">
        <v>14.56</v>
      </c>
      <c r="H1723" s="125">
        <f t="shared" ref="H1723:H1724" si="128">G1723*F1723</f>
        <v>4.8</v>
      </c>
    </row>
    <row r="1724" spans="1:8" ht="34.5" customHeight="1">
      <c r="A1724" s="515">
        <v>88267</v>
      </c>
      <c r="B1724" s="664" t="s">
        <v>152</v>
      </c>
      <c r="C1724" s="665"/>
      <c r="D1724" s="666"/>
      <c r="E1724" s="72" t="s">
        <v>106</v>
      </c>
      <c r="F1724" s="124">
        <v>0.33</v>
      </c>
      <c r="G1724" s="125">
        <v>18.54</v>
      </c>
      <c r="H1724" s="125">
        <f t="shared" si="128"/>
        <v>6.12</v>
      </c>
    </row>
    <row r="1725" spans="1:8">
      <c r="A1725" s="667" t="s">
        <v>120</v>
      </c>
      <c r="B1725" s="667"/>
      <c r="C1725" s="667"/>
      <c r="D1725" s="667"/>
      <c r="E1725" s="667"/>
      <c r="F1725" s="668"/>
      <c r="G1725" s="667"/>
      <c r="H1725" s="73">
        <f>SUM(H1723:H1724)</f>
        <v>10.92</v>
      </c>
    </row>
    <row r="1726" spans="1:8">
      <c r="A1726" s="664"/>
      <c r="B1726" s="665"/>
      <c r="C1726" s="665"/>
      <c r="D1726" s="665"/>
      <c r="E1726" s="665"/>
      <c r="F1726" s="665"/>
      <c r="G1726" s="665"/>
      <c r="H1726" s="666"/>
    </row>
    <row r="1727" spans="1:8" ht="31.5">
      <c r="A1727" s="663" t="s">
        <v>121</v>
      </c>
      <c r="B1727" s="663"/>
      <c r="C1727" s="663"/>
      <c r="D1727" s="663"/>
      <c r="E1727" s="69" t="s">
        <v>104</v>
      </c>
      <c r="F1727" s="70" t="s">
        <v>122</v>
      </c>
      <c r="G1727" s="70" t="s">
        <v>118</v>
      </c>
      <c r="H1727" s="71" t="s">
        <v>119</v>
      </c>
    </row>
    <row r="1728" spans="1:8" ht="34.5" customHeight="1">
      <c r="A1728" s="515">
        <v>301</v>
      </c>
      <c r="B1728" s="664" t="s">
        <v>2808</v>
      </c>
      <c r="C1728" s="665"/>
      <c r="D1728" s="666"/>
      <c r="E1728" s="72" t="s">
        <v>104</v>
      </c>
      <c r="F1728" s="124">
        <v>2</v>
      </c>
      <c r="G1728" s="125">
        <v>2.95</v>
      </c>
      <c r="H1728" s="125">
        <f t="shared" ref="H1728:H1730" si="129">G1728*F1728</f>
        <v>5.9</v>
      </c>
    </row>
    <row r="1729" spans="1:8" ht="32.25" customHeight="1">
      <c r="A1729" s="515">
        <v>3659</v>
      </c>
      <c r="B1729" s="664" t="s">
        <v>2809</v>
      </c>
      <c r="C1729" s="665"/>
      <c r="D1729" s="666"/>
      <c r="E1729" s="72" t="s">
        <v>104</v>
      </c>
      <c r="F1729" s="124">
        <v>1</v>
      </c>
      <c r="G1729" s="125">
        <v>10.17</v>
      </c>
      <c r="H1729" s="125">
        <f t="shared" si="129"/>
        <v>10.17</v>
      </c>
    </row>
    <row r="1730" spans="1:8" ht="47.25" customHeight="1">
      <c r="A1730" s="515">
        <v>20078</v>
      </c>
      <c r="B1730" s="664" t="s">
        <v>2810</v>
      </c>
      <c r="C1730" s="665"/>
      <c r="D1730" s="666"/>
      <c r="E1730" s="72" t="s">
        <v>104</v>
      </c>
      <c r="F1730" s="124">
        <v>9.1999999999999998E-2</v>
      </c>
      <c r="G1730" s="125">
        <v>22.98</v>
      </c>
      <c r="H1730" s="125">
        <f t="shared" si="129"/>
        <v>2.11</v>
      </c>
    </row>
    <row r="1731" spans="1:8">
      <c r="A1731" s="667" t="s">
        <v>123</v>
      </c>
      <c r="B1731" s="667"/>
      <c r="C1731" s="667"/>
      <c r="D1731" s="667"/>
      <c r="E1731" s="667"/>
      <c r="F1731" s="668"/>
      <c r="G1731" s="667"/>
      <c r="H1731" s="73">
        <f>SUM(H1728:H1730)</f>
        <v>18.18</v>
      </c>
    </row>
    <row r="1732" spans="1:8">
      <c r="A1732" s="669"/>
      <c r="B1732" s="669"/>
      <c r="C1732" s="669"/>
      <c r="D1732" s="669"/>
      <c r="E1732" s="669"/>
      <c r="F1732" s="670"/>
      <c r="G1732" s="669"/>
      <c r="H1732" s="669"/>
    </row>
    <row r="1733" spans="1:8">
      <c r="A1733" s="671" t="s">
        <v>124</v>
      </c>
      <c r="B1733" s="671"/>
      <c r="C1733" s="671"/>
      <c r="D1733" s="671"/>
      <c r="E1733" s="671"/>
      <c r="F1733" s="672"/>
      <c r="G1733" s="671"/>
      <c r="H1733" s="554">
        <f>H1725+H1731</f>
        <v>29.1</v>
      </c>
    </row>
    <row r="1735" spans="1:8">
      <c r="A1735" s="671" t="s">
        <v>2952</v>
      </c>
      <c r="B1735" s="671"/>
      <c r="C1735" s="671"/>
      <c r="D1735" s="671"/>
      <c r="E1735" s="673" t="s">
        <v>364</v>
      </c>
      <c r="F1735" s="674"/>
      <c r="G1735" s="659"/>
      <c r="H1735" s="659"/>
    </row>
    <row r="1736" spans="1:8">
      <c r="A1736" s="671" t="s">
        <v>2947</v>
      </c>
      <c r="B1736" s="671" t="s">
        <v>2600</v>
      </c>
      <c r="C1736" s="671"/>
      <c r="D1736" s="671"/>
      <c r="E1736" s="671" t="s">
        <v>104</v>
      </c>
      <c r="F1736" s="672"/>
      <c r="G1736" s="671"/>
      <c r="H1736" s="671">
        <v>29.09</v>
      </c>
    </row>
    <row r="1737" spans="1:8" ht="31.5">
      <c r="A1737" s="663" t="s">
        <v>97</v>
      </c>
      <c r="B1737" s="663"/>
      <c r="C1737" s="663"/>
      <c r="D1737" s="663"/>
      <c r="E1737" s="69" t="s">
        <v>104</v>
      </c>
      <c r="F1737" s="70" t="s">
        <v>117</v>
      </c>
      <c r="G1737" s="70" t="s">
        <v>118</v>
      </c>
      <c r="H1737" s="71" t="s">
        <v>119</v>
      </c>
    </row>
    <row r="1738" spans="1:8" ht="36" customHeight="1">
      <c r="A1738" s="518">
        <v>88247</v>
      </c>
      <c r="B1738" s="664" t="s">
        <v>1344</v>
      </c>
      <c r="C1738" s="665"/>
      <c r="D1738" s="666"/>
      <c r="E1738" s="72" t="s">
        <v>106</v>
      </c>
      <c r="F1738" s="124">
        <v>0.25</v>
      </c>
      <c r="G1738" s="125">
        <v>14.56</v>
      </c>
      <c r="H1738" s="125">
        <f t="shared" ref="H1738" si="130">G1738*F1738</f>
        <v>3.64</v>
      </c>
    </row>
    <row r="1739" spans="1:8">
      <c r="A1739" s="667" t="s">
        <v>120</v>
      </c>
      <c r="B1739" s="667"/>
      <c r="C1739" s="667"/>
      <c r="D1739" s="667"/>
      <c r="E1739" s="667"/>
      <c r="F1739" s="668"/>
      <c r="G1739" s="667"/>
      <c r="H1739" s="73">
        <f>SUM(H1738:H1738)</f>
        <v>3.64</v>
      </c>
    </row>
    <row r="1740" spans="1:8">
      <c r="A1740" s="664"/>
      <c r="B1740" s="665"/>
      <c r="C1740" s="665"/>
      <c r="D1740" s="665"/>
      <c r="E1740" s="665"/>
      <c r="F1740" s="665"/>
      <c r="G1740" s="665"/>
      <c r="H1740" s="666"/>
    </row>
    <row r="1741" spans="1:8" ht="31.5">
      <c r="A1741" s="663" t="s">
        <v>121</v>
      </c>
      <c r="B1741" s="663"/>
      <c r="C1741" s="663"/>
      <c r="D1741" s="663"/>
      <c r="E1741" s="69" t="s">
        <v>104</v>
      </c>
      <c r="F1741" s="70" t="s">
        <v>122</v>
      </c>
      <c r="G1741" s="70" t="s">
        <v>118</v>
      </c>
      <c r="H1741" s="71" t="s">
        <v>119</v>
      </c>
    </row>
    <row r="1742" spans="1:8" ht="39" customHeight="1">
      <c r="A1742" s="518">
        <v>39128</v>
      </c>
      <c r="B1742" s="664" t="s">
        <v>2954</v>
      </c>
      <c r="C1742" s="665"/>
      <c r="D1742" s="666"/>
      <c r="E1742" s="72" t="s">
        <v>104</v>
      </c>
      <c r="F1742" s="124">
        <v>1</v>
      </c>
      <c r="G1742" s="125">
        <v>2.95</v>
      </c>
      <c r="H1742" s="125">
        <f>G1742*F1742</f>
        <v>2.95</v>
      </c>
    </row>
    <row r="1743" spans="1:8">
      <c r="A1743" s="667" t="s">
        <v>123</v>
      </c>
      <c r="B1743" s="667"/>
      <c r="C1743" s="667"/>
      <c r="D1743" s="667"/>
      <c r="E1743" s="667"/>
      <c r="F1743" s="668"/>
      <c r="G1743" s="667"/>
      <c r="H1743" s="73">
        <f>SUM(H1742:H1742)</f>
        <v>2.95</v>
      </c>
    </row>
    <row r="1744" spans="1:8">
      <c r="A1744" s="669"/>
      <c r="B1744" s="669"/>
      <c r="C1744" s="669"/>
      <c r="D1744" s="669"/>
      <c r="E1744" s="669"/>
      <c r="F1744" s="670"/>
      <c r="G1744" s="669"/>
      <c r="H1744" s="669"/>
    </row>
    <row r="1745" spans="1:8">
      <c r="A1745" s="671" t="s">
        <v>124</v>
      </c>
      <c r="B1745" s="671"/>
      <c r="C1745" s="671"/>
      <c r="D1745" s="671"/>
      <c r="E1745" s="671"/>
      <c r="F1745" s="672"/>
      <c r="G1745" s="671"/>
      <c r="H1745" s="554">
        <f>H1739+H1743</f>
        <v>6.59</v>
      </c>
    </row>
  </sheetData>
  <mergeCells count="1808">
    <mergeCell ref="A1735:D1735"/>
    <mergeCell ref="E1735:F1735"/>
    <mergeCell ref="G1735:H1735"/>
    <mergeCell ref="A1736:H1736"/>
    <mergeCell ref="A1737:D1737"/>
    <mergeCell ref="B1738:D1738"/>
    <mergeCell ref="A1739:G1739"/>
    <mergeCell ref="A1740:H1740"/>
    <mergeCell ref="A1741:D1741"/>
    <mergeCell ref="B1742:D1742"/>
    <mergeCell ref="A1733:G1733"/>
    <mergeCell ref="A1718:G1718"/>
    <mergeCell ref="A1720:D1720"/>
    <mergeCell ref="E1720:F1720"/>
    <mergeCell ref="G1720:H1720"/>
    <mergeCell ref="A1721:H1721"/>
    <mergeCell ref="A1722:D1722"/>
    <mergeCell ref="B1723:D1723"/>
    <mergeCell ref="B1724:D1724"/>
    <mergeCell ref="A1725:G1725"/>
    <mergeCell ref="A1726:H1726"/>
    <mergeCell ref="A1727:D1727"/>
    <mergeCell ref="B1728:D1728"/>
    <mergeCell ref="B1729:D1729"/>
    <mergeCell ref="B1730:D1730"/>
    <mergeCell ref="A1731:G1731"/>
    <mergeCell ref="A1732:H1732"/>
    <mergeCell ref="A1702:H1702"/>
    <mergeCell ref="A1703:G1703"/>
    <mergeCell ref="A1705:D1705"/>
    <mergeCell ref="E1705:F1705"/>
    <mergeCell ref="G1705:H1705"/>
    <mergeCell ref="A1706:H1706"/>
    <mergeCell ref="A1707:D1707"/>
    <mergeCell ref="B1708:D1708"/>
    <mergeCell ref="B1709:D1709"/>
    <mergeCell ref="A1710:G1710"/>
    <mergeCell ref="A1711:H1711"/>
    <mergeCell ref="A1712:D1712"/>
    <mergeCell ref="B1713:D1713"/>
    <mergeCell ref="B1714:D1714"/>
    <mergeCell ref="B1715:D1715"/>
    <mergeCell ref="A1716:G1716"/>
    <mergeCell ref="A1717:H1717"/>
    <mergeCell ref="A1687:D1687"/>
    <mergeCell ref="E1687:F1687"/>
    <mergeCell ref="G1687:H1687"/>
    <mergeCell ref="A1688:H1688"/>
    <mergeCell ref="A1689:D1689"/>
    <mergeCell ref="B1690:D1690"/>
    <mergeCell ref="B1691:D1691"/>
    <mergeCell ref="B1692:D1692"/>
    <mergeCell ref="A1693:G1693"/>
    <mergeCell ref="A1694:H1694"/>
    <mergeCell ref="A1695:D1695"/>
    <mergeCell ref="B1696:D1696"/>
    <mergeCell ref="B1697:D1697"/>
    <mergeCell ref="B1698:D1698"/>
    <mergeCell ref="B1699:D1699"/>
    <mergeCell ref="B1700:D1700"/>
    <mergeCell ref="A1701:G1701"/>
    <mergeCell ref="B1669:D1669"/>
    <mergeCell ref="A1670:G1670"/>
    <mergeCell ref="A1671:H1671"/>
    <mergeCell ref="A1672:D1672"/>
    <mergeCell ref="B1673:D1673"/>
    <mergeCell ref="B1674:D1674"/>
    <mergeCell ref="A1675:G1675"/>
    <mergeCell ref="A1676:H1676"/>
    <mergeCell ref="A1677:D1677"/>
    <mergeCell ref="B1678:D1678"/>
    <mergeCell ref="B1679:D1679"/>
    <mergeCell ref="B1680:D1680"/>
    <mergeCell ref="B1681:D1681"/>
    <mergeCell ref="B1682:D1682"/>
    <mergeCell ref="A1683:G1683"/>
    <mergeCell ref="A1684:H1684"/>
    <mergeCell ref="A1685:G1685"/>
    <mergeCell ref="A1653:H1653"/>
    <mergeCell ref="A1654:D1654"/>
    <mergeCell ref="B1655:D1655"/>
    <mergeCell ref="B1656:D1656"/>
    <mergeCell ref="B1657:D1657"/>
    <mergeCell ref="B1658:D1658"/>
    <mergeCell ref="B1659:D1659"/>
    <mergeCell ref="A1660:G1660"/>
    <mergeCell ref="A1661:H1661"/>
    <mergeCell ref="A1662:G1662"/>
    <mergeCell ref="A1664:D1664"/>
    <mergeCell ref="E1664:F1664"/>
    <mergeCell ref="G1664:H1664"/>
    <mergeCell ref="A1665:H1665"/>
    <mergeCell ref="A1666:D1666"/>
    <mergeCell ref="B1667:D1667"/>
    <mergeCell ref="B1668:D1668"/>
    <mergeCell ref="A1637:G1637"/>
    <mergeCell ref="A1638:H1638"/>
    <mergeCell ref="A1639:G1639"/>
    <mergeCell ref="A1641:D1641"/>
    <mergeCell ref="E1641:F1641"/>
    <mergeCell ref="G1641:H1641"/>
    <mergeCell ref="A1642:H1642"/>
    <mergeCell ref="A1643:D1643"/>
    <mergeCell ref="B1644:D1644"/>
    <mergeCell ref="B1645:D1645"/>
    <mergeCell ref="B1646:D1646"/>
    <mergeCell ref="A1647:G1647"/>
    <mergeCell ref="A1648:H1648"/>
    <mergeCell ref="A1649:D1649"/>
    <mergeCell ref="B1650:D1650"/>
    <mergeCell ref="B1651:D1651"/>
    <mergeCell ref="A1652:G1652"/>
    <mergeCell ref="A1620:D1620"/>
    <mergeCell ref="B1621:D1621"/>
    <mergeCell ref="B1622:D1622"/>
    <mergeCell ref="B1623:D1623"/>
    <mergeCell ref="A1624:G1624"/>
    <mergeCell ref="A1625:H1625"/>
    <mergeCell ref="A1626:D1626"/>
    <mergeCell ref="B1627:D1627"/>
    <mergeCell ref="B1628:D1628"/>
    <mergeCell ref="A1629:G1629"/>
    <mergeCell ref="A1630:H1630"/>
    <mergeCell ref="A1631:D1631"/>
    <mergeCell ref="B1632:D1632"/>
    <mergeCell ref="B1633:D1633"/>
    <mergeCell ref="B1634:D1634"/>
    <mergeCell ref="B1635:D1635"/>
    <mergeCell ref="B1636:D1636"/>
    <mergeCell ref="B1604:D1604"/>
    <mergeCell ref="B1605:D1605"/>
    <mergeCell ref="A1606:G1606"/>
    <mergeCell ref="A1607:H1607"/>
    <mergeCell ref="A1608:D1608"/>
    <mergeCell ref="B1609:D1609"/>
    <mergeCell ref="B1610:D1610"/>
    <mergeCell ref="B1611:D1611"/>
    <mergeCell ref="B1612:D1612"/>
    <mergeCell ref="B1613:D1613"/>
    <mergeCell ref="A1614:G1614"/>
    <mergeCell ref="A1615:H1615"/>
    <mergeCell ref="A1616:G1616"/>
    <mergeCell ref="A1618:D1618"/>
    <mergeCell ref="E1618:F1618"/>
    <mergeCell ref="G1618:H1618"/>
    <mergeCell ref="A1619:H1619"/>
    <mergeCell ref="A1588:G1588"/>
    <mergeCell ref="A1589:H1589"/>
    <mergeCell ref="A1590:D1590"/>
    <mergeCell ref="B1591:D1591"/>
    <mergeCell ref="B1592:D1592"/>
    <mergeCell ref="B1593:D1593"/>
    <mergeCell ref="B1594:D1594"/>
    <mergeCell ref="B1595:D1595"/>
    <mergeCell ref="A1596:G1596"/>
    <mergeCell ref="A1597:H1597"/>
    <mergeCell ref="A1598:G1598"/>
    <mergeCell ref="A1600:D1600"/>
    <mergeCell ref="E1600:F1600"/>
    <mergeCell ref="G1600:H1600"/>
    <mergeCell ref="A1601:H1601"/>
    <mergeCell ref="A1602:D1602"/>
    <mergeCell ref="B1603:D1603"/>
    <mergeCell ref="A1572:D1572"/>
    <mergeCell ref="B1573:D1573"/>
    <mergeCell ref="B1574:D1574"/>
    <mergeCell ref="B1575:D1575"/>
    <mergeCell ref="B1576:D1576"/>
    <mergeCell ref="B1577:D1577"/>
    <mergeCell ref="A1578:G1578"/>
    <mergeCell ref="A1579:H1579"/>
    <mergeCell ref="A1580:G1580"/>
    <mergeCell ref="A1582:D1582"/>
    <mergeCell ref="E1582:F1582"/>
    <mergeCell ref="G1582:H1582"/>
    <mergeCell ref="A1583:H1583"/>
    <mergeCell ref="A1584:D1584"/>
    <mergeCell ref="B1585:D1585"/>
    <mergeCell ref="B1586:D1586"/>
    <mergeCell ref="B1587:D1587"/>
    <mergeCell ref="A1556:D1556"/>
    <mergeCell ref="B1557:D1557"/>
    <mergeCell ref="B1558:D1558"/>
    <mergeCell ref="B1559:D1559"/>
    <mergeCell ref="A1560:G1560"/>
    <mergeCell ref="A1561:H1561"/>
    <mergeCell ref="A1562:G1562"/>
    <mergeCell ref="A1564:D1564"/>
    <mergeCell ref="E1564:F1564"/>
    <mergeCell ref="G1564:H1564"/>
    <mergeCell ref="A1565:H1565"/>
    <mergeCell ref="A1566:D1566"/>
    <mergeCell ref="B1567:D1567"/>
    <mergeCell ref="B1568:D1568"/>
    <mergeCell ref="B1569:D1569"/>
    <mergeCell ref="A1570:G1570"/>
    <mergeCell ref="A1571:H1571"/>
    <mergeCell ref="A1540:G1540"/>
    <mergeCell ref="A1542:D1542"/>
    <mergeCell ref="E1542:F1542"/>
    <mergeCell ref="G1542:H1542"/>
    <mergeCell ref="A1543:H1543"/>
    <mergeCell ref="A1544:H1544"/>
    <mergeCell ref="A1545:D1545"/>
    <mergeCell ref="B1546:D1546"/>
    <mergeCell ref="B1547:D1547"/>
    <mergeCell ref="B1548:D1548"/>
    <mergeCell ref="A1549:G1549"/>
    <mergeCell ref="A1550:H1550"/>
    <mergeCell ref="A1551:D1551"/>
    <mergeCell ref="B1552:D1552"/>
    <mergeCell ref="B1553:D1553"/>
    <mergeCell ref="A1554:G1554"/>
    <mergeCell ref="A1555:H1555"/>
    <mergeCell ref="A1524:H1524"/>
    <mergeCell ref="A1525:G1525"/>
    <mergeCell ref="A1527:D1527"/>
    <mergeCell ref="E1527:F1527"/>
    <mergeCell ref="G1527:H1527"/>
    <mergeCell ref="A1528:H1528"/>
    <mergeCell ref="A1529:D1529"/>
    <mergeCell ref="B1530:D1530"/>
    <mergeCell ref="B1531:D1531"/>
    <mergeCell ref="A1532:G1532"/>
    <mergeCell ref="A1533:H1533"/>
    <mergeCell ref="A1534:D1534"/>
    <mergeCell ref="B1535:D1535"/>
    <mergeCell ref="B1536:D1536"/>
    <mergeCell ref="B1537:D1537"/>
    <mergeCell ref="A1538:G1538"/>
    <mergeCell ref="A1539:H1539"/>
    <mergeCell ref="A1508:G1508"/>
    <mergeCell ref="A1509:H1509"/>
    <mergeCell ref="A1510:G1510"/>
    <mergeCell ref="A1512:D1512"/>
    <mergeCell ref="E1512:F1512"/>
    <mergeCell ref="G1512:H1512"/>
    <mergeCell ref="A1513:H1513"/>
    <mergeCell ref="A1514:D1514"/>
    <mergeCell ref="B1515:D1515"/>
    <mergeCell ref="B1516:D1516"/>
    <mergeCell ref="A1517:G1517"/>
    <mergeCell ref="A1518:H1518"/>
    <mergeCell ref="A1519:D1519"/>
    <mergeCell ref="B1520:D1520"/>
    <mergeCell ref="B1521:D1521"/>
    <mergeCell ref="B1522:D1522"/>
    <mergeCell ref="A1523:G1523"/>
    <mergeCell ref="A1492:G1492"/>
    <mergeCell ref="A1493:H1493"/>
    <mergeCell ref="A1494:G1494"/>
    <mergeCell ref="A1496:D1496"/>
    <mergeCell ref="E1496:F1496"/>
    <mergeCell ref="G1496:H1496"/>
    <mergeCell ref="A1497:H1497"/>
    <mergeCell ref="A1498:D1498"/>
    <mergeCell ref="B1499:D1499"/>
    <mergeCell ref="B1500:D1500"/>
    <mergeCell ref="A1501:G1501"/>
    <mergeCell ref="A1502:H1502"/>
    <mergeCell ref="A1503:D1503"/>
    <mergeCell ref="B1504:D1504"/>
    <mergeCell ref="B1505:D1505"/>
    <mergeCell ref="B1506:D1506"/>
    <mergeCell ref="B1507:D1507"/>
    <mergeCell ref="B1476:D1476"/>
    <mergeCell ref="A1477:G1477"/>
    <mergeCell ref="A1478:H1478"/>
    <mergeCell ref="A1479:G1479"/>
    <mergeCell ref="A1481:D1481"/>
    <mergeCell ref="E1481:F1481"/>
    <mergeCell ref="G1481:H1481"/>
    <mergeCell ref="A1482:H1482"/>
    <mergeCell ref="A1483:D1483"/>
    <mergeCell ref="B1484:D1484"/>
    <mergeCell ref="B1485:D1485"/>
    <mergeCell ref="A1486:G1486"/>
    <mergeCell ref="A1487:H1487"/>
    <mergeCell ref="A1488:D1488"/>
    <mergeCell ref="B1489:D1489"/>
    <mergeCell ref="B1490:D1490"/>
    <mergeCell ref="B1491:D1491"/>
    <mergeCell ref="B1460:D1460"/>
    <mergeCell ref="B1461:D1461"/>
    <mergeCell ref="A1462:G1462"/>
    <mergeCell ref="A1463:H1463"/>
    <mergeCell ref="A1464:G1464"/>
    <mergeCell ref="A1466:D1466"/>
    <mergeCell ref="E1466:F1466"/>
    <mergeCell ref="G1466:H1466"/>
    <mergeCell ref="A1467:H1467"/>
    <mergeCell ref="A1468:D1468"/>
    <mergeCell ref="B1469:D1469"/>
    <mergeCell ref="B1470:D1470"/>
    <mergeCell ref="A1471:G1471"/>
    <mergeCell ref="A1472:H1472"/>
    <mergeCell ref="A1473:D1473"/>
    <mergeCell ref="B1474:D1474"/>
    <mergeCell ref="B1475:D1475"/>
    <mergeCell ref="B1444:D1444"/>
    <mergeCell ref="B1445:D1445"/>
    <mergeCell ref="B1446:D1446"/>
    <mergeCell ref="A1447:G1447"/>
    <mergeCell ref="A1448:H1448"/>
    <mergeCell ref="A1449:G1449"/>
    <mergeCell ref="A1451:D1451"/>
    <mergeCell ref="E1451:F1451"/>
    <mergeCell ref="G1451:H1451"/>
    <mergeCell ref="A1452:H1452"/>
    <mergeCell ref="A1453:D1453"/>
    <mergeCell ref="B1454:D1454"/>
    <mergeCell ref="B1455:D1455"/>
    <mergeCell ref="A1456:G1456"/>
    <mergeCell ref="A1457:H1457"/>
    <mergeCell ref="A1458:D1458"/>
    <mergeCell ref="B1459:D1459"/>
    <mergeCell ref="B1428:D1428"/>
    <mergeCell ref="B1429:D1429"/>
    <mergeCell ref="B1430:D1430"/>
    <mergeCell ref="B1431:D1431"/>
    <mergeCell ref="A1432:G1432"/>
    <mergeCell ref="A1433:H1433"/>
    <mergeCell ref="A1434:G1434"/>
    <mergeCell ref="A1436:D1436"/>
    <mergeCell ref="E1436:F1436"/>
    <mergeCell ref="G1436:H1436"/>
    <mergeCell ref="A1437:H1437"/>
    <mergeCell ref="A1438:D1438"/>
    <mergeCell ref="B1439:D1439"/>
    <mergeCell ref="B1440:D1440"/>
    <mergeCell ref="A1441:G1441"/>
    <mergeCell ref="A1442:H1442"/>
    <mergeCell ref="A1443:D1443"/>
    <mergeCell ref="B1412:D1412"/>
    <mergeCell ref="B1413:D1413"/>
    <mergeCell ref="A1414:G1414"/>
    <mergeCell ref="A1415:H1415"/>
    <mergeCell ref="A1416:G1416"/>
    <mergeCell ref="A1418:D1418"/>
    <mergeCell ref="E1418:F1418"/>
    <mergeCell ref="G1418:H1418"/>
    <mergeCell ref="A1419:H1419"/>
    <mergeCell ref="A1420:D1420"/>
    <mergeCell ref="B1421:D1421"/>
    <mergeCell ref="B1422:D1422"/>
    <mergeCell ref="A1423:G1423"/>
    <mergeCell ref="A1424:H1424"/>
    <mergeCell ref="A1425:D1425"/>
    <mergeCell ref="B1426:D1426"/>
    <mergeCell ref="B1427:D1427"/>
    <mergeCell ref="A1396:G1396"/>
    <mergeCell ref="A1397:H1397"/>
    <mergeCell ref="A1398:G1398"/>
    <mergeCell ref="A1400:D1400"/>
    <mergeCell ref="E1400:F1400"/>
    <mergeCell ref="G1400:H1400"/>
    <mergeCell ref="A1401:H1401"/>
    <mergeCell ref="A1402:D1402"/>
    <mergeCell ref="B1403:D1403"/>
    <mergeCell ref="B1404:D1404"/>
    <mergeCell ref="A1405:G1405"/>
    <mergeCell ref="A1406:H1406"/>
    <mergeCell ref="A1407:D1407"/>
    <mergeCell ref="B1408:D1408"/>
    <mergeCell ref="B1409:D1409"/>
    <mergeCell ref="B1410:D1410"/>
    <mergeCell ref="B1411:D1411"/>
    <mergeCell ref="B1380:D1380"/>
    <mergeCell ref="A1381:G1381"/>
    <mergeCell ref="A1382:H1382"/>
    <mergeCell ref="A1383:G1383"/>
    <mergeCell ref="A1385:D1385"/>
    <mergeCell ref="E1385:F1385"/>
    <mergeCell ref="G1385:H1385"/>
    <mergeCell ref="A1386:H1386"/>
    <mergeCell ref="A1387:D1387"/>
    <mergeCell ref="B1388:D1388"/>
    <mergeCell ref="B1389:D1389"/>
    <mergeCell ref="A1390:G1390"/>
    <mergeCell ref="A1391:H1391"/>
    <mergeCell ref="A1392:D1392"/>
    <mergeCell ref="B1393:D1393"/>
    <mergeCell ref="B1394:D1394"/>
    <mergeCell ref="B1395:D1395"/>
    <mergeCell ref="B1364:D1364"/>
    <mergeCell ref="B1365:D1365"/>
    <mergeCell ref="A1366:G1366"/>
    <mergeCell ref="A1367:H1367"/>
    <mergeCell ref="A1368:G1368"/>
    <mergeCell ref="A1370:D1370"/>
    <mergeCell ref="E1370:F1370"/>
    <mergeCell ref="G1370:H1370"/>
    <mergeCell ref="A1371:H1371"/>
    <mergeCell ref="A1372:D1372"/>
    <mergeCell ref="B1373:D1373"/>
    <mergeCell ref="B1374:D1374"/>
    <mergeCell ref="A1375:G1375"/>
    <mergeCell ref="A1376:H1376"/>
    <mergeCell ref="A1377:D1377"/>
    <mergeCell ref="B1378:D1378"/>
    <mergeCell ref="B1379:D1379"/>
    <mergeCell ref="A1357:D1357"/>
    <mergeCell ref="B1358:D1358"/>
    <mergeCell ref="B1359:D1359"/>
    <mergeCell ref="A1360:G1360"/>
    <mergeCell ref="A1361:H1361"/>
    <mergeCell ref="A1362:D1362"/>
    <mergeCell ref="B1363:D1363"/>
    <mergeCell ref="A1333:G1333"/>
    <mergeCell ref="A1335:D1335"/>
    <mergeCell ref="E1335:F1335"/>
    <mergeCell ref="G1335:H1335"/>
    <mergeCell ref="A1336:H1336"/>
    <mergeCell ref="A1337:D1337"/>
    <mergeCell ref="B1338:D1338"/>
    <mergeCell ref="B1339:D1339"/>
    <mergeCell ref="B1340:D1340"/>
    <mergeCell ref="A1341:G1341"/>
    <mergeCell ref="A1342:H1342"/>
    <mergeCell ref="A1343:D1343"/>
    <mergeCell ref="B1344:D1344"/>
    <mergeCell ref="B1345:D1345"/>
    <mergeCell ref="B1346:D1346"/>
    <mergeCell ref="B1347:D1347"/>
    <mergeCell ref="B1349:D1349"/>
    <mergeCell ref="B1350:D1350"/>
    <mergeCell ref="A1351:G1351"/>
    <mergeCell ref="A1352:H1352"/>
    <mergeCell ref="A1353:G1353"/>
    <mergeCell ref="A1355:D1355"/>
    <mergeCell ref="E1355:F1355"/>
    <mergeCell ref="G1355:H1355"/>
    <mergeCell ref="A1356:H1356"/>
    <mergeCell ref="B1153:D1153"/>
    <mergeCell ref="B1154:D1154"/>
    <mergeCell ref="B1155:D1155"/>
    <mergeCell ref="A1166:G1166"/>
    <mergeCell ref="A1167:H1167"/>
    <mergeCell ref="A1168:D1168"/>
    <mergeCell ref="B1169:D1169"/>
    <mergeCell ref="B1188:D1188"/>
    <mergeCell ref="B1189:D1189"/>
    <mergeCell ref="A1190:G1190"/>
    <mergeCell ref="A1191:H1191"/>
    <mergeCell ref="A1192:G1192"/>
    <mergeCell ref="B1172:D1172"/>
    <mergeCell ref="A1173:G1173"/>
    <mergeCell ref="A1174:H1174"/>
    <mergeCell ref="A1175:G1175"/>
    <mergeCell ref="A1177:D1177"/>
    <mergeCell ref="E1177:F1177"/>
    <mergeCell ref="G1177:H1177"/>
    <mergeCell ref="A1178:H1178"/>
    <mergeCell ref="A1179:H1179"/>
    <mergeCell ref="A1180:D1180"/>
    <mergeCell ref="B1181:D1181"/>
    <mergeCell ref="B1182:D1182"/>
    <mergeCell ref="A1183:G1183"/>
    <mergeCell ref="A1184:H1184"/>
    <mergeCell ref="A1185:D1185"/>
    <mergeCell ref="B1186:D1186"/>
    <mergeCell ref="B1187:D1187"/>
    <mergeCell ref="B1170:D1170"/>
    <mergeCell ref="B1171:D1171"/>
    <mergeCell ref="A1163:D1163"/>
    <mergeCell ref="A1121:H1121"/>
    <mergeCell ref="A1122:D1122"/>
    <mergeCell ref="B1123:D1123"/>
    <mergeCell ref="B1125:D1125"/>
    <mergeCell ref="A1126:G1126"/>
    <mergeCell ref="A1127:H1127"/>
    <mergeCell ref="A1128:D1128"/>
    <mergeCell ref="B1129:D1129"/>
    <mergeCell ref="B1130:D1130"/>
    <mergeCell ref="A1131:G1131"/>
    <mergeCell ref="A1132:H1132"/>
    <mergeCell ref="A1133:D1133"/>
    <mergeCell ref="B1134:D1134"/>
    <mergeCell ref="A1135:G1135"/>
    <mergeCell ref="A1136:H1136"/>
    <mergeCell ref="A1137:G1137"/>
    <mergeCell ref="B1124:D1124"/>
    <mergeCell ref="A1139:D1139"/>
    <mergeCell ref="E1139:F1139"/>
    <mergeCell ref="G1139:H1139"/>
    <mergeCell ref="A1140:H1140"/>
    <mergeCell ref="A1141:H1141"/>
    <mergeCell ref="A1142:D1142"/>
    <mergeCell ref="B1143:D1143"/>
    <mergeCell ref="B1146:D1146"/>
    <mergeCell ref="A1147:G1147"/>
    <mergeCell ref="A1148:H1148"/>
    <mergeCell ref="A1149:D1149"/>
    <mergeCell ref="B1150:D1150"/>
    <mergeCell ref="B1151:D1151"/>
    <mergeCell ref="B1152:D1152"/>
    <mergeCell ref="A1064:H1064"/>
    <mergeCell ref="A1065:G1065"/>
    <mergeCell ref="A1047:D1047"/>
    <mergeCell ref="E1047:F1047"/>
    <mergeCell ref="G1047:H1047"/>
    <mergeCell ref="A1048:H1048"/>
    <mergeCell ref="A1049:H1049"/>
    <mergeCell ref="A1050:D1050"/>
    <mergeCell ref="B1051:D1051"/>
    <mergeCell ref="B1052:D1052"/>
    <mergeCell ref="A1053:G1053"/>
    <mergeCell ref="A1054:H1054"/>
    <mergeCell ref="A1055:G1055"/>
    <mergeCell ref="A1119:D1119"/>
    <mergeCell ref="E1119:F1119"/>
    <mergeCell ref="G1119:H1119"/>
    <mergeCell ref="A1120:H1120"/>
    <mergeCell ref="B1077:D1077"/>
    <mergeCell ref="B1078:D1078"/>
    <mergeCell ref="B1079:D1079"/>
    <mergeCell ref="B1080:D1080"/>
    <mergeCell ref="B1081:D1081"/>
    <mergeCell ref="B1105:D1105"/>
    <mergeCell ref="B1106:D1106"/>
    <mergeCell ref="B1076:D1076"/>
    <mergeCell ref="A1115:G1115"/>
    <mergeCell ref="A1116:H1116"/>
    <mergeCell ref="A1117:G1117"/>
    <mergeCell ref="B1107:D1107"/>
    <mergeCell ref="B1108:D1108"/>
    <mergeCell ref="B1109:D1109"/>
    <mergeCell ref="B1110:D1110"/>
    <mergeCell ref="A1058:H1058"/>
    <mergeCell ref="A1059:H1059"/>
    <mergeCell ref="A1060:D1060"/>
    <mergeCell ref="B1061:D1061"/>
    <mergeCell ref="B1062:D1062"/>
    <mergeCell ref="A1063:G1063"/>
    <mergeCell ref="B1099:D1099"/>
    <mergeCell ref="B1100:D1100"/>
    <mergeCell ref="B1101:D1101"/>
    <mergeCell ref="B1102:D1102"/>
    <mergeCell ref="B1103:D1103"/>
    <mergeCell ref="B1104:D1104"/>
    <mergeCell ref="A1067:D1067"/>
    <mergeCell ref="E1067:F1067"/>
    <mergeCell ref="G1067:H1067"/>
    <mergeCell ref="A1068:H1068"/>
    <mergeCell ref="A1069:H1069"/>
    <mergeCell ref="A1070:D1070"/>
    <mergeCell ref="A1057:D1057"/>
    <mergeCell ref="E1057:F1057"/>
    <mergeCell ref="G1057:H1057"/>
    <mergeCell ref="A1031:G1031"/>
    <mergeCell ref="A1032:H1032"/>
    <mergeCell ref="A1033:G1033"/>
    <mergeCell ref="B1030:D1030"/>
    <mergeCell ref="A1035:D1035"/>
    <mergeCell ref="E1035:F1035"/>
    <mergeCell ref="G1035:H1035"/>
    <mergeCell ref="A1036:H1036"/>
    <mergeCell ref="A1037:H1037"/>
    <mergeCell ref="A1038:D1038"/>
    <mergeCell ref="B1039:D1039"/>
    <mergeCell ref="B1040:D1040"/>
    <mergeCell ref="B1013:D1013"/>
    <mergeCell ref="A1014:G1014"/>
    <mergeCell ref="A1015:H1015"/>
    <mergeCell ref="A1016:G1016"/>
    <mergeCell ref="B1003:D1003"/>
    <mergeCell ref="B1004:D1004"/>
    <mergeCell ref="B1005:D1005"/>
    <mergeCell ref="B1006:D1006"/>
    <mergeCell ref="B1007:D1007"/>
    <mergeCell ref="B1008:D1008"/>
    <mergeCell ref="B1009:D1009"/>
    <mergeCell ref="B1010:D1010"/>
    <mergeCell ref="B1011:D1011"/>
    <mergeCell ref="B1012:D1012"/>
    <mergeCell ref="B1028:D1028"/>
    <mergeCell ref="A1026:D1026"/>
    <mergeCell ref="A1018:D1018"/>
    <mergeCell ref="E1018:F1018"/>
    <mergeCell ref="G1018:H1018"/>
    <mergeCell ref="A1019:H1019"/>
    <mergeCell ref="A1020:H1020"/>
    <mergeCell ref="A1021:D1021"/>
    <mergeCell ref="B1022:D1022"/>
    <mergeCell ref="B1023:D1023"/>
    <mergeCell ref="A1024:G1024"/>
    <mergeCell ref="A1025:H1025"/>
    <mergeCell ref="B1027:D1027"/>
    <mergeCell ref="B967:D967"/>
    <mergeCell ref="A968:G968"/>
    <mergeCell ref="A969:H969"/>
    <mergeCell ref="A970:G970"/>
    <mergeCell ref="A960:H960"/>
    <mergeCell ref="A961:D961"/>
    <mergeCell ref="B962:D962"/>
    <mergeCell ref="B963:D963"/>
    <mergeCell ref="B964:D964"/>
    <mergeCell ref="B965:D965"/>
    <mergeCell ref="B966:D966"/>
    <mergeCell ref="A955:H955"/>
    <mergeCell ref="A956:G956"/>
    <mergeCell ref="A958:D958"/>
    <mergeCell ref="E958:F958"/>
    <mergeCell ref="G958:H958"/>
    <mergeCell ref="A959:H959"/>
    <mergeCell ref="A946:H946"/>
    <mergeCell ref="A947:D947"/>
    <mergeCell ref="B948:D948"/>
    <mergeCell ref="B949:D949"/>
    <mergeCell ref="A950:G950"/>
    <mergeCell ref="A951:H951"/>
    <mergeCell ref="A952:D952"/>
    <mergeCell ref="B953:D953"/>
    <mergeCell ref="A954:G954"/>
    <mergeCell ref="A939:D939"/>
    <mergeCell ref="E939:F939"/>
    <mergeCell ref="G939:H939"/>
    <mergeCell ref="A940:H940"/>
    <mergeCell ref="A941:H941"/>
    <mergeCell ref="A942:D942"/>
    <mergeCell ref="B943:D943"/>
    <mergeCell ref="B944:D944"/>
    <mergeCell ref="A945:G945"/>
    <mergeCell ref="B900:D900"/>
    <mergeCell ref="B901:D901"/>
    <mergeCell ref="B902:D902"/>
    <mergeCell ref="B903:D903"/>
    <mergeCell ref="A904:G904"/>
    <mergeCell ref="A905:H905"/>
    <mergeCell ref="A906:G906"/>
    <mergeCell ref="A892:H892"/>
    <mergeCell ref="A893:G893"/>
    <mergeCell ref="A895:D895"/>
    <mergeCell ref="E895:F895"/>
    <mergeCell ref="G895:H895"/>
    <mergeCell ref="A896:H896"/>
    <mergeCell ref="A897:H897"/>
    <mergeCell ref="B898:D898"/>
    <mergeCell ref="B899:D899"/>
    <mergeCell ref="A888:H888"/>
    <mergeCell ref="A889:D889"/>
    <mergeCell ref="B890:D890"/>
    <mergeCell ref="A891:G891"/>
    <mergeCell ref="A882:D882"/>
    <mergeCell ref="E882:F882"/>
    <mergeCell ref="G882:H882"/>
    <mergeCell ref="A883:H883"/>
    <mergeCell ref="A884:H884"/>
    <mergeCell ref="A885:D885"/>
    <mergeCell ref="B886:D886"/>
    <mergeCell ref="A887:G887"/>
    <mergeCell ref="B873:D873"/>
    <mergeCell ref="A874:G874"/>
    <mergeCell ref="A875:H875"/>
    <mergeCell ref="A876:D876"/>
    <mergeCell ref="B877:D877"/>
    <mergeCell ref="A878:G878"/>
    <mergeCell ref="A879:H879"/>
    <mergeCell ref="A880:G880"/>
    <mergeCell ref="A864:H864"/>
    <mergeCell ref="A865:H865"/>
    <mergeCell ref="A866:D866"/>
    <mergeCell ref="B867:D867"/>
    <mergeCell ref="B868:D868"/>
    <mergeCell ref="A869:G869"/>
    <mergeCell ref="A870:H870"/>
    <mergeCell ref="A871:D871"/>
    <mergeCell ref="B872:D872"/>
    <mergeCell ref="B834:D834"/>
    <mergeCell ref="B835:D835"/>
    <mergeCell ref="A836:G836"/>
    <mergeCell ref="A854:H854"/>
    <mergeCell ref="A855:D855"/>
    <mergeCell ref="B856:D856"/>
    <mergeCell ref="B857:D857"/>
    <mergeCell ref="A859:G859"/>
    <mergeCell ref="A860:H860"/>
    <mergeCell ref="A861:G861"/>
    <mergeCell ref="B858:D858"/>
    <mergeCell ref="A863:D863"/>
    <mergeCell ref="E863:F863"/>
    <mergeCell ref="G863:H863"/>
    <mergeCell ref="A847:D847"/>
    <mergeCell ref="E847:F847"/>
    <mergeCell ref="G847:H847"/>
    <mergeCell ref="A848:H848"/>
    <mergeCell ref="A849:H849"/>
    <mergeCell ref="A850:D850"/>
    <mergeCell ref="B851:D851"/>
    <mergeCell ref="B852:D852"/>
    <mergeCell ref="A853:G853"/>
    <mergeCell ref="A609:D609"/>
    <mergeCell ref="B610:D610"/>
    <mergeCell ref="A611:G611"/>
    <mergeCell ref="A612:H612"/>
    <mergeCell ref="A613:G613"/>
    <mergeCell ref="E601:F601"/>
    <mergeCell ref="G601:H601"/>
    <mergeCell ref="A602:H602"/>
    <mergeCell ref="A603:H603"/>
    <mergeCell ref="A604:D604"/>
    <mergeCell ref="B605:D605"/>
    <mergeCell ref="B606:D606"/>
    <mergeCell ref="A607:G607"/>
    <mergeCell ref="A608:H608"/>
    <mergeCell ref="B587:D587"/>
    <mergeCell ref="B593:D593"/>
    <mergeCell ref="B594:D594"/>
    <mergeCell ref="B595:D595"/>
    <mergeCell ref="B596:D596"/>
    <mergeCell ref="A601:D601"/>
    <mergeCell ref="B588:D588"/>
    <mergeCell ref="A589:G589"/>
    <mergeCell ref="A590:H590"/>
    <mergeCell ref="A591:D591"/>
    <mergeCell ref="B592:D592"/>
    <mergeCell ref="A597:G597"/>
    <mergeCell ref="A598:H598"/>
    <mergeCell ref="A599:G599"/>
    <mergeCell ref="A579:G579"/>
    <mergeCell ref="A580:H580"/>
    <mergeCell ref="A581:G581"/>
    <mergeCell ref="A583:D583"/>
    <mergeCell ref="E583:F583"/>
    <mergeCell ref="G583:H583"/>
    <mergeCell ref="A584:H584"/>
    <mergeCell ref="A585:H585"/>
    <mergeCell ref="A586:D586"/>
    <mergeCell ref="A571:H571"/>
    <mergeCell ref="A572:D572"/>
    <mergeCell ref="B573:D573"/>
    <mergeCell ref="A574:G574"/>
    <mergeCell ref="A575:H575"/>
    <mergeCell ref="A576:D576"/>
    <mergeCell ref="B577:D577"/>
    <mergeCell ref="B578:D578"/>
    <mergeCell ref="A565:G565"/>
    <mergeCell ref="A566:H566"/>
    <mergeCell ref="A567:G567"/>
    <mergeCell ref="A569:D569"/>
    <mergeCell ref="E569:F569"/>
    <mergeCell ref="G569:H569"/>
    <mergeCell ref="A570:H570"/>
    <mergeCell ref="A556:H556"/>
    <mergeCell ref="A557:D557"/>
    <mergeCell ref="B558:D558"/>
    <mergeCell ref="B559:D559"/>
    <mergeCell ref="B560:D560"/>
    <mergeCell ref="B561:D561"/>
    <mergeCell ref="B562:D562"/>
    <mergeCell ref="B563:D563"/>
    <mergeCell ref="B564:D564"/>
    <mergeCell ref="A549:D549"/>
    <mergeCell ref="E549:F549"/>
    <mergeCell ref="G549:H549"/>
    <mergeCell ref="A550:H550"/>
    <mergeCell ref="A551:H551"/>
    <mergeCell ref="A552:D552"/>
    <mergeCell ref="B553:D553"/>
    <mergeCell ref="B554:D554"/>
    <mergeCell ref="A555:G555"/>
    <mergeCell ref="B539:D539"/>
    <mergeCell ref="B540:D540"/>
    <mergeCell ref="B541:D541"/>
    <mergeCell ref="B542:D542"/>
    <mergeCell ref="B544:D544"/>
    <mergeCell ref="A545:G545"/>
    <mergeCell ref="A546:H546"/>
    <mergeCell ref="A547:G547"/>
    <mergeCell ref="B543:D543"/>
    <mergeCell ref="B530:D530"/>
    <mergeCell ref="B531:D531"/>
    <mergeCell ref="A532:G532"/>
    <mergeCell ref="A533:H533"/>
    <mergeCell ref="A534:D534"/>
    <mergeCell ref="B535:D535"/>
    <mergeCell ref="B536:D536"/>
    <mergeCell ref="B537:D537"/>
    <mergeCell ref="B538:D538"/>
    <mergeCell ref="A523:H523"/>
    <mergeCell ref="A524:G524"/>
    <mergeCell ref="B521:D521"/>
    <mergeCell ref="A526:D526"/>
    <mergeCell ref="E526:F526"/>
    <mergeCell ref="G526:H526"/>
    <mergeCell ref="A527:H527"/>
    <mergeCell ref="A528:H528"/>
    <mergeCell ref="A529:D529"/>
    <mergeCell ref="A512:H512"/>
    <mergeCell ref="A513:H513"/>
    <mergeCell ref="B514:D514"/>
    <mergeCell ref="B515:D515"/>
    <mergeCell ref="B516:D516"/>
    <mergeCell ref="B517:D517"/>
    <mergeCell ref="B518:D518"/>
    <mergeCell ref="B519:D519"/>
    <mergeCell ref="A522:G522"/>
    <mergeCell ref="B520:D520"/>
    <mergeCell ref="B504:D504"/>
    <mergeCell ref="B505:D505"/>
    <mergeCell ref="B506:D506"/>
    <mergeCell ref="A507:G507"/>
    <mergeCell ref="A508:H508"/>
    <mergeCell ref="A509:G509"/>
    <mergeCell ref="A511:D511"/>
    <mergeCell ref="E511:F511"/>
    <mergeCell ref="G511:H511"/>
    <mergeCell ref="A496:G496"/>
    <mergeCell ref="A498:D498"/>
    <mergeCell ref="E498:F498"/>
    <mergeCell ref="G498:H498"/>
    <mergeCell ref="A499:H499"/>
    <mergeCell ref="A500:H500"/>
    <mergeCell ref="B501:D501"/>
    <mergeCell ref="B502:D502"/>
    <mergeCell ref="B503:D503"/>
    <mergeCell ref="A487:H487"/>
    <mergeCell ref="B488:D488"/>
    <mergeCell ref="B489:D489"/>
    <mergeCell ref="B490:D490"/>
    <mergeCell ref="B491:D491"/>
    <mergeCell ref="B492:D492"/>
    <mergeCell ref="B493:D493"/>
    <mergeCell ref="A494:G494"/>
    <mergeCell ref="A495:H495"/>
    <mergeCell ref="B479:D479"/>
    <mergeCell ref="B480:D480"/>
    <mergeCell ref="A481:G481"/>
    <mergeCell ref="A482:H482"/>
    <mergeCell ref="A483:G483"/>
    <mergeCell ref="A485:D485"/>
    <mergeCell ref="E485:F485"/>
    <mergeCell ref="G485:H485"/>
    <mergeCell ref="A486:H486"/>
    <mergeCell ref="A470:H470"/>
    <mergeCell ref="A471:D471"/>
    <mergeCell ref="B472:D472"/>
    <mergeCell ref="B473:D473"/>
    <mergeCell ref="B474:D474"/>
    <mergeCell ref="B475:D475"/>
    <mergeCell ref="B476:D476"/>
    <mergeCell ref="B477:D477"/>
    <mergeCell ref="B478:D478"/>
    <mergeCell ref="A463:D463"/>
    <mergeCell ref="E463:F463"/>
    <mergeCell ref="G463:H463"/>
    <mergeCell ref="A464:H464"/>
    <mergeCell ref="A465:H465"/>
    <mergeCell ref="A466:D466"/>
    <mergeCell ref="B467:D467"/>
    <mergeCell ref="B468:D468"/>
    <mergeCell ref="A469:G469"/>
    <mergeCell ref="A389:G389"/>
    <mergeCell ref="A390:H390"/>
    <mergeCell ref="A391:D391"/>
    <mergeCell ref="B399:D399"/>
    <mergeCell ref="B400:D400"/>
    <mergeCell ref="A401:G401"/>
    <mergeCell ref="A402:H402"/>
    <mergeCell ref="A403:G403"/>
    <mergeCell ref="B392:D392"/>
    <mergeCell ref="B393:D393"/>
    <mergeCell ref="B394:D394"/>
    <mergeCell ref="B395:D395"/>
    <mergeCell ref="B396:D396"/>
    <mergeCell ref="B397:D397"/>
    <mergeCell ref="B398:D398"/>
    <mergeCell ref="A381:G381"/>
    <mergeCell ref="A383:D383"/>
    <mergeCell ref="E383:F383"/>
    <mergeCell ref="G383:H383"/>
    <mergeCell ref="A384:H384"/>
    <mergeCell ref="A385:H385"/>
    <mergeCell ref="A386:D386"/>
    <mergeCell ref="B387:D387"/>
    <mergeCell ref="B388:D388"/>
    <mergeCell ref="B377:D377"/>
    <mergeCell ref="B378:D378"/>
    <mergeCell ref="A379:G379"/>
    <mergeCell ref="A380:H380"/>
    <mergeCell ref="A368:H368"/>
    <mergeCell ref="A369:H369"/>
    <mergeCell ref="A370:D370"/>
    <mergeCell ref="B371:D371"/>
    <mergeCell ref="B372:D372"/>
    <mergeCell ref="A373:G373"/>
    <mergeCell ref="A374:H374"/>
    <mergeCell ref="A375:D375"/>
    <mergeCell ref="B376:D376"/>
    <mergeCell ref="B358:D358"/>
    <mergeCell ref="B359:D359"/>
    <mergeCell ref="B360:D360"/>
    <mergeCell ref="B361:D361"/>
    <mergeCell ref="B362:D362"/>
    <mergeCell ref="A363:G363"/>
    <mergeCell ref="A364:H364"/>
    <mergeCell ref="A365:G365"/>
    <mergeCell ref="A367:D367"/>
    <mergeCell ref="E367:F367"/>
    <mergeCell ref="G367:H367"/>
    <mergeCell ref="A349:D349"/>
    <mergeCell ref="B350:D350"/>
    <mergeCell ref="B351:D351"/>
    <mergeCell ref="A352:G352"/>
    <mergeCell ref="A353:H353"/>
    <mergeCell ref="A354:D354"/>
    <mergeCell ref="B355:D355"/>
    <mergeCell ref="B356:D356"/>
    <mergeCell ref="B357:D357"/>
    <mergeCell ref="B341:D341"/>
    <mergeCell ref="A342:G342"/>
    <mergeCell ref="A343:H343"/>
    <mergeCell ref="A344:G344"/>
    <mergeCell ref="A346:D346"/>
    <mergeCell ref="E346:F346"/>
    <mergeCell ref="G346:H346"/>
    <mergeCell ref="A347:H347"/>
    <mergeCell ref="A348:H348"/>
    <mergeCell ref="A332:H332"/>
    <mergeCell ref="A333:D333"/>
    <mergeCell ref="B334:D334"/>
    <mergeCell ref="B335:D335"/>
    <mergeCell ref="B336:D336"/>
    <mergeCell ref="B337:D337"/>
    <mergeCell ref="B338:D338"/>
    <mergeCell ref="B339:D339"/>
    <mergeCell ref="B340:D340"/>
    <mergeCell ref="A325:D325"/>
    <mergeCell ref="E325:F325"/>
    <mergeCell ref="G325:H325"/>
    <mergeCell ref="A326:H326"/>
    <mergeCell ref="A327:H327"/>
    <mergeCell ref="A328:D328"/>
    <mergeCell ref="B329:D329"/>
    <mergeCell ref="B330:D330"/>
    <mergeCell ref="A331:G331"/>
    <mergeCell ref="B208:D208"/>
    <mergeCell ref="B320:D320"/>
    <mergeCell ref="A321:G321"/>
    <mergeCell ref="A322:H322"/>
    <mergeCell ref="A323:G323"/>
    <mergeCell ref="A312:H312"/>
    <mergeCell ref="A313:H313"/>
    <mergeCell ref="A314:D314"/>
    <mergeCell ref="B315:D315"/>
    <mergeCell ref="B316:D316"/>
    <mergeCell ref="A317:G317"/>
    <mergeCell ref="A318:H318"/>
    <mergeCell ref="A319:D319"/>
    <mergeCell ref="A307:G307"/>
    <mergeCell ref="A308:H308"/>
    <mergeCell ref="A309:G309"/>
    <mergeCell ref="B294:D294"/>
    <mergeCell ref="B295:D295"/>
    <mergeCell ref="B296:D296"/>
    <mergeCell ref="B297:D297"/>
    <mergeCell ref="A311:D311"/>
    <mergeCell ref="E311:F311"/>
    <mergeCell ref="G311:H311"/>
    <mergeCell ref="A300:H300"/>
    <mergeCell ref="B301:D301"/>
    <mergeCell ref="B302:D302"/>
    <mergeCell ref="B303:D303"/>
    <mergeCell ref="B304:D304"/>
    <mergeCell ref="B305:D305"/>
    <mergeCell ref="B306:D306"/>
    <mergeCell ref="B209:D209"/>
    <mergeCell ref="B210:D210"/>
    <mergeCell ref="G172:H172"/>
    <mergeCell ref="A289:D289"/>
    <mergeCell ref="E289:F289"/>
    <mergeCell ref="G289:H289"/>
    <mergeCell ref="A290:H290"/>
    <mergeCell ref="A291:H291"/>
    <mergeCell ref="B292:D292"/>
    <mergeCell ref="B293:D293"/>
    <mergeCell ref="B298:D298"/>
    <mergeCell ref="A299:G299"/>
    <mergeCell ref="A195:G195"/>
    <mergeCell ref="A196:H196"/>
    <mergeCell ref="A197:G197"/>
    <mergeCell ref="A191:H191"/>
    <mergeCell ref="B192:D192"/>
    <mergeCell ref="B193:D193"/>
    <mergeCell ref="B194:D194"/>
    <mergeCell ref="A187:G187"/>
    <mergeCell ref="A189:D189"/>
    <mergeCell ref="E189:F189"/>
    <mergeCell ref="G189:H189"/>
    <mergeCell ref="A190:H190"/>
    <mergeCell ref="A199:D199"/>
    <mergeCell ref="E199:F199"/>
    <mergeCell ref="G199:H199"/>
    <mergeCell ref="A200:H200"/>
    <mergeCell ref="A201:H201"/>
    <mergeCell ref="B202:D202"/>
    <mergeCell ref="B203:D203"/>
    <mergeCell ref="B204:D204"/>
    <mergeCell ref="A206:H206"/>
    <mergeCell ref="B207:D207"/>
    <mergeCell ref="A71:H71"/>
    <mergeCell ref="B89:D89"/>
    <mergeCell ref="A91:G91"/>
    <mergeCell ref="B90:D90"/>
    <mergeCell ref="A96:G96"/>
    <mergeCell ref="A97:H97"/>
    <mergeCell ref="A98:G98"/>
    <mergeCell ref="A99:H99"/>
    <mergeCell ref="A100:D100"/>
    <mergeCell ref="E100:F100"/>
    <mergeCell ref="G100:H100"/>
    <mergeCell ref="A92:H92"/>
    <mergeCell ref="A93:D93"/>
    <mergeCell ref="B181:D181"/>
    <mergeCell ref="B182:D182"/>
    <mergeCell ref="B183:D183"/>
    <mergeCell ref="B184:D184"/>
    <mergeCell ref="A173:H173"/>
    <mergeCell ref="A174:H174"/>
    <mergeCell ref="B175:D175"/>
    <mergeCell ref="B176:D176"/>
    <mergeCell ref="B177:D177"/>
    <mergeCell ref="A178:G178"/>
    <mergeCell ref="A179:H179"/>
    <mergeCell ref="B180:D180"/>
    <mergeCell ref="B163:D163"/>
    <mergeCell ref="B164:D164"/>
    <mergeCell ref="B165:D165"/>
    <mergeCell ref="B166:D166"/>
    <mergeCell ref="B167:D167"/>
    <mergeCell ref="A168:G168"/>
    <mergeCell ref="A169:H169"/>
    <mergeCell ref="B16:D16"/>
    <mergeCell ref="A15:D15"/>
    <mergeCell ref="B26:D26"/>
    <mergeCell ref="A31:G31"/>
    <mergeCell ref="A32:H32"/>
    <mergeCell ref="A13:G13"/>
    <mergeCell ref="A14:H14"/>
    <mergeCell ref="B27:D27"/>
    <mergeCell ref="B28:D28"/>
    <mergeCell ref="A1:H2"/>
    <mergeCell ref="A29:G29"/>
    <mergeCell ref="A18:H18"/>
    <mergeCell ref="A19:D19"/>
    <mergeCell ref="A30:H30"/>
    <mergeCell ref="A3:H3"/>
    <mergeCell ref="A4:D4"/>
    <mergeCell ref="E4:F4"/>
    <mergeCell ref="G4:H4"/>
    <mergeCell ref="A5:H5"/>
    <mergeCell ref="B20:D20"/>
    <mergeCell ref="B21:D21"/>
    <mergeCell ref="B22:D22"/>
    <mergeCell ref="B23:D23"/>
    <mergeCell ref="B24:D24"/>
    <mergeCell ref="B25:D25"/>
    <mergeCell ref="A6:H6"/>
    <mergeCell ref="A7:D7"/>
    <mergeCell ref="A17:G17"/>
    <mergeCell ref="B10:D10"/>
    <mergeCell ref="B11:D11"/>
    <mergeCell ref="B8:D8"/>
    <mergeCell ref="B9:D9"/>
    <mergeCell ref="B12:D12"/>
    <mergeCell ref="B38:D38"/>
    <mergeCell ref="A39:G39"/>
    <mergeCell ref="A40:H40"/>
    <mergeCell ref="A41:D41"/>
    <mergeCell ref="B42:D42"/>
    <mergeCell ref="A36:D36"/>
    <mergeCell ref="B37:D37"/>
    <mergeCell ref="A33:D33"/>
    <mergeCell ref="E33:F33"/>
    <mergeCell ref="G33:H33"/>
    <mergeCell ref="A34:H34"/>
    <mergeCell ref="A35:H35"/>
    <mergeCell ref="A69:D69"/>
    <mergeCell ref="E69:F69"/>
    <mergeCell ref="G69:H69"/>
    <mergeCell ref="A70:H70"/>
    <mergeCell ref="A52:H52"/>
    <mergeCell ref="B43:D43"/>
    <mergeCell ref="A49:G49"/>
    <mergeCell ref="A50:H50"/>
    <mergeCell ref="A51:G51"/>
    <mergeCell ref="A44:G44"/>
    <mergeCell ref="A45:H45"/>
    <mergeCell ref="A46:D46"/>
    <mergeCell ref="B47:D47"/>
    <mergeCell ref="B48:D48"/>
    <mergeCell ref="A56:D56"/>
    <mergeCell ref="B57:D57"/>
    <mergeCell ref="A58:G58"/>
    <mergeCell ref="A59:H59"/>
    <mergeCell ref="A53:D53"/>
    <mergeCell ref="E53:F53"/>
    <mergeCell ref="G53:H53"/>
    <mergeCell ref="A54:H54"/>
    <mergeCell ref="A55:H55"/>
    <mergeCell ref="B77:D77"/>
    <mergeCell ref="B78:D78"/>
    <mergeCell ref="B79:D79"/>
    <mergeCell ref="B80:D80"/>
    <mergeCell ref="A81:G81"/>
    <mergeCell ref="A72:D72"/>
    <mergeCell ref="B73:D73"/>
    <mergeCell ref="A74:G74"/>
    <mergeCell ref="A75:H75"/>
    <mergeCell ref="A76:D76"/>
    <mergeCell ref="A86:H86"/>
    <mergeCell ref="A87:H87"/>
    <mergeCell ref="A88:D88"/>
    <mergeCell ref="A82:H82"/>
    <mergeCell ref="A83:G83"/>
    <mergeCell ref="A84:H84"/>
    <mergeCell ref="A85:D85"/>
    <mergeCell ref="E85:F85"/>
    <mergeCell ref="G85:H85"/>
    <mergeCell ref="A67:G67"/>
    <mergeCell ref="A68:H68"/>
    <mergeCell ref="B63:D63"/>
    <mergeCell ref="A60:D60"/>
    <mergeCell ref="B61:D61"/>
    <mergeCell ref="B64:D64"/>
    <mergeCell ref="A65:G65"/>
    <mergeCell ref="A66:H66"/>
    <mergeCell ref="B62:D62"/>
    <mergeCell ref="B94:D94"/>
    <mergeCell ref="B95:D95"/>
    <mergeCell ref="A106:G106"/>
    <mergeCell ref="A107:H107"/>
    <mergeCell ref="A108:D108"/>
    <mergeCell ref="B109:D109"/>
    <mergeCell ref="B110:D110"/>
    <mergeCell ref="A101:H101"/>
    <mergeCell ref="A102:H102"/>
    <mergeCell ref="A103:D103"/>
    <mergeCell ref="B104:D104"/>
    <mergeCell ref="B105:D105"/>
    <mergeCell ref="B116:D116"/>
    <mergeCell ref="A117:G117"/>
    <mergeCell ref="A118:H118"/>
    <mergeCell ref="A119:G119"/>
    <mergeCell ref="B111:D111"/>
    <mergeCell ref="B112:D112"/>
    <mergeCell ref="B113:D113"/>
    <mergeCell ref="B114:D114"/>
    <mergeCell ref="B115:D115"/>
    <mergeCell ref="A124:D124"/>
    <mergeCell ref="B125:D125"/>
    <mergeCell ref="B126:D126"/>
    <mergeCell ref="A127:G127"/>
    <mergeCell ref="A128:H128"/>
    <mergeCell ref="A121:D121"/>
    <mergeCell ref="E121:F121"/>
    <mergeCell ref="G121:H121"/>
    <mergeCell ref="A122:H122"/>
    <mergeCell ref="A123:H123"/>
    <mergeCell ref="B134:D134"/>
    <mergeCell ref="B135:D135"/>
    <mergeCell ref="B136:D136"/>
    <mergeCell ref="B137:D137"/>
    <mergeCell ref="A138:G138"/>
    <mergeCell ref="A129:D129"/>
    <mergeCell ref="B130:D130"/>
    <mergeCell ref="B131:D131"/>
    <mergeCell ref="B132:D132"/>
    <mergeCell ref="B133:D133"/>
    <mergeCell ref="A139:H139"/>
    <mergeCell ref="A140:G140"/>
    <mergeCell ref="A161:H161"/>
    <mergeCell ref="A151:H151"/>
    <mergeCell ref="A152:D152"/>
    <mergeCell ref="B153:D153"/>
    <mergeCell ref="B154:D154"/>
    <mergeCell ref="A142:D142"/>
    <mergeCell ref="E142:F142"/>
    <mergeCell ref="G142:H142"/>
    <mergeCell ref="A143:H143"/>
    <mergeCell ref="A144:H144"/>
    <mergeCell ref="A145:D145"/>
    <mergeCell ref="B146:D146"/>
    <mergeCell ref="B149:D149"/>
    <mergeCell ref="A160:H160"/>
    <mergeCell ref="A205:G205"/>
    <mergeCell ref="B162:D162"/>
    <mergeCell ref="A150:G150"/>
    <mergeCell ref="A155:G155"/>
    <mergeCell ref="A156:H156"/>
    <mergeCell ref="A157:G157"/>
    <mergeCell ref="B147:D147"/>
    <mergeCell ref="B148:D148"/>
    <mergeCell ref="A159:D159"/>
    <mergeCell ref="E159:F159"/>
    <mergeCell ref="G159:H159"/>
    <mergeCell ref="A185:G185"/>
    <mergeCell ref="A186:H186"/>
    <mergeCell ref="A170:G170"/>
    <mergeCell ref="A172:D172"/>
    <mergeCell ref="E172:F172"/>
    <mergeCell ref="B211:D211"/>
    <mergeCell ref="B212:D212"/>
    <mergeCell ref="B213:D213"/>
    <mergeCell ref="A222:D222"/>
    <mergeCell ref="B223:D223"/>
    <mergeCell ref="A224:G224"/>
    <mergeCell ref="A225:H225"/>
    <mergeCell ref="A226:D226"/>
    <mergeCell ref="B227:D227"/>
    <mergeCell ref="B214:D214"/>
    <mergeCell ref="A215:G215"/>
    <mergeCell ref="A216:H216"/>
    <mergeCell ref="A217:G217"/>
    <mergeCell ref="A219:D219"/>
    <mergeCell ref="E219:F219"/>
    <mergeCell ref="G219:H219"/>
    <mergeCell ref="A220:H220"/>
    <mergeCell ref="A221:H221"/>
    <mergeCell ref="A228:G228"/>
    <mergeCell ref="A229:H229"/>
    <mergeCell ref="A230:G230"/>
    <mergeCell ref="A232:D232"/>
    <mergeCell ref="E232:F232"/>
    <mergeCell ref="G232:H232"/>
    <mergeCell ref="A233:H233"/>
    <mergeCell ref="A234:H234"/>
    <mergeCell ref="A235:D235"/>
    <mergeCell ref="B236:D236"/>
    <mergeCell ref="A237:G237"/>
    <mergeCell ref="A238:H238"/>
    <mergeCell ref="A239:D239"/>
    <mergeCell ref="B241:D241"/>
    <mergeCell ref="A242:G242"/>
    <mergeCell ref="A243:H243"/>
    <mergeCell ref="A244:G244"/>
    <mergeCell ref="B240:D240"/>
    <mergeCell ref="A246:D246"/>
    <mergeCell ref="E246:F246"/>
    <mergeCell ref="G246:H246"/>
    <mergeCell ref="A247:H247"/>
    <mergeCell ref="A248:H248"/>
    <mergeCell ref="A249:D249"/>
    <mergeCell ref="B250:D250"/>
    <mergeCell ref="A251:G251"/>
    <mergeCell ref="A252:H252"/>
    <mergeCell ref="A261:H261"/>
    <mergeCell ref="A262:H262"/>
    <mergeCell ref="A263:D263"/>
    <mergeCell ref="B264:D264"/>
    <mergeCell ref="A253:D253"/>
    <mergeCell ref="B254:D254"/>
    <mergeCell ref="B255:D255"/>
    <mergeCell ref="A256:G256"/>
    <mergeCell ref="A257:H257"/>
    <mergeCell ref="A258:G258"/>
    <mergeCell ref="A260:D260"/>
    <mergeCell ref="E260:F260"/>
    <mergeCell ref="G260:H260"/>
    <mergeCell ref="A265:G265"/>
    <mergeCell ref="A266:H266"/>
    <mergeCell ref="A267:G267"/>
    <mergeCell ref="A269:D269"/>
    <mergeCell ref="E269:F269"/>
    <mergeCell ref="G269:H269"/>
    <mergeCell ref="A270:H270"/>
    <mergeCell ref="A271:H271"/>
    <mergeCell ref="A272:D272"/>
    <mergeCell ref="A282:D282"/>
    <mergeCell ref="B283:D283"/>
    <mergeCell ref="B284:D284"/>
    <mergeCell ref="A285:G285"/>
    <mergeCell ref="A286:H286"/>
    <mergeCell ref="A287:G287"/>
    <mergeCell ref="B273:D273"/>
    <mergeCell ref="B274:D274"/>
    <mergeCell ref="A275:G275"/>
    <mergeCell ref="A276:H276"/>
    <mergeCell ref="A277:D277"/>
    <mergeCell ref="B278:D278"/>
    <mergeCell ref="B279:D279"/>
    <mergeCell ref="A280:G280"/>
    <mergeCell ref="A281:H281"/>
    <mergeCell ref="A405:D405"/>
    <mergeCell ref="E405:F405"/>
    <mergeCell ref="G405:H405"/>
    <mergeCell ref="A406:H406"/>
    <mergeCell ref="A407:H407"/>
    <mergeCell ref="A408:D408"/>
    <mergeCell ref="B409:D409"/>
    <mergeCell ref="B410:D410"/>
    <mergeCell ref="A411:G411"/>
    <mergeCell ref="A412:H412"/>
    <mergeCell ref="A413:D413"/>
    <mergeCell ref="B414:D414"/>
    <mergeCell ref="B415:D415"/>
    <mergeCell ref="B416:D416"/>
    <mergeCell ref="B417:D417"/>
    <mergeCell ref="B418:D418"/>
    <mergeCell ref="B419:D419"/>
    <mergeCell ref="B420:D420"/>
    <mergeCell ref="B421:D421"/>
    <mergeCell ref="B422:D422"/>
    <mergeCell ref="A423:G423"/>
    <mergeCell ref="A424:H424"/>
    <mergeCell ref="A425:G425"/>
    <mergeCell ref="A427:D427"/>
    <mergeCell ref="E427:F427"/>
    <mergeCell ref="G427:H427"/>
    <mergeCell ref="A428:H428"/>
    <mergeCell ref="B438:D438"/>
    <mergeCell ref="B439:D439"/>
    <mergeCell ref="B440:D440"/>
    <mergeCell ref="A441:G441"/>
    <mergeCell ref="A442:H442"/>
    <mergeCell ref="A429:H429"/>
    <mergeCell ref="A430:D430"/>
    <mergeCell ref="B431:D431"/>
    <mergeCell ref="B432:D432"/>
    <mergeCell ref="A433:G433"/>
    <mergeCell ref="A434:H434"/>
    <mergeCell ref="A435:D435"/>
    <mergeCell ref="B436:D436"/>
    <mergeCell ref="B437:D437"/>
    <mergeCell ref="A443:G443"/>
    <mergeCell ref="A445:D445"/>
    <mergeCell ref="E445:F445"/>
    <mergeCell ref="G445:H445"/>
    <mergeCell ref="A446:H446"/>
    <mergeCell ref="A447:H447"/>
    <mergeCell ref="A448:D448"/>
    <mergeCell ref="B449:D449"/>
    <mergeCell ref="B450:D450"/>
    <mergeCell ref="A460:H460"/>
    <mergeCell ref="A461:G461"/>
    <mergeCell ref="A451:G451"/>
    <mergeCell ref="A452:H452"/>
    <mergeCell ref="A453:D453"/>
    <mergeCell ref="B454:D454"/>
    <mergeCell ref="B455:D455"/>
    <mergeCell ref="B456:D456"/>
    <mergeCell ref="B457:D457"/>
    <mergeCell ref="B458:D458"/>
    <mergeCell ref="A459:G459"/>
    <mergeCell ref="A615:D615"/>
    <mergeCell ref="E615:F615"/>
    <mergeCell ref="G615:H615"/>
    <mergeCell ref="A616:H616"/>
    <mergeCell ref="A617:H617"/>
    <mergeCell ref="B619:D619"/>
    <mergeCell ref="B620:D620"/>
    <mergeCell ref="B621:D621"/>
    <mergeCell ref="B622:D622"/>
    <mergeCell ref="A623:G623"/>
    <mergeCell ref="B626:D626"/>
    <mergeCell ref="A627:G627"/>
    <mergeCell ref="B630:D630"/>
    <mergeCell ref="B631:D631"/>
    <mergeCell ref="B632:D632"/>
    <mergeCell ref="B633:D633"/>
    <mergeCell ref="B634:D634"/>
    <mergeCell ref="B635:D635"/>
    <mergeCell ref="B636:D636"/>
    <mergeCell ref="B637:D637"/>
    <mergeCell ref="B638:D638"/>
    <mergeCell ref="B639:D639"/>
    <mergeCell ref="B640:D640"/>
    <mergeCell ref="B641:D641"/>
    <mergeCell ref="B642:D642"/>
    <mergeCell ref="B643:D643"/>
    <mergeCell ref="B644:D644"/>
    <mergeCell ref="B645:D645"/>
    <mergeCell ref="B646:D646"/>
    <mergeCell ref="B647:D647"/>
    <mergeCell ref="B648:D648"/>
    <mergeCell ref="B649:D649"/>
    <mergeCell ref="B650:D650"/>
    <mergeCell ref="B651:D651"/>
    <mergeCell ref="B652:D652"/>
    <mergeCell ref="B653:D653"/>
    <mergeCell ref="B654:D654"/>
    <mergeCell ref="B655:D655"/>
    <mergeCell ref="B656:D656"/>
    <mergeCell ref="B657:D657"/>
    <mergeCell ref="B658:D658"/>
    <mergeCell ref="B659:D659"/>
    <mergeCell ref="B660:D660"/>
    <mergeCell ref="B661:D661"/>
    <mergeCell ref="B662:D662"/>
    <mergeCell ref="B663:D663"/>
    <mergeCell ref="B664:D664"/>
    <mergeCell ref="B665:D665"/>
    <mergeCell ref="B666:D666"/>
    <mergeCell ref="B667:D667"/>
    <mergeCell ref="B668:D668"/>
    <mergeCell ref="B669:D669"/>
    <mergeCell ref="B670:D670"/>
    <mergeCell ref="B671:D671"/>
    <mergeCell ref="B672:D672"/>
    <mergeCell ref="B673:D673"/>
    <mergeCell ref="B674:D674"/>
    <mergeCell ref="B675:D675"/>
    <mergeCell ref="B676:D676"/>
    <mergeCell ref="B677:D677"/>
    <mergeCell ref="B678:D678"/>
    <mergeCell ref="B679:D679"/>
    <mergeCell ref="A680:G680"/>
    <mergeCell ref="A681:H681"/>
    <mergeCell ref="A682:G682"/>
    <mergeCell ref="A684:D684"/>
    <mergeCell ref="E684:F684"/>
    <mergeCell ref="G684:H684"/>
    <mergeCell ref="A685:H685"/>
    <mergeCell ref="A686:H686"/>
    <mergeCell ref="B688:D688"/>
    <mergeCell ref="B689:D689"/>
    <mergeCell ref="A690:G690"/>
    <mergeCell ref="B693:D693"/>
    <mergeCell ref="A694:G694"/>
    <mergeCell ref="A695:H695"/>
    <mergeCell ref="A696:G696"/>
    <mergeCell ref="A698:D698"/>
    <mergeCell ref="E698:F698"/>
    <mergeCell ref="G698:H698"/>
    <mergeCell ref="A699:H699"/>
    <mergeCell ref="A700:H700"/>
    <mergeCell ref="B702:D702"/>
    <mergeCell ref="B703:D703"/>
    <mergeCell ref="A704:G704"/>
    <mergeCell ref="B707:D707"/>
    <mergeCell ref="A708:G708"/>
    <mergeCell ref="A709:H709"/>
    <mergeCell ref="A710:G710"/>
    <mergeCell ref="A712:D712"/>
    <mergeCell ref="E712:F712"/>
    <mergeCell ref="G712:H712"/>
    <mergeCell ref="A713:H713"/>
    <mergeCell ref="A714:H714"/>
    <mergeCell ref="B716:D716"/>
    <mergeCell ref="B717:D717"/>
    <mergeCell ref="B718:D718"/>
    <mergeCell ref="A719:G719"/>
    <mergeCell ref="B722:D722"/>
    <mergeCell ref="B723:D723"/>
    <mergeCell ref="A724:G724"/>
    <mergeCell ref="A725:H725"/>
    <mergeCell ref="A726:G726"/>
    <mergeCell ref="A728:D728"/>
    <mergeCell ref="E728:F728"/>
    <mergeCell ref="G728:H728"/>
    <mergeCell ref="A729:H729"/>
    <mergeCell ref="A730:H730"/>
    <mergeCell ref="B732:D732"/>
    <mergeCell ref="B733:D733"/>
    <mergeCell ref="A734:G734"/>
    <mergeCell ref="B737:D737"/>
    <mergeCell ref="A738:G738"/>
    <mergeCell ref="A739:H739"/>
    <mergeCell ref="A740:G740"/>
    <mergeCell ref="A742:D742"/>
    <mergeCell ref="E742:F742"/>
    <mergeCell ref="G742:H742"/>
    <mergeCell ref="A743:H743"/>
    <mergeCell ref="A744:H744"/>
    <mergeCell ref="B746:D746"/>
    <mergeCell ref="B747:D747"/>
    <mergeCell ref="A748:G748"/>
    <mergeCell ref="B751:D751"/>
    <mergeCell ref="A752:G752"/>
    <mergeCell ref="A753:H753"/>
    <mergeCell ref="A754:G754"/>
    <mergeCell ref="A756:D756"/>
    <mergeCell ref="E756:F756"/>
    <mergeCell ref="G756:H756"/>
    <mergeCell ref="A757:H757"/>
    <mergeCell ref="A758:H758"/>
    <mergeCell ref="B760:D760"/>
    <mergeCell ref="B761:D761"/>
    <mergeCell ref="A762:G762"/>
    <mergeCell ref="B765:D765"/>
    <mergeCell ref="B766:D766"/>
    <mergeCell ref="B767:D767"/>
    <mergeCell ref="B768:D768"/>
    <mergeCell ref="A769:G769"/>
    <mergeCell ref="A770:H770"/>
    <mergeCell ref="A771:G771"/>
    <mergeCell ref="A773:D773"/>
    <mergeCell ref="E773:F773"/>
    <mergeCell ref="G773:H773"/>
    <mergeCell ref="A774:H774"/>
    <mergeCell ref="A775:H775"/>
    <mergeCell ref="B777:D777"/>
    <mergeCell ref="B778:D778"/>
    <mergeCell ref="A779:G779"/>
    <mergeCell ref="B782:D782"/>
    <mergeCell ref="B783:D783"/>
    <mergeCell ref="A784:G784"/>
    <mergeCell ref="A802:D802"/>
    <mergeCell ref="E802:F802"/>
    <mergeCell ref="G802:H802"/>
    <mergeCell ref="A803:H803"/>
    <mergeCell ref="A804:H804"/>
    <mergeCell ref="B806:D806"/>
    <mergeCell ref="B807:D807"/>
    <mergeCell ref="A808:G808"/>
    <mergeCell ref="B811:D811"/>
    <mergeCell ref="A812:G812"/>
    <mergeCell ref="A813:H813"/>
    <mergeCell ref="A785:H785"/>
    <mergeCell ref="A786:G786"/>
    <mergeCell ref="A788:D788"/>
    <mergeCell ref="E788:F788"/>
    <mergeCell ref="G788:H788"/>
    <mergeCell ref="A789:H789"/>
    <mergeCell ref="A790:H790"/>
    <mergeCell ref="B792:D792"/>
    <mergeCell ref="B793:D793"/>
    <mergeCell ref="A794:G794"/>
    <mergeCell ref="B797:D797"/>
    <mergeCell ref="A798:G798"/>
    <mergeCell ref="A799:H799"/>
    <mergeCell ref="A800:G800"/>
    <mergeCell ref="A814:G814"/>
    <mergeCell ref="A826:G826"/>
    <mergeCell ref="A827:H827"/>
    <mergeCell ref="A828:G828"/>
    <mergeCell ref="A816:D816"/>
    <mergeCell ref="E816:F816"/>
    <mergeCell ref="G816:H816"/>
    <mergeCell ref="A817:H817"/>
    <mergeCell ref="A818:H818"/>
    <mergeCell ref="B820:D820"/>
    <mergeCell ref="B821:D821"/>
    <mergeCell ref="A822:G822"/>
    <mergeCell ref="B825:D825"/>
    <mergeCell ref="A908:D908"/>
    <mergeCell ref="E908:F908"/>
    <mergeCell ref="G908:H908"/>
    <mergeCell ref="A909:H909"/>
    <mergeCell ref="A837:H837"/>
    <mergeCell ref="A838:D838"/>
    <mergeCell ref="B839:D839"/>
    <mergeCell ref="B840:D840"/>
    <mergeCell ref="B841:D841"/>
    <mergeCell ref="B842:D842"/>
    <mergeCell ref="A843:G843"/>
    <mergeCell ref="A844:H844"/>
    <mergeCell ref="A845:G845"/>
    <mergeCell ref="A830:D830"/>
    <mergeCell ref="E830:F830"/>
    <mergeCell ref="G830:H830"/>
    <mergeCell ref="A831:H831"/>
    <mergeCell ref="A832:H832"/>
    <mergeCell ref="A833:D833"/>
    <mergeCell ref="A910:H910"/>
    <mergeCell ref="A911:D911"/>
    <mergeCell ref="B912:D912"/>
    <mergeCell ref="B916:D916"/>
    <mergeCell ref="A917:G917"/>
    <mergeCell ref="A936:H936"/>
    <mergeCell ref="A937:G937"/>
    <mergeCell ref="B913:D913"/>
    <mergeCell ref="B914:D914"/>
    <mergeCell ref="B915:D915"/>
    <mergeCell ref="B925:D925"/>
    <mergeCell ref="B926:D926"/>
    <mergeCell ref="B927:D927"/>
    <mergeCell ref="B928:D928"/>
    <mergeCell ref="B929:D929"/>
    <mergeCell ref="B930:D930"/>
    <mergeCell ref="B931:D931"/>
    <mergeCell ref="B932:D932"/>
    <mergeCell ref="B933:D933"/>
    <mergeCell ref="B934:D934"/>
    <mergeCell ref="A918:H918"/>
    <mergeCell ref="A919:D919"/>
    <mergeCell ref="B920:D920"/>
    <mergeCell ref="A921:G921"/>
    <mergeCell ref="A922:H922"/>
    <mergeCell ref="A923:D923"/>
    <mergeCell ref="B924:D924"/>
    <mergeCell ref="A935:G935"/>
    <mergeCell ref="A1093:G1093"/>
    <mergeCell ref="A1094:H1094"/>
    <mergeCell ref="B1029:D1029"/>
    <mergeCell ref="A992:D992"/>
    <mergeCell ref="E992:F992"/>
    <mergeCell ref="A1087:D1087"/>
    <mergeCell ref="E1087:F1087"/>
    <mergeCell ref="G1087:H1087"/>
    <mergeCell ref="A1088:H1088"/>
    <mergeCell ref="B987:D987"/>
    <mergeCell ref="A988:G988"/>
    <mergeCell ref="A989:H989"/>
    <mergeCell ref="A990:G990"/>
    <mergeCell ref="A971:H971"/>
    <mergeCell ref="A972:D972"/>
    <mergeCell ref="E972:F972"/>
    <mergeCell ref="G972:H972"/>
    <mergeCell ref="A973:H973"/>
    <mergeCell ref="A974:H974"/>
    <mergeCell ref="A975:D975"/>
    <mergeCell ref="B976:D976"/>
    <mergeCell ref="B977:D977"/>
    <mergeCell ref="A978:G978"/>
    <mergeCell ref="A979:H979"/>
    <mergeCell ref="A980:D980"/>
    <mergeCell ref="B981:D981"/>
    <mergeCell ref="B982:D982"/>
    <mergeCell ref="A983:G983"/>
    <mergeCell ref="A984:H984"/>
    <mergeCell ref="A985:D985"/>
    <mergeCell ref="B986:D986"/>
    <mergeCell ref="B1002:D1002"/>
    <mergeCell ref="A1095:D1095"/>
    <mergeCell ref="B1096:D1096"/>
    <mergeCell ref="B1097:D1097"/>
    <mergeCell ref="B1098:D1098"/>
    <mergeCell ref="B1041:D1041"/>
    <mergeCell ref="B1042:D1042"/>
    <mergeCell ref="A1043:G1043"/>
    <mergeCell ref="A1044:H1044"/>
    <mergeCell ref="A1045:G1045"/>
    <mergeCell ref="G992:H992"/>
    <mergeCell ref="A993:H993"/>
    <mergeCell ref="A994:H994"/>
    <mergeCell ref="A995:D995"/>
    <mergeCell ref="B996:D996"/>
    <mergeCell ref="B997:D997"/>
    <mergeCell ref="A998:G998"/>
    <mergeCell ref="A999:H999"/>
    <mergeCell ref="A1000:D1000"/>
    <mergeCell ref="B1001:D1001"/>
    <mergeCell ref="B1071:D1071"/>
    <mergeCell ref="B1082:D1082"/>
    <mergeCell ref="A1083:G1083"/>
    <mergeCell ref="A1084:H1084"/>
    <mergeCell ref="A1085:G1085"/>
    <mergeCell ref="B1072:D1072"/>
    <mergeCell ref="B1073:D1073"/>
    <mergeCell ref="B1074:D1074"/>
    <mergeCell ref="B1075:D1075"/>
    <mergeCell ref="A1089:H1089"/>
    <mergeCell ref="A1090:D1090"/>
    <mergeCell ref="B1091:D1091"/>
    <mergeCell ref="B1092:D1092"/>
    <mergeCell ref="A1194:D1194"/>
    <mergeCell ref="E1194:F1194"/>
    <mergeCell ref="G1194:H1194"/>
    <mergeCell ref="A1195:H1195"/>
    <mergeCell ref="A1196:H1196"/>
    <mergeCell ref="A1197:D1197"/>
    <mergeCell ref="B1198:D1198"/>
    <mergeCell ref="B1199:D1199"/>
    <mergeCell ref="A1200:G1200"/>
    <mergeCell ref="A1201:H1201"/>
    <mergeCell ref="A1202:D1202"/>
    <mergeCell ref="B1203:D1203"/>
    <mergeCell ref="B1204:D1204"/>
    <mergeCell ref="B1205:D1205"/>
    <mergeCell ref="A1206:G1206"/>
    <mergeCell ref="A1207:H1207"/>
    <mergeCell ref="B1111:D1111"/>
    <mergeCell ref="B1112:D1112"/>
    <mergeCell ref="B1114:D1114"/>
    <mergeCell ref="B1113:D1113"/>
    <mergeCell ref="B1164:D1164"/>
    <mergeCell ref="B1165:D1165"/>
    <mergeCell ref="A1156:G1156"/>
    <mergeCell ref="A1157:H1157"/>
    <mergeCell ref="A1158:G1158"/>
    <mergeCell ref="B1144:D1144"/>
    <mergeCell ref="B1145:D1145"/>
    <mergeCell ref="A1160:D1160"/>
    <mergeCell ref="E1160:F1160"/>
    <mergeCell ref="G1160:H1160"/>
    <mergeCell ref="A1161:H1161"/>
    <mergeCell ref="A1162:H1162"/>
    <mergeCell ref="A1208:G1208"/>
    <mergeCell ref="A1210:D1210"/>
    <mergeCell ref="E1210:F1210"/>
    <mergeCell ref="G1210:H1210"/>
    <mergeCell ref="A1211:H1211"/>
    <mergeCell ref="A1212:H1212"/>
    <mergeCell ref="A1213:D1213"/>
    <mergeCell ref="B1214:D1214"/>
    <mergeCell ref="B1215:D1215"/>
    <mergeCell ref="B1216:D1216"/>
    <mergeCell ref="B1217:D1217"/>
    <mergeCell ref="A1218:G1218"/>
    <mergeCell ref="A1219:H1219"/>
    <mergeCell ref="A1220:D1220"/>
    <mergeCell ref="B1221:D1221"/>
    <mergeCell ref="B1222:D1222"/>
    <mergeCell ref="B1223:D1223"/>
    <mergeCell ref="B1224:D1224"/>
    <mergeCell ref="B1225:D1225"/>
    <mergeCell ref="B1226:D1226"/>
    <mergeCell ref="A1227:G1227"/>
    <mergeCell ref="A1228:H1228"/>
    <mergeCell ref="A1229:G1229"/>
    <mergeCell ref="A1231:D1231"/>
    <mergeCell ref="E1231:F1231"/>
    <mergeCell ref="G1231:H1231"/>
    <mergeCell ref="A1232:H1232"/>
    <mergeCell ref="A1233:H1233"/>
    <mergeCell ref="B1234:D1234"/>
    <mergeCell ref="B1235:D1235"/>
    <mergeCell ref="A1236:G1236"/>
    <mergeCell ref="A1237:H1237"/>
    <mergeCell ref="A1238:D1238"/>
    <mergeCell ref="B1239:D1239"/>
    <mergeCell ref="A1281:D1281"/>
    <mergeCell ref="E1281:F1281"/>
    <mergeCell ref="G1281:H1281"/>
    <mergeCell ref="A1282:H1282"/>
    <mergeCell ref="A1283:H1283"/>
    <mergeCell ref="B1240:D1240"/>
    <mergeCell ref="B1241:D1241"/>
    <mergeCell ref="B1242:D1242"/>
    <mergeCell ref="B1243:D1243"/>
    <mergeCell ref="B1244:D1244"/>
    <mergeCell ref="B1245:D1245"/>
    <mergeCell ref="B1246:D1246"/>
    <mergeCell ref="B1247:D1247"/>
    <mergeCell ref="B1248:D1248"/>
    <mergeCell ref="B1249:D1249"/>
    <mergeCell ref="B1250:D1250"/>
    <mergeCell ref="A1251:G1251"/>
    <mergeCell ref="A1252:H1252"/>
    <mergeCell ref="A1253:G1253"/>
    <mergeCell ref="A1255:D1255"/>
    <mergeCell ref="E1255:F1255"/>
    <mergeCell ref="G1255:H1255"/>
    <mergeCell ref="A1278:H1278"/>
    <mergeCell ref="A1279:G1279"/>
    <mergeCell ref="A1256:H1256"/>
    <mergeCell ref="A1257:H1257"/>
    <mergeCell ref="B1259:D1259"/>
    <mergeCell ref="A1260:G1260"/>
    <mergeCell ref="B1263:D1263"/>
    <mergeCell ref="A1264:G1264"/>
    <mergeCell ref="A1265:H1265"/>
    <mergeCell ref="A1266:G1266"/>
    <mergeCell ref="A1268:D1268"/>
    <mergeCell ref="E1268:F1268"/>
    <mergeCell ref="G1268:H1268"/>
    <mergeCell ref="A1269:H1269"/>
    <mergeCell ref="A1270:H1270"/>
    <mergeCell ref="B1272:D1272"/>
    <mergeCell ref="A1273:G1273"/>
    <mergeCell ref="B1276:D1276"/>
    <mergeCell ref="A1277:G1277"/>
    <mergeCell ref="A1743:G1743"/>
    <mergeCell ref="A1744:H1744"/>
    <mergeCell ref="A1745:G1745"/>
    <mergeCell ref="A1303:H1303"/>
    <mergeCell ref="A1304:D1304"/>
    <mergeCell ref="B1305:D1305"/>
    <mergeCell ref="B1306:D1306"/>
    <mergeCell ref="A1307:G1307"/>
    <mergeCell ref="A1308:H1308"/>
    <mergeCell ref="A1309:D1309"/>
    <mergeCell ref="B1310:D1310"/>
    <mergeCell ref="B1311:D1311"/>
    <mergeCell ref="B1312:D1312"/>
    <mergeCell ref="B1313:D1313"/>
    <mergeCell ref="A1314:G1314"/>
    <mergeCell ref="A1315:H1315"/>
    <mergeCell ref="A1316:G1316"/>
    <mergeCell ref="B1348:D1348"/>
    <mergeCell ref="A1318:D1318"/>
    <mergeCell ref="E1318:F1318"/>
    <mergeCell ref="B1330:D1330"/>
    <mergeCell ref="A1331:G1331"/>
    <mergeCell ref="A1332:H1332"/>
    <mergeCell ref="G1318:H1318"/>
    <mergeCell ref="A1319:H1319"/>
    <mergeCell ref="A1320:D1320"/>
    <mergeCell ref="B1321:D1321"/>
    <mergeCell ref="B1322:D1322"/>
    <mergeCell ref="A1323:G1323"/>
    <mergeCell ref="A1324:H1324"/>
    <mergeCell ref="A1325:D1325"/>
    <mergeCell ref="B1326:D1326"/>
    <mergeCell ref="B1327:D1327"/>
    <mergeCell ref="B1328:D1328"/>
    <mergeCell ref="B1329:D1329"/>
    <mergeCell ref="A1284:D1284"/>
    <mergeCell ref="B1285:D1285"/>
    <mergeCell ref="B1286:D1286"/>
    <mergeCell ref="A1287:G1287"/>
    <mergeCell ref="A1288:H1288"/>
    <mergeCell ref="A1289:D1289"/>
    <mergeCell ref="B1290:D1290"/>
    <mergeCell ref="B1291:D1291"/>
    <mergeCell ref="B1292:D1292"/>
    <mergeCell ref="B1293:D1293"/>
    <mergeCell ref="B1294:D1294"/>
    <mergeCell ref="A1298:G1298"/>
    <mergeCell ref="A1299:H1299"/>
    <mergeCell ref="A1300:G1300"/>
    <mergeCell ref="B1295:D1295"/>
    <mergeCell ref="B1296:D1296"/>
    <mergeCell ref="B1297:D1297"/>
    <mergeCell ref="A1302:D1302"/>
    <mergeCell ref="E1302:F1302"/>
    <mergeCell ref="G1302:H1302"/>
  </mergeCells>
  <printOptions horizontalCentered="1"/>
  <pageMargins left="0.59055118110236227" right="0.11811023622047245" top="0.51181102362204722" bottom="0.98425196850393704" header="0" footer="0.31496062992125984"/>
  <pageSetup paperSize="9" scale="79" fitToHeight="0" orientation="portrait" horizontalDpi="300" verticalDpi="300" r:id="rId1"/>
  <headerFooter>
    <oddFooter>&amp;L&amp;G&amp;C&amp;"-,Negrito"&amp;9Camila Diel Bobrzyk
 &amp;"-,Regular"Engenheira Civil 
CREA MT025305&amp;R&amp;"Verdana,Normal"&amp;10Página &amp;P de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7"/>
  <sheetViews>
    <sheetView topLeftCell="A494" zoomScale="90" zoomScaleNormal="90" workbookViewId="0">
      <selection activeCell="C505" sqref="C505"/>
    </sheetView>
  </sheetViews>
  <sheetFormatPr defaultRowHeight="15"/>
  <cols>
    <col min="1" max="1" width="9.140625" customWidth="1"/>
    <col min="2" max="2" width="44.5703125" customWidth="1"/>
    <col min="3" max="3" width="38.5703125" customWidth="1"/>
    <col min="4" max="4" width="21.140625" customWidth="1"/>
    <col min="5" max="5" width="18" customWidth="1"/>
    <col min="6" max="6" width="21.85546875" customWidth="1"/>
    <col min="7" max="7" width="10.5703125" customWidth="1"/>
    <col min="9" max="9" width="12.85546875" customWidth="1"/>
    <col min="10" max="10" width="18.28515625" customWidth="1"/>
    <col min="11" max="11" width="14.5703125" customWidth="1"/>
  </cols>
  <sheetData>
    <row r="1" spans="1:10">
      <c r="A1" s="724" t="s">
        <v>389</v>
      </c>
      <c r="B1" s="724"/>
      <c r="C1" s="724"/>
      <c r="D1" s="724"/>
      <c r="E1" s="724"/>
      <c r="F1" s="724"/>
      <c r="G1" s="724"/>
      <c r="H1" s="724"/>
      <c r="I1" s="724"/>
      <c r="J1" s="724"/>
    </row>
    <row r="2" spans="1:10" ht="25.5">
      <c r="A2" s="243" t="s">
        <v>390</v>
      </c>
      <c r="B2" s="244" t="s">
        <v>391</v>
      </c>
      <c r="C2" s="245" t="s">
        <v>392</v>
      </c>
      <c r="D2" s="243" t="s">
        <v>393</v>
      </c>
      <c r="E2" s="243" t="s">
        <v>394</v>
      </c>
      <c r="F2" s="243" t="s">
        <v>395</v>
      </c>
      <c r="G2" s="246" t="s">
        <v>396</v>
      </c>
      <c r="H2" s="243" t="s">
        <v>397</v>
      </c>
      <c r="I2" s="247" t="s">
        <v>398</v>
      </c>
      <c r="J2" s="247" t="s">
        <v>399</v>
      </c>
    </row>
    <row r="3" spans="1:10">
      <c r="A3" s="710">
        <v>1</v>
      </c>
      <c r="B3" s="711" t="s">
        <v>644</v>
      </c>
      <c r="C3" s="248" t="s">
        <v>647</v>
      </c>
      <c r="D3" s="249" t="s">
        <v>649</v>
      </c>
      <c r="E3" s="248" t="s">
        <v>650</v>
      </c>
      <c r="F3" s="248" t="s">
        <v>651</v>
      </c>
      <c r="G3" s="250">
        <v>43647</v>
      </c>
      <c r="H3" s="251" t="s">
        <v>652</v>
      </c>
      <c r="I3" s="252">
        <v>37.799999999999997</v>
      </c>
      <c r="J3" s="712">
        <f>MEDIAN(I3:I5)</f>
        <v>35</v>
      </c>
    </row>
    <row r="4" spans="1:10">
      <c r="A4" s="710"/>
      <c r="B4" s="711"/>
      <c r="C4" s="248" t="s">
        <v>648</v>
      </c>
      <c r="D4" s="249" t="s">
        <v>653</v>
      </c>
      <c r="E4" s="248" t="s">
        <v>654</v>
      </c>
      <c r="F4" s="253" t="s">
        <v>655</v>
      </c>
      <c r="G4" s="250">
        <v>43647</v>
      </c>
      <c r="H4" s="251" t="s">
        <v>652</v>
      </c>
      <c r="I4" s="252">
        <v>35</v>
      </c>
      <c r="J4" s="712"/>
    </row>
    <row r="5" spans="1:10">
      <c r="A5" s="710"/>
      <c r="B5" s="711"/>
      <c r="C5" s="248" t="s">
        <v>720</v>
      </c>
      <c r="D5" s="249" t="s">
        <v>721</v>
      </c>
      <c r="E5" s="248" t="s">
        <v>722</v>
      </c>
      <c r="F5" s="253" t="s">
        <v>723</v>
      </c>
      <c r="G5" s="250">
        <v>43647</v>
      </c>
      <c r="H5" s="251" t="s">
        <v>652</v>
      </c>
      <c r="I5" s="252">
        <v>28</v>
      </c>
      <c r="J5" s="712"/>
    </row>
    <row r="7" spans="1:10">
      <c r="A7" s="710">
        <v>2</v>
      </c>
      <c r="B7" s="711" t="s">
        <v>903</v>
      </c>
      <c r="C7" s="248"/>
      <c r="D7" s="249"/>
      <c r="E7" s="248"/>
      <c r="F7" s="248"/>
      <c r="G7" s="250">
        <v>43647</v>
      </c>
      <c r="H7" s="251" t="s">
        <v>652</v>
      </c>
      <c r="I7" s="252">
        <v>0</v>
      </c>
      <c r="J7" s="712">
        <f>MEDIAN(I9)</f>
        <v>85</v>
      </c>
    </row>
    <row r="8" spans="1:10">
      <c r="A8" s="710"/>
      <c r="B8" s="711"/>
      <c r="C8" s="248"/>
      <c r="D8" s="249"/>
      <c r="E8" s="248"/>
      <c r="F8" s="253"/>
      <c r="G8" s="250">
        <v>43647</v>
      </c>
      <c r="H8" s="251" t="s">
        <v>652</v>
      </c>
      <c r="I8" s="252">
        <v>0</v>
      </c>
      <c r="J8" s="712"/>
    </row>
    <row r="9" spans="1:10">
      <c r="A9" s="710"/>
      <c r="B9" s="711"/>
      <c r="C9" s="248" t="s">
        <v>720</v>
      </c>
      <c r="D9" s="249" t="s">
        <v>721</v>
      </c>
      <c r="E9" s="248" t="s">
        <v>722</v>
      </c>
      <c r="F9" s="253" t="s">
        <v>723</v>
      </c>
      <c r="G9" s="250">
        <v>43647</v>
      </c>
      <c r="H9" s="251" t="s">
        <v>652</v>
      </c>
      <c r="I9" s="252">
        <v>85</v>
      </c>
      <c r="J9" s="712"/>
    </row>
    <row r="11" spans="1:10">
      <c r="A11" s="710">
        <v>3</v>
      </c>
      <c r="B11" s="711" t="s">
        <v>984</v>
      </c>
      <c r="C11" s="248" t="s">
        <v>986</v>
      </c>
      <c r="D11" s="249" t="s">
        <v>987</v>
      </c>
      <c r="E11" s="248" t="s">
        <v>988</v>
      </c>
      <c r="F11" s="248" t="s">
        <v>989</v>
      </c>
      <c r="G11" s="250">
        <v>43617</v>
      </c>
      <c r="H11" s="251" t="s">
        <v>990</v>
      </c>
      <c r="I11" s="252">
        <v>2910</v>
      </c>
      <c r="J11" s="712">
        <f>MEDIAN(I11:I13)</f>
        <v>2250</v>
      </c>
    </row>
    <row r="12" spans="1:10">
      <c r="A12" s="710"/>
      <c r="B12" s="711"/>
      <c r="C12" s="248" t="s">
        <v>992</v>
      </c>
      <c r="D12" s="249" t="s">
        <v>991</v>
      </c>
      <c r="E12" s="248" t="s">
        <v>993</v>
      </c>
      <c r="F12" s="253" t="s">
        <v>994</v>
      </c>
      <c r="G12" s="250">
        <v>43617</v>
      </c>
      <c r="H12" s="251" t="s">
        <v>990</v>
      </c>
      <c r="I12" s="252">
        <v>2250</v>
      </c>
      <c r="J12" s="712"/>
    </row>
    <row r="13" spans="1:10">
      <c r="A13" s="710"/>
      <c r="B13" s="711"/>
      <c r="C13" s="248" t="s">
        <v>995</v>
      </c>
      <c r="D13" s="249" t="s">
        <v>996</v>
      </c>
      <c r="E13" s="248" t="s">
        <v>997</v>
      </c>
      <c r="F13" s="253" t="s">
        <v>998</v>
      </c>
      <c r="G13" s="250">
        <v>43617</v>
      </c>
      <c r="H13" s="251" t="s">
        <v>990</v>
      </c>
      <c r="I13" s="252">
        <v>1520</v>
      </c>
      <c r="J13" s="712"/>
    </row>
    <row r="15" spans="1:10">
      <c r="A15" s="710">
        <v>4</v>
      </c>
      <c r="B15" s="711" t="s">
        <v>1032</v>
      </c>
      <c r="C15" s="248" t="s">
        <v>1033</v>
      </c>
      <c r="D15" s="249"/>
      <c r="E15" s="248"/>
      <c r="F15" s="248"/>
      <c r="G15" s="250">
        <v>43647</v>
      </c>
      <c r="H15" s="251" t="s">
        <v>990</v>
      </c>
      <c r="I15" s="252">
        <v>942</v>
      </c>
      <c r="J15" s="712">
        <f>MEDIAN(I15:I17)</f>
        <v>942</v>
      </c>
    </row>
    <row r="16" spans="1:10">
      <c r="A16" s="710"/>
      <c r="B16" s="711"/>
      <c r="C16" s="248" t="s">
        <v>1034</v>
      </c>
      <c r="D16" s="249"/>
      <c r="E16" s="248"/>
      <c r="F16" s="253"/>
      <c r="G16" s="250">
        <v>43647</v>
      </c>
      <c r="H16" s="251" t="s">
        <v>990</v>
      </c>
      <c r="I16" s="252">
        <v>1009.8</v>
      </c>
      <c r="J16" s="712"/>
    </row>
    <row r="17" spans="1:10">
      <c r="A17" s="710"/>
      <c r="B17" s="711"/>
      <c r="C17" s="248" t="s">
        <v>1036</v>
      </c>
      <c r="D17" s="249"/>
      <c r="E17" s="248"/>
      <c r="F17" s="253"/>
      <c r="G17" s="250">
        <v>43647</v>
      </c>
      <c r="H17" s="251" t="s">
        <v>990</v>
      </c>
      <c r="I17" s="252">
        <v>923.18</v>
      </c>
      <c r="J17" s="712"/>
    </row>
    <row r="19" spans="1:10">
      <c r="A19" s="710">
        <v>5</v>
      </c>
      <c r="B19" s="711" t="s">
        <v>1037</v>
      </c>
      <c r="C19" s="248" t="s">
        <v>1036</v>
      </c>
      <c r="D19" s="249"/>
      <c r="E19" s="248"/>
      <c r="F19" s="248"/>
      <c r="G19" s="250">
        <v>43647</v>
      </c>
      <c r="H19" s="251" t="s">
        <v>990</v>
      </c>
      <c r="I19" s="252">
        <v>720.71</v>
      </c>
      <c r="J19" s="712">
        <f>MEDIAN(I19:I20)</f>
        <v>753.12</v>
      </c>
    </row>
    <row r="20" spans="1:10">
      <c r="A20" s="710"/>
      <c r="B20" s="711"/>
      <c r="C20" s="248" t="s">
        <v>1038</v>
      </c>
      <c r="D20" s="249"/>
      <c r="E20" s="248"/>
      <c r="F20" s="253"/>
      <c r="G20" s="250">
        <v>43647</v>
      </c>
      <c r="H20" s="251" t="s">
        <v>990</v>
      </c>
      <c r="I20" s="252">
        <v>785.52</v>
      </c>
      <c r="J20" s="712"/>
    </row>
    <row r="21" spans="1:10">
      <c r="A21" s="710"/>
      <c r="B21" s="711"/>
      <c r="C21" s="248"/>
      <c r="D21" s="249"/>
      <c r="E21" s="248"/>
      <c r="F21" s="253"/>
      <c r="G21" s="250"/>
      <c r="H21" s="251"/>
      <c r="I21" s="252"/>
      <c r="J21" s="712"/>
    </row>
    <row r="23" spans="1:10">
      <c r="A23" s="717">
        <v>6</v>
      </c>
      <c r="B23" s="711" t="s">
        <v>1063</v>
      </c>
      <c r="C23" s="349" t="s">
        <v>1064</v>
      </c>
      <c r="D23" s="350" t="s">
        <v>1065</v>
      </c>
      <c r="E23" s="351" t="s">
        <v>1066</v>
      </c>
      <c r="F23" s="351"/>
      <c r="G23" s="352">
        <v>43661</v>
      </c>
      <c r="H23" s="353" t="s">
        <v>1067</v>
      </c>
      <c r="I23" s="354">
        <v>280</v>
      </c>
      <c r="J23" s="712">
        <f>MEDIAN(I23:I25)</f>
        <v>280</v>
      </c>
    </row>
    <row r="24" spans="1:10">
      <c r="A24" s="718"/>
      <c r="B24" s="711"/>
      <c r="C24" s="349" t="s">
        <v>1068</v>
      </c>
      <c r="D24" s="350" t="s">
        <v>1069</v>
      </c>
      <c r="E24" s="351" t="s">
        <v>1070</v>
      </c>
      <c r="F24" s="355"/>
      <c r="G24" s="352">
        <v>43661</v>
      </c>
      <c r="H24" s="353" t="s">
        <v>1071</v>
      </c>
      <c r="I24" s="354">
        <v>280</v>
      </c>
      <c r="J24" s="712"/>
    </row>
    <row r="25" spans="1:10">
      <c r="A25" s="719"/>
      <c r="B25" s="711"/>
      <c r="C25" s="349"/>
      <c r="D25" s="350"/>
      <c r="E25" s="351"/>
      <c r="F25" s="355"/>
      <c r="G25" s="352"/>
      <c r="H25" s="353"/>
      <c r="I25" s="354"/>
      <c r="J25" s="712"/>
    </row>
    <row r="27" spans="1:10">
      <c r="A27" s="717">
        <v>7</v>
      </c>
      <c r="B27" s="711" t="s">
        <v>1072</v>
      </c>
      <c r="C27" s="349" t="s">
        <v>1064</v>
      </c>
      <c r="D27" s="350" t="s">
        <v>1065</v>
      </c>
      <c r="E27" s="351" t="s">
        <v>1066</v>
      </c>
      <c r="F27" s="351"/>
      <c r="G27" s="352">
        <v>43661</v>
      </c>
      <c r="H27" s="353" t="s">
        <v>1067</v>
      </c>
      <c r="I27" s="354">
        <v>280</v>
      </c>
      <c r="J27" s="712">
        <f>MEDIAN(I27:I29)</f>
        <v>280</v>
      </c>
    </row>
    <row r="28" spans="1:10">
      <c r="A28" s="718"/>
      <c r="B28" s="711"/>
      <c r="C28" s="349" t="s">
        <v>1068</v>
      </c>
      <c r="D28" s="350" t="s">
        <v>1069</v>
      </c>
      <c r="E28" s="351" t="s">
        <v>1070</v>
      </c>
      <c r="F28" s="355"/>
      <c r="G28" s="352">
        <v>43661</v>
      </c>
      <c r="H28" s="353" t="s">
        <v>1071</v>
      </c>
      <c r="I28" s="354">
        <v>280</v>
      </c>
      <c r="J28" s="712"/>
    </row>
    <row r="29" spans="1:10">
      <c r="A29" s="719"/>
      <c r="B29" s="711"/>
      <c r="C29" s="349"/>
      <c r="D29" s="350"/>
      <c r="E29" s="351"/>
      <c r="F29" s="355"/>
      <c r="G29" s="352"/>
      <c r="H29" s="353"/>
      <c r="I29" s="354"/>
      <c r="J29" s="712"/>
    </row>
    <row r="31" spans="1:10">
      <c r="A31" s="717">
        <v>8</v>
      </c>
      <c r="B31" s="711" t="s">
        <v>1073</v>
      </c>
      <c r="C31" s="349" t="s">
        <v>1064</v>
      </c>
      <c r="D31" s="350" t="s">
        <v>1065</v>
      </c>
      <c r="E31" s="351" t="s">
        <v>1066</v>
      </c>
      <c r="F31" s="351"/>
      <c r="G31" s="352">
        <v>43661</v>
      </c>
      <c r="H31" s="353" t="s">
        <v>1067</v>
      </c>
      <c r="I31" s="354">
        <v>250</v>
      </c>
      <c r="J31" s="712">
        <f>MEDIAN(I31:I33)</f>
        <v>285</v>
      </c>
    </row>
    <row r="32" spans="1:10">
      <c r="A32" s="718"/>
      <c r="B32" s="711"/>
      <c r="C32" s="349" t="s">
        <v>1068</v>
      </c>
      <c r="D32" s="350" t="s">
        <v>1069</v>
      </c>
      <c r="E32" s="351" t="s">
        <v>1070</v>
      </c>
      <c r="F32" s="355"/>
      <c r="G32" s="352">
        <v>43661</v>
      </c>
      <c r="H32" s="353" t="s">
        <v>1071</v>
      </c>
      <c r="I32" s="354">
        <v>320</v>
      </c>
      <c r="J32" s="712"/>
    </row>
    <row r="33" spans="1:10">
      <c r="A33" s="719"/>
      <c r="B33" s="711"/>
      <c r="C33" s="349"/>
      <c r="D33" s="350"/>
      <c r="E33" s="351"/>
      <c r="F33" s="355"/>
      <c r="G33" s="352"/>
      <c r="H33" s="353"/>
      <c r="I33" s="354"/>
      <c r="J33" s="712"/>
    </row>
    <row r="35" spans="1:10">
      <c r="A35" s="717">
        <v>9</v>
      </c>
      <c r="B35" s="711" t="s">
        <v>1074</v>
      </c>
      <c r="C35" s="349" t="s">
        <v>1064</v>
      </c>
      <c r="D35" s="350" t="s">
        <v>1065</v>
      </c>
      <c r="E35" s="351" t="s">
        <v>1066</v>
      </c>
      <c r="F35" s="351"/>
      <c r="G35" s="352">
        <v>43661</v>
      </c>
      <c r="H35" s="353" t="s">
        <v>1067</v>
      </c>
      <c r="I35" s="354">
        <v>350</v>
      </c>
      <c r="J35" s="712">
        <f>MEDIAN(I35:I37)</f>
        <v>350</v>
      </c>
    </row>
    <row r="36" spans="1:10">
      <c r="A36" s="718"/>
      <c r="B36" s="711"/>
      <c r="C36" s="349" t="s">
        <v>1068</v>
      </c>
      <c r="D36" s="350"/>
      <c r="E36" s="351"/>
      <c r="F36" s="355"/>
      <c r="G36" s="352"/>
      <c r="H36" s="353"/>
      <c r="I36" s="354"/>
      <c r="J36" s="712"/>
    </row>
    <row r="37" spans="1:10">
      <c r="A37" s="719"/>
      <c r="B37" s="711"/>
      <c r="C37" s="349"/>
      <c r="D37" s="350"/>
      <c r="E37" s="351"/>
      <c r="F37" s="355"/>
      <c r="G37" s="352"/>
      <c r="H37" s="353"/>
      <c r="I37" s="354"/>
      <c r="J37" s="712"/>
    </row>
    <row r="39" spans="1:10">
      <c r="A39" s="717">
        <v>10</v>
      </c>
      <c r="B39" s="711" t="s">
        <v>1075</v>
      </c>
      <c r="C39" s="349" t="s">
        <v>1076</v>
      </c>
      <c r="D39" s="350" t="s">
        <v>1077</v>
      </c>
      <c r="E39" s="351" t="s">
        <v>1078</v>
      </c>
      <c r="F39" s="351"/>
      <c r="G39" s="352">
        <v>43661</v>
      </c>
      <c r="H39" s="353" t="s">
        <v>1067</v>
      </c>
      <c r="I39" s="354">
        <v>500</v>
      </c>
      <c r="J39" s="712">
        <f>MEDIAN(I39:I41)</f>
        <v>500</v>
      </c>
    </row>
    <row r="40" spans="1:10">
      <c r="A40" s="718"/>
      <c r="B40" s="711"/>
      <c r="C40" s="349"/>
      <c r="D40" s="350"/>
      <c r="E40" s="351"/>
      <c r="F40" s="355"/>
      <c r="G40" s="352"/>
      <c r="H40" s="353"/>
      <c r="I40" s="354"/>
      <c r="J40" s="712"/>
    </row>
    <row r="41" spans="1:10">
      <c r="A41" s="719"/>
      <c r="B41" s="711"/>
      <c r="C41" s="349"/>
      <c r="D41" s="350"/>
      <c r="E41" s="351"/>
      <c r="F41" s="355"/>
      <c r="G41" s="352"/>
      <c r="H41" s="353"/>
      <c r="I41" s="354"/>
      <c r="J41" s="712"/>
    </row>
    <row r="43" spans="1:10">
      <c r="A43" s="717">
        <v>11</v>
      </c>
      <c r="B43" s="711" t="s">
        <v>1332</v>
      </c>
      <c r="C43" s="349" t="s">
        <v>1076</v>
      </c>
      <c r="D43" s="350" t="s">
        <v>1077</v>
      </c>
      <c r="E43" s="351" t="s">
        <v>1078</v>
      </c>
      <c r="F43" s="351"/>
      <c r="G43" s="352">
        <v>43661</v>
      </c>
      <c r="H43" s="353" t="s">
        <v>1067</v>
      </c>
      <c r="I43" s="354">
        <v>11370</v>
      </c>
      <c r="J43" s="716">
        <f>MEDIAN(I43:I45)</f>
        <v>11370</v>
      </c>
    </row>
    <row r="44" spans="1:10">
      <c r="A44" s="718"/>
      <c r="B44" s="711"/>
      <c r="C44" s="349"/>
      <c r="D44" s="350"/>
      <c r="E44" s="351"/>
      <c r="F44" s="355"/>
      <c r="G44" s="352"/>
      <c r="H44" s="353"/>
      <c r="I44" s="354"/>
      <c r="J44" s="716"/>
    </row>
    <row r="45" spans="1:10">
      <c r="A45" s="719"/>
      <c r="B45" s="711"/>
      <c r="C45" s="349"/>
      <c r="D45" s="350"/>
      <c r="E45" s="351"/>
      <c r="F45" s="355"/>
      <c r="G45" s="352"/>
      <c r="H45" s="353"/>
      <c r="I45" s="354"/>
      <c r="J45" s="716"/>
    </row>
    <row r="47" spans="1:10">
      <c r="A47" s="717">
        <v>12</v>
      </c>
      <c r="B47" s="711" t="s">
        <v>1079</v>
      </c>
      <c r="C47" s="349" t="s">
        <v>1080</v>
      </c>
      <c r="D47" s="350"/>
      <c r="E47" s="351" t="s">
        <v>1081</v>
      </c>
      <c r="F47" s="351" t="s">
        <v>1082</v>
      </c>
      <c r="G47" s="352">
        <v>43661</v>
      </c>
      <c r="H47" s="353" t="s">
        <v>1067</v>
      </c>
      <c r="I47" s="354">
        <v>248</v>
      </c>
      <c r="J47" s="712">
        <f>MEDIAN(I47:I49)</f>
        <v>200</v>
      </c>
    </row>
    <row r="48" spans="1:10">
      <c r="A48" s="718"/>
      <c r="B48" s="711"/>
      <c r="C48" s="349" t="s">
        <v>1083</v>
      </c>
      <c r="D48" s="350" t="s">
        <v>1084</v>
      </c>
      <c r="E48" s="351" t="s">
        <v>1085</v>
      </c>
      <c r="F48" s="355"/>
      <c r="G48" s="352">
        <v>43661</v>
      </c>
      <c r="H48" s="353" t="s">
        <v>1067</v>
      </c>
      <c r="I48" s="354">
        <v>200</v>
      </c>
      <c r="J48" s="712"/>
    </row>
    <row r="49" spans="1:10">
      <c r="A49" s="719"/>
      <c r="B49" s="711"/>
      <c r="C49" s="349" t="s">
        <v>1086</v>
      </c>
      <c r="D49" s="350" t="s">
        <v>1087</v>
      </c>
      <c r="E49" s="351" t="s">
        <v>1088</v>
      </c>
      <c r="F49" s="355"/>
      <c r="G49" s="352">
        <v>43661</v>
      </c>
      <c r="H49" s="353" t="s">
        <v>1067</v>
      </c>
      <c r="I49" s="354">
        <v>195.35</v>
      </c>
      <c r="J49" s="712"/>
    </row>
    <row r="51" spans="1:10">
      <c r="A51" s="710">
        <v>13</v>
      </c>
      <c r="B51" s="711" t="s">
        <v>1120</v>
      </c>
      <c r="C51" s="248" t="s">
        <v>1112</v>
      </c>
      <c r="D51" s="356" t="s">
        <v>1113</v>
      </c>
      <c r="E51" s="248" t="s">
        <v>1114</v>
      </c>
      <c r="F51" s="248" t="s">
        <v>1115</v>
      </c>
      <c r="G51" s="250">
        <v>43617</v>
      </c>
      <c r="H51" s="253" t="s">
        <v>1067</v>
      </c>
      <c r="I51" s="252">
        <v>1400</v>
      </c>
      <c r="J51" s="712">
        <f>MEDIAN(I51:I52)</f>
        <v>1560</v>
      </c>
    </row>
    <row r="52" spans="1:10">
      <c r="A52" s="710"/>
      <c r="B52" s="711"/>
      <c r="C52" s="248" t="s">
        <v>1116</v>
      </c>
      <c r="D52" s="356" t="s">
        <v>1117</v>
      </c>
      <c r="E52" s="248" t="s">
        <v>1118</v>
      </c>
      <c r="F52" s="248" t="s">
        <v>1119</v>
      </c>
      <c r="G52" s="250">
        <v>43617</v>
      </c>
      <c r="H52" s="253" t="s">
        <v>1067</v>
      </c>
      <c r="I52" s="252">
        <v>1720</v>
      </c>
      <c r="J52" s="712"/>
    </row>
    <row r="53" spans="1:10">
      <c r="A53" s="710"/>
      <c r="B53" s="711"/>
      <c r="C53" s="248"/>
      <c r="D53" s="356"/>
      <c r="E53" s="248"/>
      <c r="F53" s="248"/>
      <c r="G53" s="250"/>
      <c r="H53" s="253"/>
      <c r="I53" s="252"/>
      <c r="J53" s="712"/>
    </row>
    <row r="55" spans="1:10">
      <c r="A55" s="710">
        <v>14</v>
      </c>
      <c r="B55" s="711" t="s">
        <v>1137</v>
      </c>
      <c r="C55" s="248" t="s">
        <v>1138</v>
      </c>
      <c r="D55" s="356" t="s">
        <v>1139</v>
      </c>
      <c r="E55" s="248" t="s">
        <v>1140</v>
      </c>
      <c r="F55" s="248" t="s">
        <v>1141</v>
      </c>
      <c r="G55" s="250">
        <v>43617</v>
      </c>
      <c r="H55" s="253" t="s">
        <v>1067</v>
      </c>
      <c r="I55" s="252">
        <v>1700</v>
      </c>
      <c r="J55" s="712">
        <f>MEDIAN(I55:I56)</f>
        <v>1737.5</v>
      </c>
    </row>
    <row r="56" spans="1:10">
      <c r="A56" s="710"/>
      <c r="B56" s="711"/>
      <c r="C56" s="248" t="s">
        <v>1142</v>
      </c>
      <c r="D56" s="356" t="s">
        <v>1143</v>
      </c>
      <c r="E56" s="248" t="s">
        <v>1144</v>
      </c>
      <c r="F56" s="248" t="s">
        <v>1145</v>
      </c>
      <c r="G56" s="250">
        <v>43617</v>
      </c>
      <c r="H56" s="253" t="s">
        <v>1067</v>
      </c>
      <c r="I56" s="252">
        <v>1775</v>
      </c>
      <c r="J56" s="712"/>
    </row>
    <row r="57" spans="1:10">
      <c r="A57" s="710"/>
      <c r="B57" s="711"/>
      <c r="C57" s="248"/>
      <c r="D57" s="356"/>
      <c r="E57" s="248"/>
      <c r="F57" s="248"/>
      <c r="G57" s="250"/>
      <c r="H57" s="253"/>
      <c r="I57" s="252"/>
      <c r="J57" s="712"/>
    </row>
    <row r="59" spans="1:10">
      <c r="A59" s="710">
        <v>15</v>
      </c>
      <c r="B59" s="711" t="s">
        <v>1183</v>
      </c>
      <c r="C59" s="248" t="s">
        <v>1184</v>
      </c>
      <c r="D59" s="356" t="s">
        <v>1186</v>
      </c>
      <c r="E59" s="248" t="s">
        <v>1187</v>
      </c>
      <c r="F59" s="248" t="s">
        <v>1188</v>
      </c>
      <c r="G59" s="250">
        <v>43647</v>
      </c>
      <c r="H59" s="253" t="s">
        <v>1067</v>
      </c>
      <c r="I59" s="252">
        <v>1720</v>
      </c>
      <c r="J59" s="712">
        <f>MEDIAN(I59:I60)</f>
        <v>1871.38</v>
      </c>
    </row>
    <row r="60" spans="1:10">
      <c r="A60" s="710"/>
      <c r="B60" s="711"/>
      <c r="C60" s="248" t="s">
        <v>1185</v>
      </c>
      <c r="D60" s="356" t="s">
        <v>1189</v>
      </c>
      <c r="E60" s="248" t="s">
        <v>1190</v>
      </c>
      <c r="F60" s="248" t="s">
        <v>1191</v>
      </c>
      <c r="G60" s="250">
        <v>43647</v>
      </c>
      <c r="H60" s="253" t="s">
        <v>1067</v>
      </c>
      <c r="I60" s="252">
        <v>2022.75</v>
      </c>
      <c r="J60" s="712"/>
    </row>
    <row r="61" spans="1:10">
      <c r="A61" s="710"/>
      <c r="B61" s="711"/>
      <c r="C61" s="248"/>
      <c r="D61" s="356"/>
      <c r="E61" s="248"/>
      <c r="F61" s="248"/>
      <c r="G61" s="250"/>
      <c r="H61" s="253"/>
      <c r="I61" s="252"/>
      <c r="J61" s="712"/>
    </row>
    <row r="63" spans="1:10">
      <c r="A63" s="710">
        <v>16</v>
      </c>
      <c r="B63" s="711" t="s">
        <v>1228</v>
      </c>
      <c r="C63" s="349" t="s">
        <v>1229</v>
      </c>
      <c r="D63" s="350" t="s">
        <v>1230</v>
      </c>
      <c r="E63" s="351" t="s">
        <v>1231</v>
      </c>
      <c r="F63" s="351" t="s">
        <v>1232</v>
      </c>
      <c r="G63" s="352">
        <v>43516</v>
      </c>
      <c r="H63" s="353" t="s">
        <v>1071</v>
      </c>
      <c r="I63" s="354">
        <v>0.96</v>
      </c>
      <c r="J63" s="712">
        <f>MEDIAN(I63:I65)</f>
        <v>1.7</v>
      </c>
    </row>
    <row r="64" spans="1:10">
      <c r="A64" s="710"/>
      <c r="B64" s="711"/>
      <c r="C64" s="349" t="s">
        <v>1233</v>
      </c>
      <c r="D64" s="350" t="s">
        <v>1234</v>
      </c>
      <c r="E64" s="351" t="s">
        <v>1235</v>
      </c>
      <c r="F64" s="355" t="s">
        <v>1236</v>
      </c>
      <c r="G64" s="352">
        <v>43636</v>
      </c>
      <c r="H64" s="353" t="s">
        <v>1071</v>
      </c>
      <c r="I64" s="354">
        <v>2.1800000000000002</v>
      </c>
      <c r="J64" s="712"/>
    </row>
    <row r="65" spans="1:10">
      <c r="A65" s="710"/>
      <c r="B65" s="711"/>
      <c r="C65" s="349" t="s">
        <v>1237</v>
      </c>
      <c r="D65" s="350" t="s">
        <v>1238</v>
      </c>
      <c r="E65" s="351" t="s">
        <v>1239</v>
      </c>
      <c r="F65" s="355" t="s">
        <v>1240</v>
      </c>
      <c r="G65" s="352">
        <v>43641</v>
      </c>
      <c r="H65" s="353" t="s">
        <v>1071</v>
      </c>
      <c r="I65" s="354">
        <v>1.7</v>
      </c>
      <c r="J65" s="712"/>
    </row>
    <row r="67" spans="1:10">
      <c r="A67" s="710">
        <v>17</v>
      </c>
      <c r="B67" s="711" t="s">
        <v>1241</v>
      </c>
      <c r="C67" s="349" t="s">
        <v>1229</v>
      </c>
      <c r="D67" s="350" t="s">
        <v>1230</v>
      </c>
      <c r="E67" s="351" t="s">
        <v>1231</v>
      </c>
      <c r="F67" s="351" t="s">
        <v>1232</v>
      </c>
      <c r="G67" s="352">
        <v>43516</v>
      </c>
      <c r="H67" s="353" t="s">
        <v>1071</v>
      </c>
      <c r="I67" s="354">
        <v>105.63</v>
      </c>
      <c r="J67" s="712">
        <f>MEDIAN(I67:I69)</f>
        <v>139</v>
      </c>
    </row>
    <row r="68" spans="1:10">
      <c r="A68" s="710"/>
      <c r="B68" s="711"/>
      <c r="C68" s="349" t="s">
        <v>1233</v>
      </c>
      <c r="D68" s="350" t="s">
        <v>1234</v>
      </c>
      <c r="E68" s="351" t="s">
        <v>1235</v>
      </c>
      <c r="F68" s="355" t="s">
        <v>1236</v>
      </c>
      <c r="G68" s="352">
        <v>43636</v>
      </c>
      <c r="H68" s="353" t="s">
        <v>1071</v>
      </c>
      <c r="I68" s="354">
        <v>140</v>
      </c>
      <c r="J68" s="712"/>
    </row>
    <row r="69" spans="1:10">
      <c r="A69" s="710"/>
      <c r="B69" s="711"/>
      <c r="C69" s="349" t="s">
        <v>1237</v>
      </c>
      <c r="D69" s="350" t="s">
        <v>1238</v>
      </c>
      <c r="E69" s="351" t="s">
        <v>1239</v>
      </c>
      <c r="F69" s="355" t="s">
        <v>1240</v>
      </c>
      <c r="G69" s="352">
        <v>43641</v>
      </c>
      <c r="H69" s="353" t="s">
        <v>1071</v>
      </c>
      <c r="I69" s="354">
        <v>139</v>
      </c>
      <c r="J69" s="712"/>
    </row>
    <row r="70" spans="1:10">
      <c r="A70" s="364"/>
      <c r="B70" s="365"/>
      <c r="C70" s="366"/>
      <c r="D70" s="367"/>
      <c r="E70" s="366"/>
      <c r="F70" s="368"/>
      <c r="G70" s="369"/>
      <c r="H70" s="370"/>
      <c r="I70" s="371"/>
      <c r="J70" s="372"/>
    </row>
    <row r="71" spans="1:10">
      <c r="A71" s="710">
        <v>18</v>
      </c>
      <c r="B71" s="711" t="s">
        <v>1242</v>
      </c>
      <c r="C71" s="349" t="s">
        <v>1229</v>
      </c>
      <c r="D71" s="350" t="s">
        <v>1230</v>
      </c>
      <c r="E71" s="351" t="s">
        <v>1231</v>
      </c>
      <c r="F71" s="351" t="s">
        <v>1232</v>
      </c>
      <c r="G71" s="352">
        <v>43516</v>
      </c>
      <c r="H71" s="353" t="s">
        <v>1071</v>
      </c>
      <c r="I71" s="354">
        <v>0.16</v>
      </c>
      <c r="J71" s="716">
        <f>MEDIAN(I71:I73)</f>
        <v>0.12</v>
      </c>
    </row>
    <row r="72" spans="1:10">
      <c r="A72" s="710"/>
      <c r="B72" s="711"/>
      <c r="C72" s="349" t="s">
        <v>1233</v>
      </c>
      <c r="D72" s="350" t="s">
        <v>1234</v>
      </c>
      <c r="E72" s="351" t="s">
        <v>1235</v>
      </c>
      <c r="F72" s="355" t="s">
        <v>1236</v>
      </c>
      <c r="G72" s="352">
        <v>43636</v>
      </c>
      <c r="H72" s="353" t="s">
        <v>1071</v>
      </c>
      <c r="I72" s="354">
        <v>0.12</v>
      </c>
      <c r="J72" s="716"/>
    </row>
    <row r="73" spans="1:10">
      <c r="A73" s="710"/>
      <c r="B73" s="711"/>
      <c r="C73" s="349" t="s">
        <v>1237</v>
      </c>
      <c r="D73" s="350" t="s">
        <v>1238</v>
      </c>
      <c r="E73" s="351" t="s">
        <v>1239</v>
      </c>
      <c r="F73" s="355" t="s">
        <v>1240</v>
      </c>
      <c r="G73" s="352">
        <v>43641</v>
      </c>
      <c r="H73" s="353" t="s">
        <v>1071</v>
      </c>
      <c r="I73" s="354">
        <v>0.1</v>
      </c>
      <c r="J73" s="716"/>
    </row>
    <row r="74" spans="1:10">
      <c r="A74" s="364"/>
      <c r="B74" s="365"/>
      <c r="C74" s="366"/>
      <c r="D74" s="367"/>
      <c r="E74" s="366"/>
      <c r="F74" s="368"/>
      <c r="G74" s="369"/>
      <c r="H74" s="370"/>
      <c r="I74" s="371"/>
      <c r="J74" s="372"/>
    </row>
    <row r="75" spans="1:10">
      <c r="A75" s="710">
        <v>19</v>
      </c>
      <c r="B75" s="711" t="s">
        <v>1243</v>
      </c>
      <c r="C75" s="349" t="s">
        <v>1229</v>
      </c>
      <c r="D75" s="350" t="s">
        <v>1230</v>
      </c>
      <c r="E75" s="351" t="s">
        <v>1231</v>
      </c>
      <c r="F75" s="351" t="s">
        <v>1232</v>
      </c>
      <c r="G75" s="352">
        <v>43516</v>
      </c>
      <c r="H75" s="353" t="s">
        <v>1071</v>
      </c>
      <c r="I75" s="354">
        <v>0.16</v>
      </c>
      <c r="J75" s="716">
        <f>MEDIAN(I75:I77)</f>
        <v>0.12</v>
      </c>
    </row>
    <row r="76" spans="1:10">
      <c r="A76" s="710"/>
      <c r="B76" s="711"/>
      <c r="C76" s="349" t="s">
        <v>1233</v>
      </c>
      <c r="D76" s="350" t="s">
        <v>1234</v>
      </c>
      <c r="E76" s="351" t="s">
        <v>1235</v>
      </c>
      <c r="F76" s="355" t="s">
        <v>1236</v>
      </c>
      <c r="G76" s="352">
        <v>43636</v>
      </c>
      <c r="H76" s="353" t="s">
        <v>1071</v>
      </c>
      <c r="I76" s="354">
        <v>0.12</v>
      </c>
      <c r="J76" s="716"/>
    </row>
    <row r="77" spans="1:10">
      <c r="A77" s="710"/>
      <c r="B77" s="711"/>
      <c r="C77" s="349" t="s">
        <v>1237</v>
      </c>
      <c r="D77" s="350" t="s">
        <v>1238</v>
      </c>
      <c r="E77" s="351" t="s">
        <v>1239</v>
      </c>
      <c r="F77" s="355" t="s">
        <v>1240</v>
      </c>
      <c r="G77" s="352">
        <v>43641</v>
      </c>
      <c r="H77" s="353" t="s">
        <v>1071</v>
      </c>
      <c r="I77" s="354">
        <v>0.1</v>
      </c>
      <c r="J77" s="716"/>
    </row>
    <row r="78" spans="1:10">
      <c r="A78" s="364"/>
      <c r="B78" s="365"/>
      <c r="C78" s="366"/>
      <c r="D78" s="367"/>
      <c r="E78" s="366"/>
      <c r="F78" s="368"/>
      <c r="G78" s="369"/>
      <c r="H78" s="370"/>
      <c r="I78" s="371"/>
      <c r="J78" s="372"/>
    </row>
    <row r="79" spans="1:10">
      <c r="A79" s="710">
        <v>20</v>
      </c>
      <c r="B79" s="711" t="s">
        <v>1244</v>
      </c>
      <c r="C79" s="349" t="s">
        <v>1229</v>
      </c>
      <c r="D79" s="350" t="s">
        <v>1230</v>
      </c>
      <c r="E79" s="351" t="s">
        <v>1231</v>
      </c>
      <c r="F79" s="351" t="s">
        <v>1232</v>
      </c>
      <c r="G79" s="352">
        <v>43516</v>
      </c>
      <c r="H79" s="353" t="s">
        <v>1071</v>
      </c>
      <c r="I79" s="354">
        <v>69.06</v>
      </c>
      <c r="J79" s="712">
        <f>MEDIAN(I79:I81)</f>
        <v>62.75</v>
      </c>
    </row>
    <row r="80" spans="1:10">
      <c r="A80" s="710"/>
      <c r="B80" s="711"/>
      <c r="C80" s="349" t="s">
        <v>1233</v>
      </c>
      <c r="D80" s="350" t="s">
        <v>1234</v>
      </c>
      <c r="E80" s="351" t="s">
        <v>1235</v>
      </c>
      <c r="F80" s="355" t="s">
        <v>1236</v>
      </c>
      <c r="G80" s="352">
        <v>43636</v>
      </c>
      <c r="H80" s="353" t="s">
        <v>1071</v>
      </c>
      <c r="I80" s="354">
        <v>62.75</v>
      </c>
      <c r="J80" s="712"/>
    </row>
    <row r="81" spans="1:10">
      <c r="A81" s="710"/>
      <c r="B81" s="711"/>
      <c r="C81" s="349" t="s">
        <v>1237</v>
      </c>
      <c r="D81" s="350" t="s">
        <v>1238</v>
      </c>
      <c r="E81" s="351" t="s">
        <v>1239</v>
      </c>
      <c r="F81" s="355" t="s">
        <v>1240</v>
      </c>
      <c r="G81" s="352">
        <v>43641</v>
      </c>
      <c r="H81" s="353" t="s">
        <v>1071</v>
      </c>
      <c r="I81" s="354">
        <v>59.9</v>
      </c>
      <c r="J81" s="712"/>
    </row>
    <row r="82" spans="1:10">
      <c r="A82" s="364"/>
      <c r="B82" s="365"/>
      <c r="C82" s="366"/>
      <c r="D82" s="367"/>
      <c r="E82" s="366"/>
      <c r="F82" s="368"/>
      <c r="G82" s="369"/>
      <c r="H82" s="370"/>
      <c r="I82" s="371"/>
      <c r="J82" s="372"/>
    </row>
    <row r="83" spans="1:10">
      <c r="A83" s="710">
        <v>21</v>
      </c>
      <c r="B83" s="711" t="s">
        <v>1245</v>
      </c>
      <c r="C83" s="349" t="s">
        <v>1229</v>
      </c>
      <c r="D83" s="350" t="s">
        <v>1230</v>
      </c>
      <c r="E83" s="351" t="s">
        <v>1231</v>
      </c>
      <c r="F83" s="351" t="s">
        <v>1232</v>
      </c>
      <c r="G83" s="352">
        <v>43516</v>
      </c>
      <c r="H83" s="353" t="s">
        <v>1071</v>
      </c>
      <c r="I83" s="354">
        <v>268.56</v>
      </c>
      <c r="J83" s="712">
        <f>MEDIAN(I83:I85)</f>
        <v>268.56</v>
      </c>
    </row>
    <row r="84" spans="1:10">
      <c r="A84" s="710"/>
      <c r="B84" s="711"/>
      <c r="C84" s="349" t="s">
        <v>1233</v>
      </c>
      <c r="D84" s="350" t="s">
        <v>1234</v>
      </c>
      <c r="E84" s="351" t="s">
        <v>1235</v>
      </c>
      <c r="F84" s="355" t="s">
        <v>1236</v>
      </c>
      <c r="G84" s="352">
        <v>43636</v>
      </c>
      <c r="H84" s="353" t="s">
        <v>1071</v>
      </c>
      <c r="I84" s="354">
        <v>340.35</v>
      </c>
      <c r="J84" s="712"/>
    </row>
    <row r="85" spans="1:10">
      <c r="A85" s="710"/>
      <c r="B85" s="711"/>
      <c r="C85" s="349" t="s">
        <v>1237</v>
      </c>
      <c r="D85" s="350" t="s">
        <v>1238</v>
      </c>
      <c r="E85" s="351" t="s">
        <v>1239</v>
      </c>
      <c r="F85" s="355" t="s">
        <v>1240</v>
      </c>
      <c r="G85" s="352">
        <v>43641</v>
      </c>
      <c r="H85" s="353" t="s">
        <v>1071</v>
      </c>
      <c r="I85" s="354">
        <v>200</v>
      </c>
      <c r="J85" s="712"/>
    </row>
    <row r="86" spans="1:10">
      <c r="A86" s="364"/>
      <c r="B86" s="365"/>
      <c r="C86" s="366"/>
      <c r="D86" s="367"/>
      <c r="E86" s="366"/>
      <c r="F86" s="368"/>
      <c r="G86" s="369"/>
      <c r="H86" s="370"/>
      <c r="I86" s="371"/>
      <c r="J86" s="372"/>
    </row>
    <row r="87" spans="1:10">
      <c r="A87" s="710">
        <v>22</v>
      </c>
      <c r="B87" s="711" t="s">
        <v>1246</v>
      </c>
      <c r="C87" s="349" t="s">
        <v>1229</v>
      </c>
      <c r="D87" s="350" t="s">
        <v>1230</v>
      </c>
      <c r="E87" s="351" t="s">
        <v>1231</v>
      </c>
      <c r="F87" s="351" t="s">
        <v>1232</v>
      </c>
      <c r="G87" s="352">
        <v>43516</v>
      </c>
      <c r="H87" s="353" t="s">
        <v>1071</v>
      </c>
      <c r="I87" s="354">
        <v>25.71</v>
      </c>
      <c r="J87" s="716">
        <f>MEDIAN(I87:I89)</f>
        <v>20.89</v>
      </c>
    </row>
    <row r="88" spans="1:10">
      <c r="A88" s="710"/>
      <c r="B88" s="711"/>
      <c r="C88" s="349" t="s">
        <v>1233</v>
      </c>
      <c r="D88" s="350" t="s">
        <v>1234</v>
      </c>
      <c r="E88" s="351" t="s">
        <v>1235</v>
      </c>
      <c r="F88" s="355" t="s">
        <v>1236</v>
      </c>
      <c r="G88" s="352">
        <v>43636</v>
      </c>
      <c r="H88" s="353" t="s">
        <v>1071</v>
      </c>
      <c r="I88" s="354"/>
      <c r="J88" s="716"/>
    </row>
    <row r="89" spans="1:10">
      <c r="A89" s="710"/>
      <c r="B89" s="711"/>
      <c r="C89" s="349" t="s">
        <v>1237</v>
      </c>
      <c r="D89" s="350" t="s">
        <v>1238</v>
      </c>
      <c r="E89" s="351" t="s">
        <v>1239</v>
      </c>
      <c r="F89" s="355" t="s">
        <v>1240</v>
      </c>
      <c r="G89" s="352">
        <v>43641</v>
      </c>
      <c r="H89" s="353" t="s">
        <v>1071</v>
      </c>
      <c r="I89" s="354">
        <v>16.059999999999999</v>
      </c>
      <c r="J89" s="716"/>
    </row>
    <row r="90" spans="1:10">
      <c r="A90" s="364"/>
      <c r="B90" s="365"/>
      <c r="C90" s="366"/>
      <c r="D90" s="367"/>
      <c r="E90" s="366"/>
      <c r="F90" s="368"/>
      <c r="G90" s="369"/>
      <c r="H90" s="370"/>
      <c r="I90" s="371"/>
      <c r="J90" s="372"/>
    </row>
    <row r="91" spans="1:10">
      <c r="A91" s="710">
        <v>23</v>
      </c>
      <c r="B91" s="711" t="s">
        <v>1247</v>
      </c>
      <c r="C91" s="349" t="s">
        <v>1229</v>
      </c>
      <c r="D91" s="350" t="s">
        <v>1230</v>
      </c>
      <c r="E91" s="351" t="s">
        <v>1231</v>
      </c>
      <c r="F91" s="351" t="s">
        <v>1232</v>
      </c>
      <c r="G91" s="352">
        <v>43516</v>
      </c>
      <c r="H91" s="353" t="s">
        <v>1071</v>
      </c>
      <c r="I91" s="354">
        <v>12.56</v>
      </c>
      <c r="J91" s="712">
        <f>MEDIAN(I91:I93)</f>
        <v>10.7</v>
      </c>
    </row>
    <row r="92" spans="1:10">
      <c r="A92" s="710"/>
      <c r="B92" s="711"/>
      <c r="C92" s="349" t="s">
        <v>1233</v>
      </c>
      <c r="D92" s="350" t="s">
        <v>1234</v>
      </c>
      <c r="E92" s="351" t="s">
        <v>1235</v>
      </c>
      <c r="F92" s="355" t="s">
        <v>1236</v>
      </c>
      <c r="G92" s="352">
        <v>43636</v>
      </c>
      <c r="H92" s="353" t="s">
        <v>1071</v>
      </c>
      <c r="I92" s="354">
        <v>10.7</v>
      </c>
      <c r="J92" s="712"/>
    </row>
    <row r="93" spans="1:10">
      <c r="A93" s="710"/>
      <c r="B93" s="711"/>
      <c r="C93" s="349" t="s">
        <v>1237</v>
      </c>
      <c r="D93" s="350" t="s">
        <v>1238</v>
      </c>
      <c r="E93" s="351" t="s">
        <v>1239</v>
      </c>
      <c r="F93" s="355" t="s">
        <v>1240</v>
      </c>
      <c r="G93" s="352">
        <v>43641</v>
      </c>
      <c r="H93" s="353" t="s">
        <v>1071</v>
      </c>
      <c r="I93" s="354">
        <v>10.69</v>
      </c>
      <c r="J93" s="712"/>
    </row>
    <row r="94" spans="1:10">
      <c r="A94" s="364"/>
      <c r="B94" s="365"/>
      <c r="C94" s="373"/>
      <c r="D94" s="374"/>
      <c r="E94" s="373"/>
      <c r="F94" s="375"/>
      <c r="G94" s="376"/>
      <c r="H94" s="377"/>
      <c r="I94" s="378"/>
      <c r="J94" s="379"/>
    </row>
    <row r="95" spans="1:10">
      <c r="A95" s="710">
        <v>24</v>
      </c>
      <c r="B95" s="711" t="s">
        <v>1248</v>
      </c>
      <c r="C95" s="349" t="s">
        <v>1229</v>
      </c>
      <c r="D95" s="350" t="s">
        <v>1230</v>
      </c>
      <c r="E95" s="351" t="s">
        <v>1231</v>
      </c>
      <c r="F95" s="351" t="s">
        <v>1232</v>
      </c>
      <c r="G95" s="352">
        <v>43516</v>
      </c>
      <c r="H95" s="353" t="s">
        <v>1071</v>
      </c>
      <c r="I95" s="354">
        <v>12.56</v>
      </c>
      <c r="J95" s="716">
        <f>MEDIAN(I95:I97)</f>
        <v>9.1999999999999993</v>
      </c>
    </row>
    <row r="96" spans="1:10">
      <c r="A96" s="710"/>
      <c r="B96" s="711"/>
      <c r="C96" s="349" t="s">
        <v>1233</v>
      </c>
      <c r="D96" s="350" t="s">
        <v>1234</v>
      </c>
      <c r="E96" s="351" t="s">
        <v>1235</v>
      </c>
      <c r="F96" s="355" t="s">
        <v>1236</v>
      </c>
      <c r="G96" s="352">
        <v>43636</v>
      </c>
      <c r="H96" s="353" t="s">
        <v>1071</v>
      </c>
      <c r="I96" s="354">
        <v>9.1999999999999993</v>
      </c>
      <c r="J96" s="716"/>
    </row>
    <row r="97" spans="1:10">
      <c r="A97" s="710"/>
      <c r="B97" s="711"/>
      <c r="C97" s="349" t="s">
        <v>1237</v>
      </c>
      <c r="D97" s="350" t="s">
        <v>1238</v>
      </c>
      <c r="E97" s="351" t="s">
        <v>1239</v>
      </c>
      <c r="F97" s="355" t="s">
        <v>1240</v>
      </c>
      <c r="G97" s="352">
        <v>43641</v>
      </c>
      <c r="H97" s="353" t="s">
        <v>1071</v>
      </c>
      <c r="I97" s="354">
        <v>9.19</v>
      </c>
      <c r="J97" s="716"/>
    </row>
    <row r="98" spans="1:10">
      <c r="A98" s="364"/>
      <c r="B98" s="365"/>
      <c r="C98" s="366"/>
      <c r="D98" s="367"/>
      <c r="E98" s="366"/>
      <c r="F98" s="368"/>
      <c r="G98" s="369"/>
      <c r="H98" s="370"/>
      <c r="I98" s="371"/>
      <c r="J98" s="372"/>
    </row>
    <row r="99" spans="1:10">
      <c r="A99" s="710">
        <v>25</v>
      </c>
      <c r="B99" s="711" t="s">
        <v>1249</v>
      </c>
      <c r="C99" s="349" t="s">
        <v>1229</v>
      </c>
      <c r="D99" s="350" t="s">
        <v>1230</v>
      </c>
      <c r="E99" s="351" t="s">
        <v>1231</v>
      </c>
      <c r="F99" s="351" t="s">
        <v>1232</v>
      </c>
      <c r="G99" s="352">
        <v>43516</v>
      </c>
      <c r="H99" s="353" t="s">
        <v>1071</v>
      </c>
      <c r="I99" s="354">
        <v>44.22</v>
      </c>
      <c r="J99" s="716">
        <f>MEDIAN(I99:I101)</f>
        <v>30.7</v>
      </c>
    </row>
    <row r="100" spans="1:10">
      <c r="A100" s="710"/>
      <c r="B100" s="711"/>
      <c r="C100" s="349" t="s">
        <v>1233</v>
      </c>
      <c r="D100" s="350" t="s">
        <v>1234</v>
      </c>
      <c r="E100" s="351" t="s">
        <v>1235</v>
      </c>
      <c r="F100" s="355" t="s">
        <v>1236</v>
      </c>
      <c r="G100" s="352">
        <v>43636</v>
      </c>
      <c r="H100" s="353" t="s">
        <v>1071</v>
      </c>
      <c r="I100" s="354">
        <v>30.7</v>
      </c>
      <c r="J100" s="716"/>
    </row>
    <row r="101" spans="1:10">
      <c r="A101" s="710"/>
      <c r="B101" s="711"/>
      <c r="C101" s="349" t="s">
        <v>1237</v>
      </c>
      <c r="D101" s="350" t="s">
        <v>1238</v>
      </c>
      <c r="E101" s="351" t="s">
        <v>1239</v>
      </c>
      <c r="F101" s="355" t="s">
        <v>1240</v>
      </c>
      <c r="G101" s="352">
        <v>43641</v>
      </c>
      <c r="H101" s="353" t="s">
        <v>1071</v>
      </c>
      <c r="I101" s="354">
        <v>15.39</v>
      </c>
      <c r="J101" s="716"/>
    </row>
    <row r="102" spans="1:10">
      <c r="A102" s="364"/>
      <c r="B102" s="365"/>
      <c r="C102" s="366"/>
      <c r="D102" s="367"/>
      <c r="E102" s="366"/>
      <c r="F102" s="368"/>
      <c r="G102" s="369"/>
      <c r="H102" s="370"/>
      <c r="I102" s="371"/>
      <c r="J102" s="372"/>
    </row>
    <row r="103" spans="1:10">
      <c r="A103" s="710">
        <v>26</v>
      </c>
      <c r="B103" s="711" t="s">
        <v>1250</v>
      </c>
      <c r="C103" s="349" t="s">
        <v>1229</v>
      </c>
      <c r="D103" s="350" t="s">
        <v>1230</v>
      </c>
      <c r="E103" s="351" t="s">
        <v>1231</v>
      </c>
      <c r="F103" s="351" t="s">
        <v>1232</v>
      </c>
      <c r="G103" s="352">
        <v>43516</v>
      </c>
      <c r="H103" s="353" t="s">
        <v>1071</v>
      </c>
      <c r="I103" s="354">
        <v>10.69</v>
      </c>
      <c r="J103" s="712">
        <f>MEDIAN(I103:I105)</f>
        <v>10.69</v>
      </c>
    </row>
    <row r="104" spans="1:10">
      <c r="A104" s="710"/>
      <c r="B104" s="711"/>
      <c r="C104" s="349" t="s">
        <v>1233</v>
      </c>
      <c r="D104" s="350" t="s">
        <v>1234</v>
      </c>
      <c r="E104" s="351" t="s">
        <v>1235</v>
      </c>
      <c r="F104" s="355" t="s">
        <v>1236</v>
      </c>
      <c r="G104" s="352">
        <v>43636</v>
      </c>
      <c r="H104" s="353" t="s">
        <v>1071</v>
      </c>
      <c r="I104" s="354">
        <v>20.100000000000001</v>
      </c>
      <c r="J104" s="712"/>
    </row>
    <row r="105" spans="1:10">
      <c r="A105" s="710"/>
      <c r="B105" s="711"/>
      <c r="C105" s="349" t="s">
        <v>1237</v>
      </c>
      <c r="D105" s="350" t="s">
        <v>1238</v>
      </c>
      <c r="E105" s="351" t="s">
        <v>1239</v>
      </c>
      <c r="F105" s="355" t="s">
        <v>1240</v>
      </c>
      <c r="G105" s="352">
        <v>43641</v>
      </c>
      <c r="H105" s="353" t="s">
        <v>1071</v>
      </c>
      <c r="I105" s="354">
        <v>10</v>
      </c>
      <c r="J105" s="712"/>
    </row>
    <row r="106" spans="1:10">
      <c r="A106" s="364"/>
      <c r="B106" s="365"/>
      <c r="C106" s="366"/>
      <c r="D106" s="367"/>
      <c r="E106" s="366"/>
      <c r="F106" s="368"/>
      <c r="G106" s="369"/>
      <c r="H106" s="370"/>
      <c r="I106" s="371"/>
      <c r="J106" s="372"/>
    </row>
    <row r="107" spans="1:10">
      <c r="A107" s="710">
        <v>27</v>
      </c>
      <c r="B107" s="711" t="s">
        <v>1251</v>
      </c>
      <c r="C107" s="349" t="s">
        <v>1229</v>
      </c>
      <c r="D107" s="350" t="s">
        <v>1230</v>
      </c>
      <c r="E107" s="351" t="s">
        <v>1231</v>
      </c>
      <c r="F107" s="351" t="s">
        <v>1232</v>
      </c>
      <c r="G107" s="352">
        <v>43516</v>
      </c>
      <c r="H107" s="353" t="s">
        <v>1071</v>
      </c>
      <c r="I107" s="354">
        <v>258.55</v>
      </c>
      <c r="J107" s="712">
        <f>MEDIAN(I107:I109)</f>
        <v>258.55</v>
      </c>
    </row>
    <row r="108" spans="1:10">
      <c r="A108" s="710"/>
      <c r="B108" s="711"/>
      <c r="C108" s="349" t="s">
        <v>1233</v>
      </c>
      <c r="D108" s="350" t="s">
        <v>1234</v>
      </c>
      <c r="E108" s="351" t="s">
        <v>1235</v>
      </c>
      <c r="F108" s="355" t="s">
        <v>1236</v>
      </c>
      <c r="G108" s="352">
        <v>43636</v>
      </c>
      <c r="H108" s="353" t="s">
        <v>1071</v>
      </c>
      <c r="I108" s="354">
        <v>260.69</v>
      </c>
      <c r="J108" s="712"/>
    </row>
    <row r="109" spans="1:10">
      <c r="A109" s="710"/>
      <c r="B109" s="711"/>
      <c r="C109" s="349" t="s">
        <v>1237</v>
      </c>
      <c r="D109" s="350" t="s">
        <v>1238</v>
      </c>
      <c r="E109" s="351" t="s">
        <v>1239</v>
      </c>
      <c r="F109" s="355" t="s">
        <v>1240</v>
      </c>
      <c r="G109" s="352">
        <v>43641</v>
      </c>
      <c r="H109" s="353" t="s">
        <v>1071</v>
      </c>
      <c r="I109" s="354">
        <v>220</v>
      </c>
      <c r="J109" s="712"/>
    </row>
    <row r="110" spans="1:10">
      <c r="A110" s="364"/>
      <c r="B110" s="365"/>
      <c r="C110" s="366"/>
      <c r="D110" s="367"/>
      <c r="E110" s="366"/>
      <c r="F110" s="368"/>
      <c r="G110" s="369"/>
      <c r="H110" s="370"/>
      <c r="I110" s="371"/>
      <c r="J110" s="372"/>
    </row>
    <row r="111" spans="1:10">
      <c r="A111" s="710">
        <v>28</v>
      </c>
      <c r="B111" s="711" t="s">
        <v>1252</v>
      </c>
      <c r="C111" s="349" t="s">
        <v>1229</v>
      </c>
      <c r="D111" s="350" t="s">
        <v>1230</v>
      </c>
      <c r="E111" s="351" t="s">
        <v>1231</v>
      </c>
      <c r="F111" s="351" t="s">
        <v>1232</v>
      </c>
      <c r="G111" s="352">
        <v>43516</v>
      </c>
      <c r="H111" s="353" t="s">
        <v>1071</v>
      </c>
      <c r="I111" s="354">
        <v>110.94</v>
      </c>
      <c r="J111" s="712">
        <f>MEDIAN(I111:I113)</f>
        <v>240</v>
      </c>
    </row>
    <row r="112" spans="1:10">
      <c r="A112" s="710"/>
      <c r="B112" s="711"/>
      <c r="C112" s="349" t="s">
        <v>1233</v>
      </c>
      <c r="D112" s="350" t="s">
        <v>1234</v>
      </c>
      <c r="E112" s="351" t="s">
        <v>1235</v>
      </c>
      <c r="F112" s="355" t="s">
        <v>1236</v>
      </c>
      <c r="G112" s="352">
        <v>43636</v>
      </c>
      <c r="H112" s="353" t="s">
        <v>1071</v>
      </c>
      <c r="I112" s="354">
        <v>250</v>
      </c>
      <c r="J112" s="712"/>
    </row>
    <row r="113" spans="1:10">
      <c r="A113" s="710"/>
      <c r="B113" s="711"/>
      <c r="C113" s="349" t="s">
        <v>1237</v>
      </c>
      <c r="D113" s="350" t="s">
        <v>1238</v>
      </c>
      <c r="E113" s="351" t="s">
        <v>1239</v>
      </c>
      <c r="F113" s="355" t="s">
        <v>1240</v>
      </c>
      <c r="G113" s="352">
        <v>43641</v>
      </c>
      <c r="H113" s="353" t="s">
        <v>1071</v>
      </c>
      <c r="I113" s="354">
        <v>240</v>
      </c>
      <c r="J113" s="712"/>
    </row>
    <row r="114" spans="1:10">
      <c r="A114" s="364"/>
      <c r="B114" s="365"/>
      <c r="C114" s="366"/>
      <c r="D114" s="367"/>
      <c r="E114" s="366"/>
      <c r="F114" s="368"/>
      <c r="G114" s="369"/>
      <c r="H114" s="370"/>
      <c r="I114" s="371"/>
      <c r="J114" s="372"/>
    </row>
    <row r="115" spans="1:10">
      <c r="A115" s="710">
        <v>29</v>
      </c>
      <c r="B115" s="711" t="s">
        <v>1253</v>
      </c>
      <c r="C115" s="349" t="s">
        <v>1229</v>
      </c>
      <c r="D115" s="350" t="s">
        <v>1230</v>
      </c>
      <c r="E115" s="351" t="s">
        <v>1231</v>
      </c>
      <c r="F115" s="351" t="s">
        <v>1232</v>
      </c>
      <c r="G115" s="352">
        <v>43516</v>
      </c>
      <c r="H115" s="353" t="s">
        <v>1071</v>
      </c>
      <c r="I115" s="354">
        <v>258.55</v>
      </c>
      <c r="J115" s="712">
        <f>MEDIAN(I115:I117)</f>
        <v>258.55</v>
      </c>
    </row>
    <row r="116" spans="1:10">
      <c r="A116" s="710"/>
      <c r="B116" s="711"/>
      <c r="C116" s="349" t="s">
        <v>1233</v>
      </c>
      <c r="D116" s="350" t="s">
        <v>1234</v>
      </c>
      <c r="E116" s="351" t="s">
        <v>1235</v>
      </c>
      <c r="F116" s="355" t="s">
        <v>1236</v>
      </c>
      <c r="G116" s="352">
        <v>43636</v>
      </c>
      <c r="H116" s="353" t="s">
        <v>1071</v>
      </c>
      <c r="I116" s="354">
        <v>255.16</v>
      </c>
      <c r="J116" s="712"/>
    </row>
    <row r="117" spans="1:10">
      <c r="A117" s="710"/>
      <c r="B117" s="711"/>
      <c r="C117" s="349" t="s">
        <v>1237</v>
      </c>
      <c r="D117" s="350" t="s">
        <v>1238</v>
      </c>
      <c r="E117" s="351" t="s">
        <v>1239</v>
      </c>
      <c r="F117" s="355" t="s">
        <v>1240</v>
      </c>
      <c r="G117" s="352">
        <v>43641</v>
      </c>
      <c r="H117" s="353" t="s">
        <v>1071</v>
      </c>
      <c r="I117" s="354">
        <v>259</v>
      </c>
      <c r="J117" s="712"/>
    </row>
    <row r="118" spans="1:10">
      <c r="A118" s="364"/>
      <c r="B118" s="365"/>
      <c r="C118" s="366"/>
      <c r="D118" s="367"/>
      <c r="E118" s="366"/>
      <c r="F118" s="368"/>
      <c r="G118" s="369"/>
      <c r="H118" s="370"/>
      <c r="I118" s="371"/>
      <c r="J118" s="372"/>
    </row>
    <row r="119" spans="1:10">
      <c r="A119" s="710">
        <v>30</v>
      </c>
      <c r="B119" s="711" t="s">
        <v>1254</v>
      </c>
      <c r="C119" s="349" t="s">
        <v>1229</v>
      </c>
      <c r="D119" s="350" t="s">
        <v>1230</v>
      </c>
      <c r="E119" s="351" t="s">
        <v>1231</v>
      </c>
      <c r="F119" s="351" t="s">
        <v>1232</v>
      </c>
      <c r="G119" s="352">
        <v>43516</v>
      </c>
      <c r="H119" s="353" t="s">
        <v>1071</v>
      </c>
      <c r="I119" s="354">
        <v>0.2</v>
      </c>
      <c r="J119" s="716">
        <f>MEDIAN(I119:I121)</f>
        <v>0.2</v>
      </c>
    </row>
    <row r="120" spans="1:10">
      <c r="A120" s="710"/>
      <c r="B120" s="711"/>
      <c r="C120" s="349" t="s">
        <v>1233</v>
      </c>
      <c r="D120" s="350" t="s">
        <v>1234</v>
      </c>
      <c r="E120" s="351" t="s">
        <v>1235</v>
      </c>
      <c r="F120" s="355" t="s">
        <v>1236</v>
      </c>
      <c r="G120" s="352">
        <v>43636</v>
      </c>
      <c r="H120" s="353" t="s">
        <v>1071</v>
      </c>
      <c r="I120" s="354">
        <v>0.35</v>
      </c>
      <c r="J120" s="716"/>
    </row>
    <row r="121" spans="1:10">
      <c r="A121" s="710"/>
      <c r="B121" s="711"/>
      <c r="C121" s="349" t="s">
        <v>1237</v>
      </c>
      <c r="D121" s="350" t="s">
        <v>1238</v>
      </c>
      <c r="E121" s="351" t="s">
        <v>1239</v>
      </c>
      <c r="F121" s="355" t="s">
        <v>1240</v>
      </c>
      <c r="G121" s="352">
        <v>43641</v>
      </c>
      <c r="H121" s="353" t="s">
        <v>1071</v>
      </c>
      <c r="I121" s="354">
        <v>0.11</v>
      </c>
      <c r="J121" s="716"/>
    </row>
    <row r="122" spans="1:10">
      <c r="A122" s="364"/>
      <c r="B122" s="365"/>
      <c r="C122" s="366"/>
      <c r="D122" s="367"/>
      <c r="E122" s="366"/>
      <c r="F122" s="368"/>
      <c r="G122" s="369"/>
      <c r="H122" s="370"/>
      <c r="I122" s="371"/>
      <c r="J122" s="379"/>
    </row>
    <row r="123" spans="1:10">
      <c r="A123" s="710">
        <v>31</v>
      </c>
      <c r="B123" s="711" t="s">
        <v>1255</v>
      </c>
      <c r="C123" s="349" t="s">
        <v>1229</v>
      </c>
      <c r="D123" s="350" t="s">
        <v>1230</v>
      </c>
      <c r="E123" s="351" t="s">
        <v>1231</v>
      </c>
      <c r="F123" s="351" t="s">
        <v>1232</v>
      </c>
      <c r="G123" s="352">
        <v>43516</v>
      </c>
      <c r="H123" s="353" t="s">
        <v>1071</v>
      </c>
      <c r="I123" s="354">
        <v>0.3</v>
      </c>
      <c r="J123" s="716">
        <f>MEDIAN(I123:I125)</f>
        <v>0.22</v>
      </c>
    </row>
    <row r="124" spans="1:10">
      <c r="A124" s="710"/>
      <c r="B124" s="711"/>
      <c r="C124" s="349" t="s">
        <v>1233</v>
      </c>
      <c r="D124" s="350" t="s">
        <v>1234</v>
      </c>
      <c r="E124" s="351" t="s">
        <v>1235</v>
      </c>
      <c r="F124" s="355" t="s">
        <v>1236</v>
      </c>
      <c r="G124" s="352">
        <v>43636</v>
      </c>
      <c r="H124" s="353" t="s">
        <v>1071</v>
      </c>
      <c r="I124" s="354">
        <v>0.18</v>
      </c>
      <c r="J124" s="716"/>
    </row>
    <row r="125" spans="1:10">
      <c r="A125" s="710"/>
      <c r="B125" s="711"/>
      <c r="C125" s="349" t="s">
        <v>1237</v>
      </c>
      <c r="D125" s="350" t="s">
        <v>1238</v>
      </c>
      <c r="E125" s="351" t="s">
        <v>1239</v>
      </c>
      <c r="F125" s="355" t="s">
        <v>1240</v>
      </c>
      <c r="G125" s="352">
        <v>43641</v>
      </c>
      <c r="H125" s="353" t="s">
        <v>1071</v>
      </c>
      <c r="I125" s="354">
        <v>0.22</v>
      </c>
      <c r="J125" s="716"/>
    </row>
    <row r="126" spans="1:10">
      <c r="A126" s="364"/>
      <c r="B126" s="365"/>
      <c r="C126" s="366"/>
      <c r="D126" s="367"/>
      <c r="E126" s="366"/>
      <c r="F126" s="368"/>
      <c r="G126" s="369"/>
      <c r="H126" s="370"/>
      <c r="I126" s="371"/>
      <c r="J126" s="372"/>
    </row>
    <row r="127" spans="1:10">
      <c r="A127" s="710">
        <v>32</v>
      </c>
      <c r="B127" s="711" t="s">
        <v>1256</v>
      </c>
      <c r="C127" s="349" t="s">
        <v>1229</v>
      </c>
      <c r="D127" s="350" t="s">
        <v>1230</v>
      </c>
      <c r="E127" s="351" t="s">
        <v>1231</v>
      </c>
      <c r="F127" s="351" t="s">
        <v>1232</v>
      </c>
      <c r="G127" s="352">
        <v>43516</v>
      </c>
      <c r="H127" s="353" t="s">
        <v>1071</v>
      </c>
      <c r="I127" s="354">
        <v>3.12</v>
      </c>
      <c r="J127" s="712">
        <f>MEDIAN(I127:I129)</f>
        <v>1.39</v>
      </c>
    </row>
    <row r="128" spans="1:10">
      <c r="A128" s="710"/>
      <c r="B128" s="711"/>
      <c r="C128" s="349" t="s">
        <v>1233</v>
      </c>
      <c r="D128" s="350" t="s">
        <v>1234</v>
      </c>
      <c r="E128" s="351" t="s">
        <v>1235</v>
      </c>
      <c r="F128" s="355" t="s">
        <v>1236</v>
      </c>
      <c r="G128" s="352">
        <v>43636</v>
      </c>
      <c r="H128" s="353" t="s">
        <v>1071</v>
      </c>
      <c r="I128" s="354">
        <v>1.39</v>
      </c>
      <c r="J128" s="712"/>
    </row>
    <row r="129" spans="1:10">
      <c r="A129" s="710"/>
      <c r="B129" s="711"/>
      <c r="C129" s="349" t="s">
        <v>1237</v>
      </c>
      <c r="D129" s="350" t="s">
        <v>1238</v>
      </c>
      <c r="E129" s="351" t="s">
        <v>1239</v>
      </c>
      <c r="F129" s="355" t="s">
        <v>1240</v>
      </c>
      <c r="G129" s="352">
        <v>43641</v>
      </c>
      <c r="H129" s="353" t="s">
        <v>1071</v>
      </c>
      <c r="I129" s="354">
        <v>1.38</v>
      </c>
      <c r="J129" s="712"/>
    </row>
    <row r="130" spans="1:10">
      <c r="A130" s="364"/>
      <c r="B130" s="365"/>
      <c r="C130" s="366"/>
      <c r="D130" s="367"/>
      <c r="E130" s="366"/>
      <c r="F130" s="368"/>
      <c r="G130" s="369"/>
      <c r="H130" s="370"/>
      <c r="I130" s="371"/>
      <c r="J130" s="372"/>
    </row>
    <row r="131" spans="1:10">
      <c r="A131" s="710">
        <v>33</v>
      </c>
      <c r="B131" s="711" t="s">
        <v>1257</v>
      </c>
      <c r="C131" s="349" t="s">
        <v>1229</v>
      </c>
      <c r="D131" s="350" t="s">
        <v>1230</v>
      </c>
      <c r="E131" s="351" t="s">
        <v>1231</v>
      </c>
      <c r="F131" s="351" t="s">
        <v>1232</v>
      </c>
      <c r="G131" s="352">
        <v>43516</v>
      </c>
      <c r="H131" s="353" t="s">
        <v>1071</v>
      </c>
      <c r="I131" s="354">
        <v>23.27</v>
      </c>
      <c r="J131" s="716">
        <f>MEDIAN(I131:I133)</f>
        <v>21.84</v>
      </c>
    </row>
    <row r="132" spans="1:10">
      <c r="A132" s="710"/>
      <c r="B132" s="711"/>
      <c r="C132" s="349" t="s">
        <v>1233</v>
      </c>
      <c r="D132" s="350" t="s">
        <v>1234</v>
      </c>
      <c r="E132" s="351" t="s">
        <v>1235</v>
      </c>
      <c r="F132" s="355" t="s">
        <v>1236</v>
      </c>
      <c r="G132" s="352">
        <v>43636</v>
      </c>
      <c r="H132" s="353" t="s">
        <v>1071</v>
      </c>
      <c r="I132" s="354">
        <v>21.84</v>
      </c>
      <c r="J132" s="716"/>
    </row>
    <row r="133" spans="1:10">
      <c r="A133" s="710"/>
      <c r="B133" s="711"/>
      <c r="C133" s="349" t="s">
        <v>1237</v>
      </c>
      <c r="D133" s="350" t="s">
        <v>1238</v>
      </c>
      <c r="E133" s="351" t="s">
        <v>1239</v>
      </c>
      <c r="F133" s="355" t="s">
        <v>1240</v>
      </c>
      <c r="G133" s="352">
        <v>43641</v>
      </c>
      <c r="H133" s="353" t="s">
        <v>1071</v>
      </c>
      <c r="I133" s="354">
        <v>21.8</v>
      </c>
      <c r="J133" s="716"/>
    </row>
    <row r="134" spans="1:10">
      <c r="A134" s="364"/>
      <c r="B134" s="365"/>
      <c r="C134" s="366"/>
      <c r="D134" s="367"/>
      <c r="E134" s="366"/>
      <c r="F134" s="368"/>
      <c r="G134" s="369"/>
      <c r="H134" s="370"/>
      <c r="I134" s="371"/>
      <c r="J134" s="372"/>
    </row>
    <row r="135" spans="1:10">
      <c r="A135" s="710">
        <v>34</v>
      </c>
      <c r="B135" s="711" t="s">
        <v>1258</v>
      </c>
      <c r="C135" s="349" t="s">
        <v>1229</v>
      </c>
      <c r="D135" s="350" t="s">
        <v>1230</v>
      </c>
      <c r="E135" s="351" t="s">
        <v>1231</v>
      </c>
      <c r="F135" s="351" t="s">
        <v>1232</v>
      </c>
      <c r="G135" s="352">
        <v>43516</v>
      </c>
      <c r="H135" s="353" t="s">
        <v>1071</v>
      </c>
      <c r="I135" s="354">
        <v>12.63</v>
      </c>
      <c r="J135" s="716">
        <f>MEDIAN(I135:I137)</f>
        <v>10.75</v>
      </c>
    </row>
    <row r="136" spans="1:10">
      <c r="A136" s="710"/>
      <c r="B136" s="711"/>
      <c r="C136" s="349" t="s">
        <v>1233</v>
      </c>
      <c r="D136" s="350" t="s">
        <v>1234</v>
      </c>
      <c r="E136" s="351" t="s">
        <v>1235</v>
      </c>
      <c r="F136" s="355" t="s">
        <v>1236</v>
      </c>
      <c r="G136" s="352">
        <v>43636</v>
      </c>
      <c r="H136" s="353" t="s">
        <v>1071</v>
      </c>
      <c r="I136" s="354">
        <v>10.75</v>
      </c>
      <c r="J136" s="716"/>
    </row>
    <row r="137" spans="1:10">
      <c r="A137" s="710"/>
      <c r="B137" s="711"/>
      <c r="C137" s="349" t="s">
        <v>1237</v>
      </c>
      <c r="D137" s="350" t="s">
        <v>1238</v>
      </c>
      <c r="E137" s="351" t="s">
        <v>1239</v>
      </c>
      <c r="F137" s="355" t="s">
        <v>1240</v>
      </c>
      <c r="G137" s="352">
        <v>43641</v>
      </c>
      <c r="H137" s="353" t="s">
        <v>1071</v>
      </c>
      <c r="I137" s="354">
        <v>10.75</v>
      </c>
      <c r="J137" s="716"/>
    </row>
    <row r="138" spans="1:10">
      <c r="A138" s="364"/>
      <c r="B138" s="365"/>
      <c r="C138" s="366"/>
      <c r="D138" s="367"/>
      <c r="E138" s="366"/>
      <c r="F138" s="368"/>
      <c r="G138" s="369"/>
      <c r="H138" s="370"/>
      <c r="I138" s="371"/>
      <c r="J138" s="372"/>
    </row>
    <row r="139" spans="1:10">
      <c r="A139" s="710">
        <v>35</v>
      </c>
      <c r="B139" s="711" t="s">
        <v>1259</v>
      </c>
      <c r="C139" s="349" t="s">
        <v>1229</v>
      </c>
      <c r="D139" s="350" t="s">
        <v>1230</v>
      </c>
      <c r="E139" s="351" t="s">
        <v>1231</v>
      </c>
      <c r="F139" s="351" t="s">
        <v>1232</v>
      </c>
      <c r="G139" s="352">
        <v>43516</v>
      </c>
      <c r="H139" s="353" t="s">
        <v>1071</v>
      </c>
      <c r="I139" s="354">
        <v>24.27</v>
      </c>
      <c r="J139" s="716">
        <f>MEDIAN(I139:I141)</f>
        <v>10.75</v>
      </c>
    </row>
    <row r="140" spans="1:10">
      <c r="A140" s="710"/>
      <c r="B140" s="711"/>
      <c r="C140" s="349" t="s">
        <v>1233</v>
      </c>
      <c r="D140" s="350" t="s">
        <v>1234</v>
      </c>
      <c r="E140" s="351" t="s">
        <v>1235</v>
      </c>
      <c r="F140" s="355" t="s">
        <v>1236</v>
      </c>
      <c r="G140" s="352">
        <v>43636</v>
      </c>
      <c r="H140" s="353" t="s">
        <v>1071</v>
      </c>
      <c r="I140" s="354">
        <v>8.1</v>
      </c>
      <c r="J140" s="716"/>
    </row>
    <row r="141" spans="1:10">
      <c r="A141" s="710"/>
      <c r="B141" s="711"/>
      <c r="C141" s="349" t="s">
        <v>1237</v>
      </c>
      <c r="D141" s="350" t="s">
        <v>1238</v>
      </c>
      <c r="E141" s="351" t="s">
        <v>1239</v>
      </c>
      <c r="F141" s="355" t="s">
        <v>1240</v>
      </c>
      <c r="G141" s="352">
        <v>43641</v>
      </c>
      <c r="H141" s="353" t="s">
        <v>1071</v>
      </c>
      <c r="I141" s="354">
        <v>10.75</v>
      </c>
      <c r="J141" s="716"/>
    </row>
    <row r="142" spans="1:10">
      <c r="A142" s="364"/>
      <c r="B142" s="365"/>
      <c r="C142" s="380"/>
      <c r="D142" s="367"/>
      <c r="E142" s="366"/>
      <c r="F142" s="368"/>
      <c r="G142" s="369"/>
      <c r="H142" s="370"/>
      <c r="I142" s="371"/>
      <c r="J142" s="372"/>
    </row>
    <row r="143" spans="1:10">
      <c r="A143" s="710">
        <v>36</v>
      </c>
      <c r="B143" s="711" t="s">
        <v>1260</v>
      </c>
      <c r="C143" s="349" t="s">
        <v>1229</v>
      </c>
      <c r="D143" s="350" t="s">
        <v>1230</v>
      </c>
      <c r="E143" s="351" t="s">
        <v>1231</v>
      </c>
      <c r="F143" s="351" t="s">
        <v>1232</v>
      </c>
      <c r="G143" s="352">
        <v>43516</v>
      </c>
      <c r="H143" s="353" t="s">
        <v>1071</v>
      </c>
      <c r="I143" s="354">
        <v>24.27</v>
      </c>
      <c r="J143" s="712">
        <f>MEDIAN(I143:I145)</f>
        <v>15.28</v>
      </c>
    </row>
    <row r="144" spans="1:10">
      <c r="A144" s="710"/>
      <c r="B144" s="711"/>
      <c r="C144" s="349" t="s">
        <v>1233</v>
      </c>
      <c r="D144" s="350" t="s">
        <v>1234</v>
      </c>
      <c r="E144" s="351" t="s">
        <v>1235</v>
      </c>
      <c r="F144" s="355" t="s">
        <v>1236</v>
      </c>
      <c r="G144" s="352">
        <v>43636</v>
      </c>
      <c r="H144" s="353" t="s">
        <v>1071</v>
      </c>
      <c r="I144" s="354">
        <v>15.28</v>
      </c>
      <c r="J144" s="712"/>
    </row>
    <row r="145" spans="1:10">
      <c r="A145" s="710"/>
      <c r="B145" s="711"/>
      <c r="C145" s="349" t="s">
        <v>1237</v>
      </c>
      <c r="D145" s="350" t="s">
        <v>1238</v>
      </c>
      <c r="E145" s="351" t="s">
        <v>1239</v>
      </c>
      <c r="F145" s="355" t="s">
        <v>1240</v>
      </c>
      <c r="G145" s="352">
        <v>43641</v>
      </c>
      <c r="H145" s="353" t="s">
        <v>1071</v>
      </c>
      <c r="I145" s="354">
        <v>15.2</v>
      </c>
      <c r="J145" s="712"/>
    </row>
    <row r="146" spans="1:10">
      <c r="A146" s="364"/>
      <c r="B146" s="365"/>
      <c r="C146" s="366"/>
      <c r="D146" s="367"/>
      <c r="E146" s="366"/>
      <c r="F146" s="368"/>
      <c r="G146" s="369"/>
      <c r="H146" s="370"/>
      <c r="I146" s="371"/>
      <c r="J146" s="372"/>
    </row>
    <row r="147" spans="1:10">
      <c r="A147" s="710">
        <v>37</v>
      </c>
      <c r="B147" s="711" t="s">
        <v>1261</v>
      </c>
      <c r="C147" s="349" t="s">
        <v>1229</v>
      </c>
      <c r="D147" s="350" t="s">
        <v>1230</v>
      </c>
      <c r="E147" s="351" t="s">
        <v>1231</v>
      </c>
      <c r="F147" s="351" t="s">
        <v>1232</v>
      </c>
      <c r="G147" s="352">
        <v>43516</v>
      </c>
      <c r="H147" s="353" t="s">
        <v>1071</v>
      </c>
      <c r="I147" s="354">
        <v>90.17</v>
      </c>
      <c r="J147" s="716">
        <f>MEDIAN(I147:I149)</f>
        <v>58.03</v>
      </c>
    </row>
    <row r="148" spans="1:10">
      <c r="A148" s="710"/>
      <c r="B148" s="711"/>
      <c r="C148" s="349" t="s">
        <v>1233</v>
      </c>
      <c r="D148" s="350" t="s">
        <v>1234</v>
      </c>
      <c r="E148" s="351" t="s">
        <v>1235</v>
      </c>
      <c r="F148" s="355" t="s">
        <v>1236</v>
      </c>
      <c r="G148" s="352">
        <v>43636</v>
      </c>
      <c r="H148" s="353" t="s">
        <v>1071</v>
      </c>
      <c r="I148" s="354">
        <v>58.03</v>
      </c>
      <c r="J148" s="716"/>
    </row>
    <row r="149" spans="1:10">
      <c r="A149" s="710"/>
      <c r="B149" s="711"/>
      <c r="C149" s="349" t="s">
        <v>1237</v>
      </c>
      <c r="D149" s="350" t="s">
        <v>1238</v>
      </c>
      <c r="E149" s="351" t="s">
        <v>1239</v>
      </c>
      <c r="F149" s="355" t="s">
        <v>1240</v>
      </c>
      <c r="G149" s="352">
        <v>43641</v>
      </c>
      <c r="H149" s="353" t="s">
        <v>1071</v>
      </c>
      <c r="I149" s="354">
        <v>40.07</v>
      </c>
      <c r="J149" s="716"/>
    </row>
    <row r="150" spans="1:10">
      <c r="A150" s="364"/>
      <c r="B150" s="365"/>
      <c r="C150" s="366"/>
      <c r="D150" s="367"/>
      <c r="E150" s="366"/>
      <c r="F150" s="368"/>
      <c r="G150" s="369"/>
      <c r="H150" s="370"/>
      <c r="I150" s="371"/>
      <c r="J150" s="372"/>
    </row>
    <row r="151" spans="1:10">
      <c r="A151" s="710">
        <v>38</v>
      </c>
      <c r="B151" s="711" t="s">
        <v>1262</v>
      </c>
      <c r="C151" s="349" t="s">
        <v>1229</v>
      </c>
      <c r="D151" s="350" t="s">
        <v>1230</v>
      </c>
      <c r="E151" s="351" t="s">
        <v>1231</v>
      </c>
      <c r="F151" s="351" t="s">
        <v>1232</v>
      </c>
      <c r="G151" s="352">
        <v>43516</v>
      </c>
      <c r="H151" s="353" t="s">
        <v>1071</v>
      </c>
      <c r="I151" s="354">
        <v>8.49</v>
      </c>
      <c r="J151" s="712">
        <f>MEDIAN(I151:I153)</f>
        <v>1.5</v>
      </c>
    </row>
    <row r="152" spans="1:10">
      <c r="A152" s="710"/>
      <c r="B152" s="711"/>
      <c r="C152" s="349" t="s">
        <v>1233</v>
      </c>
      <c r="D152" s="350" t="s">
        <v>1234</v>
      </c>
      <c r="E152" s="351" t="s">
        <v>1235</v>
      </c>
      <c r="F152" s="355" t="s">
        <v>1236</v>
      </c>
      <c r="G152" s="352">
        <v>43636</v>
      </c>
      <c r="H152" s="353" t="s">
        <v>1071</v>
      </c>
      <c r="I152" s="354">
        <v>1.5</v>
      </c>
      <c r="J152" s="712"/>
    </row>
    <row r="153" spans="1:10">
      <c r="A153" s="710"/>
      <c r="B153" s="711"/>
      <c r="C153" s="349" t="s">
        <v>1237</v>
      </c>
      <c r="D153" s="350" t="s">
        <v>1238</v>
      </c>
      <c r="E153" s="351" t="s">
        <v>1239</v>
      </c>
      <c r="F153" s="355" t="s">
        <v>1240</v>
      </c>
      <c r="G153" s="352">
        <v>43641</v>
      </c>
      <c r="H153" s="353" t="s">
        <v>1071</v>
      </c>
      <c r="I153" s="354">
        <v>1.5</v>
      </c>
      <c r="J153" s="712"/>
    </row>
    <row r="154" spans="1:10">
      <c r="A154" s="364"/>
      <c r="B154" s="365"/>
      <c r="C154" s="366"/>
      <c r="D154" s="367"/>
      <c r="E154" s="366"/>
      <c r="F154" s="368"/>
      <c r="G154" s="369"/>
      <c r="H154" s="370"/>
      <c r="I154" s="371"/>
      <c r="J154" s="372"/>
    </row>
    <row r="155" spans="1:10">
      <c r="A155" s="710">
        <v>39</v>
      </c>
      <c r="B155" s="711" t="s">
        <v>1263</v>
      </c>
      <c r="C155" s="349" t="s">
        <v>1229</v>
      </c>
      <c r="D155" s="350" t="s">
        <v>1230</v>
      </c>
      <c r="E155" s="351" t="s">
        <v>1231</v>
      </c>
      <c r="F155" s="351" t="s">
        <v>1232</v>
      </c>
      <c r="G155" s="352">
        <v>43516</v>
      </c>
      <c r="H155" s="353" t="s">
        <v>1071</v>
      </c>
      <c r="I155" s="354">
        <v>2.61</v>
      </c>
      <c r="J155" s="712">
        <f>MEDIAN(I155:I157)</f>
        <v>2.76</v>
      </c>
    </row>
    <row r="156" spans="1:10">
      <c r="A156" s="710"/>
      <c r="B156" s="711"/>
      <c r="C156" s="349" t="s">
        <v>1233</v>
      </c>
      <c r="D156" s="350" t="s">
        <v>1234</v>
      </c>
      <c r="E156" s="351" t="s">
        <v>1235</v>
      </c>
      <c r="F156" s="355" t="s">
        <v>1236</v>
      </c>
      <c r="G156" s="352">
        <v>43636</v>
      </c>
      <c r="H156" s="353" t="s">
        <v>1071</v>
      </c>
      <c r="I156" s="354">
        <v>2.9</v>
      </c>
      <c r="J156" s="712"/>
    </row>
    <row r="157" spans="1:10">
      <c r="A157" s="710"/>
      <c r="B157" s="711"/>
      <c r="C157" s="349" t="s">
        <v>1237</v>
      </c>
      <c r="D157" s="350" t="s">
        <v>1238</v>
      </c>
      <c r="E157" s="351" t="s">
        <v>1239</v>
      </c>
      <c r="F157" s="355" t="s">
        <v>1240</v>
      </c>
      <c r="G157" s="352">
        <v>43641</v>
      </c>
      <c r="H157" s="353" t="s">
        <v>1071</v>
      </c>
      <c r="I157" s="354"/>
      <c r="J157" s="712"/>
    </row>
    <row r="158" spans="1:10">
      <c r="A158" s="364"/>
      <c r="B158" s="365"/>
      <c r="C158" s="366"/>
      <c r="D158" s="367"/>
      <c r="E158" s="366"/>
      <c r="F158" s="368"/>
      <c r="G158" s="369"/>
      <c r="H158" s="370"/>
      <c r="I158" s="371"/>
      <c r="J158" s="372"/>
    </row>
    <row r="159" spans="1:10">
      <c r="A159" s="710">
        <v>40</v>
      </c>
      <c r="B159" s="711" t="s">
        <v>1264</v>
      </c>
      <c r="C159" s="349" t="s">
        <v>1229</v>
      </c>
      <c r="D159" s="350" t="s">
        <v>1230</v>
      </c>
      <c r="E159" s="351" t="s">
        <v>1231</v>
      </c>
      <c r="F159" s="351" t="s">
        <v>1232</v>
      </c>
      <c r="G159" s="352">
        <v>43516</v>
      </c>
      <c r="H159" s="353" t="s">
        <v>1071</v>
      </c>
      <c r="I159" s="354">
        <v>96</v>
      </c>
      <c r="J159" s="712">
        <f>MEDIAN(I159:I161)</f>
        <v>60.18</v>
      </c>
    </row>
    <row r="160" spans="1:10">
      <c r="A160" s="710"/>
      <c r="B160" s="711"/>
      <c r="C160" s="349" t="s">
        <v>1233</v>
      </c>
      <c r="D160" s="350" t="s">
        <v>1234</v>
      </c>
      <c r="E160" s="351" t="s">
        <v>1235</v>
      </c>
      <c r="F160" s="355" t="s">
        <v>1236</v>
      </c>
      <c r="G160" s="352">
        <v>43636</v>
      </c>
      <c r="H160" s="353" t="s">
        <v>1071</v>
      </c>
      <c r="I160" s="354">
        <v>60.18</v>
      </c>
      <c r="J160" s="712"/>
    </row>
    <row r="161" spans="1:10">
      <c r="A161" s="710"/>
      <c r="B161" s="711"/>
      <c r="C161" s="349" t="s">
        <v>1237</v>
      </c>
      <c r="D161" s="350" t="s">
        <v>1238</v>
      </c>
      <c r="E161" s="351" t="s">
        <v>1239</v>
      </c>
      <c r="F161" s="355" t="s">
        <v>1240</v>
      </c>
      <c r="G161" s="352">
        <v>43641</v>
      </c>
      <c r="H161" s="353" t="s">
        <v>1071</v>
      </c>
      <c r="I161" s="354">
        <v>44.75</v>
      </c>
      <c r="J161" s="712"/>
    </row>
    <row r="162" spans="1:10">
      <c r="A162" s="364"/>
      <c r="B162" s="365"/>
      <c r="C162" s="366"/>
      <c r="D162" s="367"/>
      <c r="E162" s="366"/>
      <c r="F162" s="368"/>
      <c r="G162" s="369"/>
      <c r="H162" s="370"/>
      <c r="I162" s="371"/>
      <c r="J162" s="372"/>
    </row>
    <row r="163" spans="1:10">
      <c r="A163" s="710">
        <v>41</v>
      </c>
      <c r="B163" s="711" t="s">
        <v>1265</v>
      </c>
      <c r="C163" s="349" t="s">
        <v>1229</v>
      </c>
      <c r="D163" s="350" t="s">
        <v>1230</v>
      </c>
      <c r="E163" s="351" t="s">
        <v>1231</v>
      </c>
      <c r="F163" s="351" t="s">
        <v>1232</v>
      </c>
      <c r="G163" s="352">
        <v>43516</v>
      </c>
      <c r="H163" s="353" t="s">
        <v>1071</v>
      </c>
      <c r="I163" s="354">
        <v>340</v>
      </c>
      <c r="J163" s="712">
        <f>MEDIAN(I163:I165)</f>
        <v>171.65</v>
      </c>
    </row>
    <row r="164" spans="1:10">
      <c r="A164" s="710"/>
      <c r="B164" s="711"/>
      <c r="C164" s="349" t="s">
        <v>1233</v>
      </c>
      <c r="D164" s="350" t="s">
        <v>1234</v>
      </c>
      <c r="E164" s="351" t="s">
        <v>1235</v>
      </c>
      <c r="F164" s="355" t="s">
        <v>1236</v>
      </c>
      <c r="G164" s="352">
        <v>43636</v>
      </c>
      <c r="H164" s="353" t="s">
        <v>1071</v>
      </c>
      <c r="I164" s="354">
        <v>171.65</v>
      </c>
      <c r="J164" s="712"/>
    </row>
    <row r="165" spans="1:10">
      <c r="A165" s="710"/>
      <c r="B165" s="711"/>
      <c r="C165" s="349" t="s">
        <v>1237</v>
      </c>
      <c r="D165" s="350" t="s">
        <v>1238</v>
      </c>
      <c r="E165" s="351" t="s">
        <v>1239</v>
      </c>
      <c r="F165" s="355" t="s">
        <v>1240</v>
      </c>
      <c r="G165" s="352">
        <v>43641</v>
      </c>
      <c r="H165" s="353" t="s">
        <v>1071</v>
      </c>
      <c r="I165" s="354">
        <v>150</v>
      </c>
      <c r="J165" s="712"/>
    </row>
    <row r="166" spans="1:10">
      <c r="A166" s="364"/>
      <c r="B166" s="365"/>
      <c r="C166" s="366"/>
      <c r="D166" s="367"/>
      <c r="E166" s="366"/>
      <c r="F166" s="368"/>
      <c r="G166" s="369"/>
      <c r="H166" s="370"/>
      <c r="I166" s="371"/>
      <c r="J166" s="372"/>
    </row>
    <row r="167" spans="1:10">
      <c r="A167" s="710">
        <v>42</v>
      </c>
      <c r="B167" s="711" t="s">
        <v>1266</v>
      </c>
      <c r="C167" s="349" t="s">
        <v>1229</v>
      </c>
      <c r="D167" s="350" t="s">
        <v>1230</v>
      </c>
      <c r="E167" s="351" t="s">
        <v>1231</v>
      </c>
      <c r="F167" s="351" t="s">
        <v>1232</v>
      </c>
      <c r="G167" s="352">
        <v>43516</v>
      </c>
      <c r="H167" s="353" t="s">
        <v>1071</v>
      </c>
      <c r="I167" s="354">
        <v>3.85</v>
      </c>
      <c r="J167" s="712">
        <f>MEDIAN(I167:I169)</f>
        <v>3.11</v>
      </c>
    </row>
    <row r="168" spans="1:10">
      <c r="A168" s="710"/>
      <c r="B168" s="711"/>
      <c r="C168" s="349" t="s">
        <v>1233</v>
      </c>
      <c r="D168" s="350" t="s">
        <v>1234</v>
      </c>
      <c r="E168" s="351" t="s">
        <v>1235</v>
      </c>
      <c r="F168" s="355" t="s">
        <v>1236</v>
      </c>
      <c r="G168" s="352">
        <v>43636</v>
      </c>
      <c r="H168" s="353" t="s">
        <v>1071</v>
      </c>
      <c r="I168" s="354">
        <v>3.11</v>
      </c>
      <c r="J168" s="712"/>
    </row>
    <row r="169" spans="1:10">
      <c r="A169" s="710"/>
      <c r="B169" s="711"/>
      <c r="C169" s="349" t="s">
        <v>1237</v>
      </c>
      <c r="D169" s="350" t="s">
        <v>1238</v>
      </c>
      <c r="E169" s="351" t="s">
        <v>1239</v>
      </c>
      <c r="F169" s="355" t="s">
        <v>1240</v>
      </c>
      <c r="G169" s="352">
        <v>43641</v>
      </c>
      <c r="H169" s="353" t="s">
        <v>1071</v>
      </c>
      <c r="I169" s="354">
        <v>2.86</v>
      </c>
      <c r="J169" s="712"/>
    </row>
    <row r="170" spans="1:10">
      <c r="A170" s="364"/>
      <c r="B170" s="365"/>
      <c r="C170" s="366"/>
      <c r="D170" s="367"/>
      <c r="E170" s="366"/>
      <c r="F170" s="368"/>
      <c r="G170" s="369"/>
      <c r="H170" s="370"/>
      <c r="I170" s="371"/>
      <c r="J170" s="372"/>
    </row>
    <row r="171" spans="1:10">
      <c r="A171" s="710">
        <v>43</v>
      </c>
      <c r="B171" s="711" t="s">
        <v>1267</v>
      </c>
      <c r="C171" s="349" t="s">
        <v>1229</v>
      </c>
      <c r="D171" s="350" t="s">
        <v>1230</v>
      </c>
      <c r="E171" s="351" t="s">
        <v>1231</v>
      </c>
      <c r="F171" s="351" t="s">
        <v>1232</v>
      </c>
      <c r="G171" s="352">
        <v>43516</v>
      </c>
      <c r="H171" s="353" t="s">
        <v>1071</v>
      </c>
      <c r="I171" s="354">
        <v>14.35</v>
      </c>
      <c r="J171" s="712">
        <f>MEDIAN(I171:I173)</f>
        <v>16.5</v>
      </c>
    </row>
    <row r="172" spans="1:10">
      <c r="A172" s="710"/>
      <c r="B172" s="711"/>
      <c r="C172" s="349" t="s">
        <v>1233</v>
      </c>
      <c r="D172" s="350" t="s">
        <v>1234</v>
      </c>
      <c r="E172" s="351" t="s">
        <v>1235</v>
      </c>
      <c r="F172" s="355" t="s">
        <v>1236</v>
      </c>
      <c r="G172" s="352">
        <v>43636</v>
      </c>
      <c r="H172" s="353" t="s">
        <v>1071</v>
      </c>
      <c r="I172" s="354">
        <v>16.88</v>
      </c>
      <c r="J172" s="712"/>
    </row>
    <row r="173" spans="1:10">
      <c r="A173" s="710"/>
      <c r="B173" s="711"/>
      <c r="C173" s="349" t="s">
        <v>1237</v>
      </c>
      <c r="D173" s="350" t="s">
        <v>1238</v>
      </c>
      <c r="E173" s="351" t="s">
        <v>1239</v>
      </c>
      <c r="F173" s="355" t="s">
        <v>1240</v>
      </c>
      <c r="G173" s="352">
        <v>43641</v>
      </c>
      <c r="H173" s="353" t="s">
        <v>1071</v>
      </c>
      <c r="I173" s="354">
        <v>16.5</v>
      </c>
      <c r="J173" s="712"/>
    </row>
    <row r="175" spans="1:10">
      <c r="A175" s="710">
        <v>44</v>
      </c>
      <c r="B175" s="711" t="s">
        <v>1268</v>
      </c>
      <c r="C175" s="349" t="s">
        <v>1229</v>
      </c>
      <c r="D175" s="350" t="s">
        <v>1230</v>
      </c>
      <c r="E175" s="351" t="s">
        <v>1231</v>
      </c>
      <c r="F175" s="351" t="s">
        <v>1232</v>
      </c>
      <c r="G175" s="352">
        <v>43516</v>
      </c>
      <c r="H175" s="353" t="s">
        <v>1067</v>
      </c>
      <c r="I175" s="354"/>
      <c r="J175" s="720">
        <f>MEDIAN(I175:I177)</f>
        <v>1849.5</v>
      </c>
    </row>
    <row r="176" spans="1:10">
      <c r="A176" s="710"/>
      <c r="B176" s="711"/>
      <c r="C176" s="349" t="s">
        <v>1233</v>
      </c>
      <c r="D176" s="350" t="s">
        <v>1234</v>
      </c>
      <c r="E176" s="351" t="s">
        <v>1235</v>
      </c>
      <c r="F176" s="355" t="s">
        <v>1236</v>
      </c>
      <c r="G176" s="352">
        <v>43636</v>
      </c>
      <c r="H176" s="353" t="s">
        <v>1071</v>
      </c>
      <c r="I176" s="354">
        <v>1850</v>
      </c>
      <c r="J176" s="721"/>
    </row>
    <row r="177" spans="1:10">
      <c r="A177" s="710"/>
      <c r="B177" s="711"/>
      <c r="C177" s="349" t="s">
        <v>1237</v>
      </c>
      <c r="D177" s="350" t="s">
        <v>1238</v>
      </c>
      <c r="E177" s="351" t="s">
        <v>1239</v>
      </c>
      <c r="F177" s="355" t="s">
        <v>1240</v>
      </c>
      <c r="G177" s="352">
        <v>43641</v>
      </c>
      <c r="H177" s="353" t="s">
        <v>1071</v>
      </c>
      <c r="I177" s="354">
        <v>1849</v>
      </c>
      <c r="J177" s="722"/>
    </row>
    <row r="178" spans="1:10">
      <c r="A178" s="723"/>
      <c r="B178" s="723"/>
      <c r="C178" s="723"/>
      <c r="D178" s="723"/>
      <c r="E178" s="723"/>
      <c r="F178" s="723"/>
      <c r="G178" s="723"/>
      <c r="H178" s="723"/>
      <c r="I178" s="723"/>
      <c r="J178" s="723"/>
    </row>
    <row r="179" spans="1:10">
      <c r="A179" s="710">
        <v>45</v>
      </c>
      <c r="B179" s="711" t="s">
        <v>1269</v>
      </c>
      <c r="C179" s="349" t="s">
        <v>1229</v>
      </c>
      <c r="D179" s="350" t="s">
        <v>1230</v>
      </c>
      <c r="E179" s="351" t="s">
        <v>1231</v>
      </c>
      <c r="F179" s="351" t="s">
        <v>1232</v>
      </c>
      <c r="G179" s="352">
        <v>43516</v>
      </c>
      <c r="H179" s="353" t="s">
        <v>1270</v>
      </c>
      <c r="I179" s="354"/>
      <c r="J179" s="716">
        <f>MEDIAN(I179:I181)</f>
        <v>1137.6099999999999</v>
      </c>
    </row>
    <row r="180" spans="1:10">
      <c r="A180" s="710"/>
      <c r="B180" s="711"/>
      <c r="C180" s="349" t="s">
        <v>1233</v>
      </c>
      <c r="D180" s="350" t="s">
        <v>1234</v>
      </c>
      <c r="E180" s="351" t="s">
        <v>1235</v>
      </c>
      <c r="F180" s="355" t="s">
        <v>1236</v>
      </c>
      <c r="G180" s="352">
        <v>43636</v>
      </c>
      <c r="H180" s="353" t="s">
        <v>1071</v>
      </c>
      <c r="I180" s="354">
        <v>1138.22</v>
      </c>
      <c r="J180" s="716"/>
    </row>
    <row r="181" spans="1:10">
      <c r="A181" s="710"/>
      <c r="B181" s="711"/>
      <c r="C181" s="349" t="s">
        <v>1237</v>
      </c>
      <c r="D181" s="350" t="s">
        <v>1238</v>
      </c>
      <c r="E181" s="351" t="s">
        <v>1239</v>
      </c>
      <c r="F181" s="355" t="s">
        <v>1240</v>
      </c>
      <c r="G181" s="352">
        <v>43641</v>
      </c>
      <c r="H181" s="353" t="s">
        <v>1071</v>
      </c>
      <c r="I181" s="354">
        <v>1137</v>
      </c>
      <c r="J181" s="716"/>
    </row>
    <row r="183" spans="1:10">
      <c r="A183" s="710">
        <v>46</v>
      </c>
      <c r="B183" s="711" t="s">
        <v>1271</v>
      </c>
      <c r="C183" s="349" t="s">
        <v>1229</v>
      </c>
      <c r="D183" s="350" t="s">
        <v>1230</v>
      </c>
      <c r="E183" s="351" t="s">
        <v>1231</v>
      </c>
      <c r="F183" s="351" t="s">
        <v>1232</v>
      </c>
      <c r="G183" s="352">
        <v>43516</v>
      </c>
      <c r="H183" s="353" t="s">
        <v>1067</v>
      </c>
      <c r="I183" s="354">
        <v>130.55000000000001</v>
      </c>
      <c r="J183" s="381"/>
    </row>
    <row r="184" spans="1:10">
      <c r="A184" s="710"/>
      <c r="B184" s="711"/>
      <c r="C184" s="349" t="s">
        <v>1233</v>
      </c>
      <c r="D184" s="350" t="s">
        <v>1234</v>
      </c>
      <c r="E184" s="351" t="s">
        <v>1235</v>
      </c>
      <c r="F184" s="355" t="s">
        <v>1236</v>
      </c>
      <c r="G184" s="352">
        <v>43636</v>
      </c>
      <c r="H184" s="353" t="s">
        <v>1071</v>
      </c>
      <c r="I184" s="354">
        <v>98.9</v>
      </c>
      <c r="J184" s="382">
        <f>MEDIAN(I183:I185)</f>
        <v>110</v>
      </c>
    </row>
    <row r="185" spans="1:10">
      <c r="A185" s="710"/>
      <c r="B185" s="711"/>
      <c r="C185" s="349" t="s">
        <v>1237</v>
      </c>
      <c r="D185" s="350" t="s">
        <v>1238</v>
      </c>
      <c r="E185" s="351" t="s">
        <v>1239</v>
      </c>
      <c r="F185" s="355" t="s">
        <v>1240</v>
      </c>
      <c r="G185" s="352">
        <v>43641</v>
      </c>
      <c r="H185" s="353" t="s">
        <v>1071</v>
      </c>
      <c r="I185" s="354">
        <v>110</v>
      </c>
      <c r="J185" s="383"/>
    </row>
    <row r="187" spans="1:10">
      <c r="A187" s="710">
        <v>47</v>
      </c>
      <c r="B187" s="711" t="s">
        <v>1272</v>
      </c>
      <c r="C187" s="349" t="s">
        <v>1229</v>
      </c>
      <c r="D187" s="350" t="s">
        <v>1230</v>
      </c>
      <c r="E187" s="351" t="s">
        <v>1231</v>
      </c>
      <c r="F187" s="351" t="s">
        <v>1232</v>
      </c>
      <c r="G187" s="352">
        <v>43516</v>
      </c>
      <c r="H187" s="353" t="s">
        <v>1067</v>
      </c>
      <c r="I187" s="354">
        <v>31.1</v>
      </c>
      <c r="J187" s="712">
        <f>MEDIAN(I187:I189)</f>
        <v>10.35</v>
      </c>
    </row>
    <row r="188" spans="1:10">
      <c r="A188" s="710"/>
      <c r="B188" s="711"/>
      <c r="C188" s="349" t="s">
        <v>1233</v>
      </c>
      <c r="D188" s="350" t="s">
        <v>1234</v>
      </c>
      <c r="E188" s="351" t="s">
        <v>1235</v>
      </c>
      <c r="F188" s="355" t="s">
        <v>1236</v>
      </c>
      <c r="G188" s="352">
        <v>43636</v>
      </c>
      <c r="H188" s="353" t="s">
        <v>1071</v>
      </c>
      <c r="I188" s="354">
        <v>10.33</v>
      </c>
      <c r="J188" s="712"/>
    </row>
    <row r="189" spans="1:10">
      <c r="A189" s="710"/>
      <c r="B189" s="711"/>
      <c r="C189" s="349" t="s">
        <v>1237</v>
      </c>
      <c r="D189" s="350" t="s">
        <v>1238</v>
      </c>
      <c r="E189" s="351" t="s">
        <v>1239</v>
      </c>
      <c r="F189" s="355" t="s">
        <v>1240</v>
      </c>
      <c r="G189" s="352">
        <v>43641</v>
      </c>
      <c r="H189" s="353" t="s">
        <v>1071</v>
      </c>
      <c r="I189" s="354">
        <v>10.35</v>
      </c>
      <c r="J189" s="712"/>
    </row>
    <row r="191" spans="1:10">
      <c r="A191" s="710">
        <v>48</v>
      </c>
      <c r="B191" s="711" t="s">
        <v>1273</v>
      </c>
      <c r="C191" s="349" t="s">
        <v>1229</v>
      </c>
      <c r="D191" s="350" t="s">
        <v>1230</v>
      </c>
      <c r="E191" s="351" t="s">
        <v>1231</v>
      </c>
      <c r="F191" s="351" t="s">
        <v>1232</v>
      </c>
      <c r="G191" s="352">
        <v>43516</v>
      </c>
      <c r="H191" s="353" t="s">
        <v>1067</v>
      </c>
      <c r="I191" s="354">
        <v>64.12</v>
      </c>
      <c r="J191" s="716">
        <f>MEDIAN(I191:I193)</f>
        <v>64.12</v>
      </c>
    </row>
    <row r="192" spans="1:10">
      <c r="A192" s="710"/>
      <c r="B192" s="711"/>
      <c r="C192" s="349" t="s">
        <v>1233</v>
      </c>
      <c r="D192" s="350" t="s">
        <v>1234</v>
      </c>
      <c r="E192" s="351" t="s">
        <v>1235</v>
      </c>
      <c r="F192" s="355" t="s">
        <v>1236</v>
      </c>
      <c r="G192" s="352">
        <v>43636</v>
      </c>
      <c r="H192" s="353" t="s">
        <v>1071</v>
      </c>
      <c r="I192" s="354">
        <v>104.86</v>
      </c>
      <c r="J192" s="716"/>
    </row>
    <row r="193" spans="1:10">
      <c r="A193" s="710"/>
      <c r="B193" s="711"/>
      <c r="C193" s="349" t="s">
        <v>1237</v>
      </c>
      <c r="D193" s="350" t="s">
        <v>1238</v>
      </c>
      <c r="E193" s="351" t="s">
        <v>1239</v>
      </c>
      <c r="F193" s="355" t="s">
        <v>1240</v>
      </c>
      <c r="G193" s="352">
        <v>43641</v>
      </c>
      <c r="H193" s="353" t="s">
        <v>1071</v>
      </c>
      <c r="I193" s="354">
        <v>54.11</v>
      </c>
      <c r="J193" s="716"/>
    </row>
    <row r="195" spans="1:10">
      <c r="A195" s="710">
        <v>49</v>
      </c>
      <c r="B195" s="711" t="s">
        <v>1274</v>
      </c>
      <c r="C195" s="349" t="s">
        <v>1229</v>
      </c>
      <c r="D195" s="350" t="s">
        <v>1230</v>
      </c>
      <c r="E195" s="351" t="s">
        <v>1231</v>
      </c>
      <c r="F195" s="351" t="s">
        <v>1232</v>
      </c>
      <c r="G195" s="352">
        <v>43516</v>
      </c>
      <c r="H195" s="353" t="s">
        <v>1067</v>
      </c>
      <c r="I195" s="354">
        <v>15.83</v>
      </c>
      <c r="J195" s="716">
        <f>MEDIAN(I195:I197)</f>
        <v>15.83</v>
      </c>
    </row>
    <row r="196" spans="1:10">
      <c r="A196" s="710"/>
      <c r="B196" s="711"/>
      <c r="C196" s="349" t="s">
        <v>1233</v>
      </c>
      <c r="D196" s="350" t="s">
        <v>1234</v>
      </c>
      <c r="E196" s="351" t="s">
        <v>1235</v>
      </c>
      <c r="F196" s="355" t="s">
        <v>1236</v>
      </c>
      <c r="G196" s="352">
        <v>43636</v>
      </c>
      <c r="H196" s="353" t="s">
        <v>1071</v>
      </c>
      <c r="I196" s="354">
        <v>17</v>
      </c>
      <c r="J196" s="716"/>
    </row>
    <row r="197" spans="1:10">
      <c r="A197" s="710"/>
      <c r="B197" s="711"/>
      <c r="C197" s="349" t="s">
        <v>1237</v>
      </c>
      <c r="D197" s="350" t="s">
        <v>1238</v>
      </c>
      <c r="E197" s="351" t="s">
        <v>1239</v>
      </c>
      <c r="F197" s="355" t="s">
        <v>1240</v>
      </c>
      <c r="G197" s="352">
        <v>43641</v>
      </c>
      <c r="H197" s="353" t="s">
        <v>1071</v>
      </c>
      <c r="I197" s="354">
        <v>11.99</v>
      </c>
      <c r="J197" s="716"/>
    </row>
    <row r="199" spans="1:10">
      <c r="A199" s="710">
        <v>50</v>
      </c>
      <c r="B199" s="711" t="s">
        <v>1275</v>
      </c>
      <c r="C199" s="349" t="s">
        <v>1229</v>
      </c>
      <c r="D199" s="350" t="s">
        <v>1230</v>
      </c>
      <c r="E199" s="351" t="s">
        <v>1231</v>
      </c>
      <c r="F199" s="351" t="s">
        <v>1232</v>
      </c>
      <c r="G199" s="352">
        <v>43516</v>
      </c>
      <c r="H199" s="353" t="s">
        <v>1067</v>
      </c>
      <c r="I199" s="354">
        <v>16</v>
      </c>
      <c r="J199" s="716">
        <f>MEDIAN(I199:I201)</f>
        <v>16</v>
      </c>
    </row>
    <row r="200" spans="1:10">
      <c r="A200" s="710"/>
      <c r="B200" s="711"/>
      <c r="C200" s="349" t="s">
        <v>1233</v>
      </c>
      <c r="D200" s="350" t="s">
        <v>1234</v>
      </c>
      <c r="E200" s="351" t="s">
        <v>1235</v>
      </c>
      <c r="F200" s="355" t="s">
        <v>1236</v>
      </c>
      <c r="G200" s="352">
        <v>43636</v>
      </c>
      <c r="H200" s="353" t="s">
        <v>1071</v>
      </c>
      <c r="I200" s="354">
        <v>17</v>
      </c>
      <c r="J200" s="716"/>
    </row>
    <row r="201" spans="1:10">
      <c r="A201" s="710"/>
      <c r="B201" s="711"/>
      <c r="C201" s="349" t="s">
        <v>1237</v>
      </c>
      <c r="D201" s="350" t="s">
        <v>1238</v>
      </c>
      <c r="E201" s="351" t="s">
        <v>1239</v>
      </c>
      <c r="F201" s="355" t="s">
        <v>1240</v>
      </c>
      <c r="G201" s="352">
        <v>43641</v>
      </c>
      <c r="H201" s="353" t="s">
        <v>1071</v>
      </c>
      <c r="I201" s="354">
        <v>15.52</v>
      </c>
      <c r="J201" s="716"/>
    </row>
    <row r="203" spans="1:10">
      <c r="A203" s="710">
        <v>51</v>
      </c>
      <c r="B203" s="711" t="s">
        <v>1276</v>
      </c>
      <c r="C203" s="384" t="s">
        <v>1229</v>
      </c>
      <c r="D203" s="350" t="s">
        <v>1230</v>
      </c>
      <c r="E203" s="351" t="s">
        <v>1231</v>
      </c>
      <c r="F203" s="351" t="s">
        <v>1232</v>
      </c>
      <c r="G203" s="352">
        <v>43516</v>
      </c>
      <c r="H203" s="353" t="s">
        <v>1067</v>
      </c>
      <c r="I203" s="354">
        <v>17.71</v>
      </c>
      <c r="J203" s="712">
        <f>MEDIAN(I203:I205)</f>
        <v>17.71</v>
      </c>
    </row>
    <row r="204" spans="1:10">
      <c r="A204" s="710"/>
      <c r="B204" s="711"/>
      <c r="C204" s="349" t="s">
        <v>1233</v>
      </c>
      <c r="D204" s="350" t="s">
        <v>1234</v>
      </c>
      <c r="E204" s="351" t="s">
        <v>1235</v>
      </c>
      <c r="F204" s="355" t="s">
        <v>1236</v>
      </c>
      <c r="G204" s="352">
        <v>43636</v>
      </c>
      <c r="H204" s="353" t="s">
        <v>1071</v>
      </c>
      <c r="I204" s="354">
        <v>20.68</v>
      </c>
      <c r="J204" s="712"/>
    </row>
    <row r="205" spans="1:10">
      <c r="A205" s="710"/>
      <c r="B205" s="711"/>
      <c r="C205" s="349" t="s">
        <v>1237</v>
      </c>
      <c r="D205" s="350" t="s">
        <v>1238</v>
      </c>
      <c r="E205" s="351" t="s">
        <v>1239</v>
      </c>
      <c r="F205" s="355" t="s">
        <v>1240</v>
      </c>
      <c r="G205" s="352">
        <v>43641</v>
      </c>
      <c r="H205" s="353" t="s">
        <v>1071</v>
      </c>
      <c r="I205" s="385">
        <v>16.25</v>
      </c>
      <c r="J205" s="712"/>
    </row>
    <row r="207" spans="1:10">
      <c r="A207" s="710">
        <v>52</v>
      </c>
      <c r="B207" s="711" t="s">
        <v>1277</v>
      </c>
      <c r="C207" s="349" t="s">
        <v>1229</v>
      </c>
      <c r="D207" s="350" t="s">
        <v>1230</v>
      </c>
      <c r="E207" s="351" t="s">
        <v>1231</v>
      </c>
      <c r="F207" s="351" t="s">
        <v>1232</v>
      </c>
      <c r="G207" s="352">
        <v>43516</v>
      </c>
      <c r="H207" s="353" t="s">
        <v>1067</v>
      </c>
      <c r="I207" s="354">
        <v>4.13</v>
      </c>
      <c r="J207" s="716">
        <f>MEDIAN(I207:I209)</f>
        <v>5.7</v>
      </c>
    </row>
    <row r="208" spans="1:10">
      <c r="A208" s="710"/>
      <c r="B208" s="711"/>
      <c r="C208" s="349" t="s">
        <v>1233</v>
      </c>
      <c r="D208" s="350" t="s">
        <v>1234</v>
      </c>
      <c r="E208" s="351" t="s">
        <v>1235</v>
      </c>
      <c r="F208" s="355" t="s">
        <v>1236</v>
      </c>
      <c r="G208" s="352">
        <v>43636</v>
      </c>
      <c r="H208" s="353" t="s">
        <v>1071</v>
      </c>
      <c r="I208" s="354"/>
      <c r="J208" s="716"/>
    </row>
    <row r="209" spans="1:10">
      <c r="A209" s="710"/>
      <c r="B209" s="711"/>
      <c r="C209" s="349" t="s">
        <v>1237</v>
      </c>
      <c r="D209" s="350" t="s">
        <v>1238</v>
      </c>
      <c r="E209" s="351" t="s">
        <v>1239</v>
      </c>
      <c r="F209" s="355" t="s">
        <v>1240</v>
      </c>
      <c r="G209" s="352">
        <v>43641</v>
      </c>
      <c r="H209" s="353" t="s">
        <v>1071</v>
      </c>
      <c r="I209" s="385">
        <v>7.26</v>
      </c>
      <c r="J209" s="716"/>
    </row>
    <row r="210" spans="1:10">
      <c r="A210" s="364"/>
      <c r="B210" s="365"/>
      <c r="C210" s="386"/>
      <c r="D210" s="387"/>
      <c r="E210" s="386"/>
      <c r="F210" s="388"/>
      <c r="G210" s="389"/>
      <c r="H210" s="390"/>
      <c r="I210" s="391"/>
      <c r="J210" s="379"/>
    </row>
    <row r="211" spans="1:10">
      <c r="A211" s="710">
        <v>53</v>
      </c>
      <c r="B211" s="711" t="s">
        <v>1278</v>
      </c>
      <c r="C211" s="349" t="s">
        <v>1229</v>
      </c>
      <c r="D211" s="350" t="s">
        <v>1230</v>
      </c>
      <c r="E211" s="351" t="s">
        <v>1231</v>
      </c>
      <c r="F211" s="351" t="s">
        <v>1232</v>
      </c>
      <c r="G211" s="352">
        <v>43516</v>
      </c>
      <c r="H211" s="353" t="s">
        <v>1067</v>
      </c>
      <c r="I211" s="354">
        <v>94.92</v>
      </c>
      <c r="J211" s="716">
        <f>MEDIAN(I211:I213)</f>
        <v>94.92</v>
      </c>
    </row>
    <row r="212" spans="1:10">
      <c r="A212" s="710"/>
      <c r="B212" s="711"/>
      <c r="C212" s="349" t="s">
        <v>1233</v>
      </c>
      <c r="D212" s="350" t="s">
        <v>1234</v>
      </c>
      <c r="E212" s="351" t="s">
        <v>1235</v>
      </c>
      <c r="F212" s="355" t="s">
        <v>1236</v>
      </c>
      <c r="G212" s="352">
        <v>43636</v>
      </c>
      <c r="H212" s="353" t="s">
        <v>1071</v>
      </c>
      <c r="I212" s="354">
        <v>189</v>
      </c>
      <c r="J212" s="716"/>
    </row>
    <row r="213" spans="1:10">
      <c r="A213" s="710"/>
      <c r="B213" s="711"/>
      <c r="C213" s="349" t="s">
        <v>1237</v>
      </c>
      <c r="D213" s="350" t="s">
        <v>1238</v>
      </c>
      <c r="E213" s="351" t="s">
        <v>1239</v>
      </c>
      <c r="F213" s="355" t="s">
        <v>1240</v>
      </c>
      <c r="G213" s="352">
        <v>43641</v>
      </c>
      <c r="H213" s="353" t="s">
        <v>1071</v>
      </c>
      <c r="I213" s="385">
        <v>80</v>
      </c>
      <c r="J213" s="716"/>
    </row>
    <row r="215" spans="1:10">
      <c r="A215" s="710">
        <v>54</v>
      </c>
      <c r="B215" s="711" t="s">
        <v>1279</v>
      </c>
      <c r="C215" s="349" t="s">
        <v>1229</v>
      </c>
      <c r="D215" s="350" t="s">
        <v>1230</v>
      </c>
      <c r="E215" s="351" t="s">
        <v>1231</v>
      </c>
      <c r="F215" s="351" t="s">
        <v>1232</v>
      </c>
      <c r="G215" s="352">
        <v>43516</v>
      </c>
      <c r="H215" s="353" t="s">
        <v>1067</v>
      </c>
      <c r="I215" s="354">
        <v>4.83</v>
      </c>
      <c r="J215" s="716">
        <f>MEDIAN(I215:I217)</f>
        <v>5.67</v>
      </c>
    </row>
    <row r="216" spans="1:10">
      <c r="A216" s="710"/>
      <c r="B216" s="711"/>
      <c r="C216" s="349" t="s">
        <v>1233</v>
      </c>
      <c r="D216" s="350" t="s">
        <v>1234</v>
      </c>
      <c r="E216" s="351" t="s">
        <v>1235</v>
      </c>
      <c r="F216" s="355" t="s">
        <v>1236</v>
      </c>
      <c r="G216" s="352">
        <v>43636</v>
      </c>
      <c r="H216" s="353" t="s">
        <v>1071</v>
      </c>
      <c r="I216" s="354">
        <v>6.42</v>
      </c>
      <c r="J216" s="716"/>
    </row>
    <row r="217" spans="1:10">
      <c r="A217" s="710"/>
      <c r="B217" s="711"/>
      <c r="C217" s="349" t="s">
        <v>1237</v>
      </c>
      <c r="D217" s="350" t="s">
        <v>1238</v>
      </c>
      <c r="E217" s="351" t="s">
        <v>1239</v>
      </c>
      <c r="F217" s="355" t="s">
        <v>1240</v>
      </c>
      <c r="G217" s="352">
        <v>43641</v>
      </c>
      <c r="H217" s="353" t="s">
        <v>1071</v>
      </c>
      <c r="I217" s="354">
        <v>5.67</v>
      </c>
      <c r="J217" s="716"/>
    </row>
    <row r="219" spans="1:10">
      <c r="A219" s="710">
        <v>55</v>
      </c>
      <c r="B219" s="711" t="s">
        <v>1280</v>
      </c>
      <c r="C219" s="349" t="s">
        <v>1229</v>
      </c>
      <c r="D219" s="350" t="s">
        <v>1230</v>
      </c>
      <c r="E219" s="351" t="s">
        <v>1231</v>
      </c>
      <c r="F219" s="351" t="s">
        <v>1232</v>
      </c>
      <c r="G219" s="352">
        <v>43516</v>
      </c>
      <c r="H219" s="353" t="s">
        <v>1067</v>
      </c>
      <c r="I219" s="354">
        <v>350</v>
      </c>
      <c r="J219" s="712">
        <f>MEDIAN(I219:I221)</f>
        <v>350</v>
      </c>
    </row>
    <row r="220" spans="1:10">
      <c r="A220" s="710"/>
      <c r="B220" s="711"/>
      <c r="C220" s="349" t="s">
        <v>1233</v>
      </c>
      <c r="D220" s="350" t="s">
        <v>1234</v>
      </c>
      <c r="E220" s="351" t="s">
        <v>1235</v>
      </c>
      <c r="F220" s="355" t="s">
        <v>1236</v>
      </c>
      <c r="G220" s="352">
        <v>43636</v>
      </c>
      <c r="H220" s="353" t="s">
        <v>1071</v>
      </c>
      <c r="I220" s="354">
        <v>364.35</v>
      </c>
      <c r="J220" s="712"/>
    </row>
    <row r="221" spans="1:10">
      <c r="A221" s="710"/>
      <c r="B221" s="711"/>
      <c r="C221" s="349" t="s">
        <v>1237</v>
      </c>
      <c r="D221" s="350" t="s">
        <v>1238</v>
      </c>
      <c r="E221" s="351" t="s">
        <v>1239</v>
      </c>
      <c r="F221" s="355" t="s">
        <v>1240</v>
      </c>
      <c r="G221" s="352">
        <v>43641</v>
      </c>
      <c r="H221" s="353" t="s">
        <v>1071</v>
      </c>
      <c r="I221" s="354">
        <v>341.25</v>
      </c>
      <c r="J221" s="712"/>
    </row>
    <row r="223" spans="1:10">
      <c r="A223" s="710">
        <v>56</v>
      </c>
      <c r="B223" s="711" t="s">
        <v>1281</v>
      </c>
      <c r="C223" s="349" t="s">
        <v>1229</v>
      </c>
      <c r="D223" s="350" t="s">
        <v>1230</v>
      </c>
      <c r="E223" s="351" t="s">
        <v>1231</v>
      </c>
      <c r="F223" s="351" t="s">
        <v>1232</v>
      </c>
      <c r="G223" s="352">
        <v>43516</v>
      </c>
      <c r="H223" s="353" t="s">
        <v>1067</v>
      </c>
      <c r="I223" s="354">
        <v>15</v>
      </c>
      <c r="J223" s="716">
        <f>MEDIAN(I223:I225)</f>
        <v>13.63</v>
      </c>
    </row>
    <row r="224" spans="1:10">
      <c r="A224" s="710"/>
      <c r="B224" s="711"/>
      <c r="C224" s="349" t="s">
        <v>1233</v>
      </c>
      <c r="D224" s="350" t="s">
        <v>1234</v>
      </c>
      <c r="E224" s="351" t="s">
        <v>1235</v>
      </c>
      <c r="F224" s="355" t="s">
        <v>1236</v>
      </c>
      <c r="G224" s="352">
        <v>43636</v>
      </c>
      <c r="H224" s="353" t="s">
        <v>1071</v>
      </c>
      <c r="I224" s="354"/>
      <c r="J224" s="716"/>
    </row>
    <row r="225" spans="1:10">
      <c r="A225" s="710"/>
      <c r="B225" s="711"/>
      <c r="C225" s="349" t="s">
        <v>1237</v>
      </c>
      <c r="D225" s="350" t="s">
        <v>1238</v>
      </c>
      <c r="E225" s="351" t="s">
        <v>1239</v>
      </c>
      <c r="F225" s="355" t="s">
        <v>1240</v>
      </c>
      <c r="G225" s="352">
        <v>43641</v>
      </c>
      <c r="H225" s="353" t="s">
        <v>1071</v>
      </c>
      <c r="I225" s="354">
        <v>12.25</v>
      </c>
      <c r="J225" s="716"/>
    </row>
    <row r="227" spans="1:10">
      <c r="A227" s="710">
        <v>57</v>
      </c>
      <c r="B227" s="711" t="s">
        <v>1282</v>
      </c>
      <c r="C227" s="349" t="s">
        <v>1229</v>
      </c>
      <c r="D227" s="350" t="s">
        <v>1230</v>
      </c>
      <c r="E227" s="351" t="s">
        <v>1231</v>
      </c>
      <c r="F227" s="351" t="s">
        <v>1232</v>
      </c>
      <c r="G227" s="352">
        <v>43516</v>
      </c>
      <c r="H227" s="353" t="s">
        <v>1067</v>
      </c>
      <c r="I227" s="354">
        <v>26.46</v>
      </c>
      <c r="J227" s="716">
        <f>MEDIAN(I227:I229)</f>
        <v>14.96</v>
      </c>
    </row>
    <row r="228" spans="1:10">
      <c r="A228" s="710"/>
      <c r="B228" s="711"/>
      <c r="C228" s="349" t="s">
        <v>1233</v>
      </c>
      <c r="D228" s="350" t="s">
        <v>1234</v>
      </c>
      <c r="E228" s="351" t="s">
        <v>1235</v>
      </c>
      <c r="F228" s="355" t="s">
        <v>1236</v>
      </c>
      <c r="G228" s="352">
        <v>43636</v>
      </c>
      <c r="H228" s="353" t="s">
        <v>1071</v>
      </c>
      <c r="I228" s="354">
        <v>14.96</v>
      </c>
      <c r="J228" s="716"/>
    </row>
    <row r="229" spans="1:10">
      <c r="A229" s="710"/>
      <c r="B229" s="711"/>
      <c r="C229" s="349" t="s">
        <v>1237</v>
      </c>
      <c r="D229" s="350" t="s">
        <v>1238</v>
      </c>
      <c r="E229" s="351" t="s">
        <v>1239</v>
      </c>
      <c r="F229" s="355" t="s">
        <v>1240</v>
      </c>
      <c r="G229" s="352">
        <v>43641</v>
      </c>
      <c r="H229" s="353" t="s">
        <v>1071</v>
      </c>
      <c r="I229" s="354">
        <v>14.96</v>
      </c>
      <c r="J229" s="716"/>
    </row>
    <row r="231" spans="1:10">
      <c r="A231" s="710">
        <v>58</v>
      </c>
      <c r="B231" s="711" t="s">
        <v>1283</v>
      </c>
      <c r="C231" s="349" t="s">
        <v>1229</v>
      </c>
      <c r="D231" s="350" t="s">
        <v>1230</v>
      </c>
      <c r="E231" s="351" t="s">
        <v>1231</v>
      </c>
      <c r="F231" s="351" t="s">
        <v>1232</v>
      </c>
      <c r="G231" s="352">
        <v>43516</v>
      </c>
      <c r="H231" s="353" t="s">
        <v>62</v>
      </c>
      <c r="I231" s="354">
        <v>22</v>
      </c>
      <c r="J231" s="716">
        <f>MEDIAN(I231:I233)</f>
        <v>24</v>
      </c>
    </row>
    <row r="232" spans="1:10">
      <c r="A232" s="710"/>
      <c r="B232" s="711"/>
      <c r="C232" s="349" t="s">
        <v>1233</v>
      </c>
      <c r="D232" s="350" t="s">
        <v>1234</v>
      </c>
      <c r="E232" s="351" t="s">
        <v>1235</v>
      </c>
      <c r="F232" s="355" t="s">
        <v>1236</v>
      </c>
      <c r="G232" s="352">
        <v>43636</v>
      </c>
      <c r="H232" s="353" t="s">
        <v>1071</v>
      </c>
      <c r="I232" s="354">
        <v>24.94</v>
      </c>
      <c r="J232" s="716"/>
    </row>
    <row r="233" spans="1:10">
      <c r="A233" s="710"/>
      <c r="B233" s="711"/>
      <c r="C233" s="349" t="s">
        <v>1237</v>
      </c>
      <c r="D233" s="350" t="s">
        <v>1238</v>
      </c>
      <c r="E233" s="351" t="s">
        <v>1239</v>
      </c>
      <c r="F233" s="355" t="s">
        <v>1240</v>
      </c>
      <c r="G233" s="352">
        <v>43641</v>
      </c>
      <c r="H233" s="353" t="s">
        <v>1071</v>
      </c>
      <c r="I233" s="354">
        <v>24</v>
      </c>
      <c r="J233" s="716"/>
    </row>
    <row r="235" spans="1:10">
      <c r="A235" s="710">
        <v>59</v>
      </c>
      <c r="B235" s="711" t="s">
        <v>1284</v>
      </c>
      <c r="C235" s="349" t="s">
        <v>1229</v>
      </c>
      <c r="D235" s="350" t="s">
        <v>1230</v>
      </c>
      <c r="E235" s="351" t="s">
        <v>1231</v>
      </c>
      <c r="F235" s="351" t="s">
        <v>1232</v>
      </c>
      <c r="G235" s="352">
        <v>43516</v>
      </c>
      <c r="H235" s="353" t="s">
        <v>1067</v>
      </c>
      <c r="I235" s="354">
        <v>6.83</v>
      </c>
      <c r="J235" s="712">
        <f>MEDIAN(I235:I237)</f>
        <v>6.83</v>
      </c>
    </row>
    <row r="236" spans="1:10">
      <c r="A236" s="710"/>
      <c r="B236" s="711"/>
      <c r="C236" s="349" t="s">
        <v>1233</v>
      </c>
      <c r="D236" s="350" t="s">
        <v>1234</v>
      </c>
      <c r="E236" s="351" t="s">
        <v>1235</v>
      </c>
      <c r="F236" s="355" t="s">
        <v>1236</v>
      </c>
      <c r="G236" s="352">
        <v>43636</v>
      </c>
      <c r="H236" s="353" t="s">
        <v>1071</v>
      </c>
      <c r="I236" s="354">
        <v>6.97</v>
      </c>
      <c r="J236" s="712"/>
    </row>
    <row r="237" spans="1:10">
      <c r="A237" s="710"/>
      <c r="B237" s="711"/>
      <c r="C237" s="349" t="s">
        <v>1237</v>
      </c>
      <c r="D237" s="350" t="s">
        <v>1238</v>
      </c>
      <c r="E237" s="351" t="s">
        <v>1239</v>
      </c>
      <c r="F237" s="355" t="s">
        <v>1240</v>
      </c>
      <c r="G237" s="352">
        <v>43641</v>
      </c>
      <c r="H237" s="353" t="s">
        <v>1071</v>
      </c>
      <c r="I237" s="354">
        <v>5.96</v>
      </c>
      <c r="J237" s="712"/>
    </row>
    <row r="239" spans="1:10">
      <c r="A239" s="710">
        <v>60</v>
      </c>
      <c r="B239" s="711" t="s">
        <v>1285</v>
      </c>
      <c r="C239" s="349" t="s">
        <v>1229</v>
      </c>
      <c r="D239" s="350" t="s">
        <v>1230</v>
      </c>
      <c r="E239" s="351" t="s">
        <v>1231</v>
      </c>
      <c r="F239" s="351" t="s">
        <v>1232</v>
      </c>
      <c r="G239" s="352">
        <v>43516</v>
      </c>
      <c r="H239" s="353" t="s">
        <v>1067</v>
      </c>
      <c r="I239" s="354">
        <v>11.34</v>
      </c>
      <c r="J239" s="712">
        <f>MEDIAN(I239:I241)</f>
        <v>9.23</v>
      </c>
    </row>
    <row r="240" spans="1:10">
      <c r="A240" s="710"/>
      <c r="B240" s="711"/>
      <c r="C240" s="349" t="s">
        <v>1233</v>
      </c>
      <c r="D240" s="350" t="s">
        <v>1234</v>
      </c>
      <c r="E240" s="351" t="s">
        <v>1235</v>
      </c>
      <c r="F240" s="355" t="s">
        <v>1236</v>
      </c>
      <c r="G240" s="352">
        <v>43636</v>
      </c>
      <c r="H240" s="353" t="s">
        <v>1071</v>
      </c>
      <c r="I240" s="354">
        <v>9.23</v>
      </c>
      <c r="J240" s="712"/>
    </row>
    <row r="241" spans="1:10">
      <c r="A241" s="710"/>
      <c r="B241" s="711"/>
      <c r="C241" s="349" t="s">
        <v>1237</v>
      </c>
      <c r="D241" s="350" t="s">
        <v>1238</v>
      </c>
      <c r="E241" s="351" t="s">
        <v>1239</v>
      </c>
      <c r="F241" s="355" t="s">
        <v>1240</v>
      </c>
      <c r="G241" s="352">
        <v>43641</v>
      </c>
      <c r="H241" s="353" t="s">
        <v>1071</v>
      </c>
      <c r="I241" s="354">
        <v>9.18</v>
      </c>
      <c r="J241" s="712"/>
    </row>
    <row r="243" spans="1:10">
      <c r="A243" s="710">
        <v>61</v>
      </c>
      <c r="B243" s="711" t="s">
        <v>1286</v>
      </c>
      <c r="C243" s="349" t="s">
        <v>1229</v>
      </c>
      <c r="D243" s="350" t="s">
        <v>1230</v>
      </c>
      <c r="E243" s="351" t="s">
        <v>1231</v>
      </c>
      <c r="F243" s="351" t="s">
        <v>1232</v>
      </c>
      <c r="G243" s="352">
        <v>43516</v>
      </c>
      <c r="H243" s="353" t="s">
        <v>1067</v>
      </c>
      <c r="I243" s="354">
        <v>12.81</v>
      </c>
      <c r="J243" s="712">
        <f>MEDIAN(I243:I245)</f>
        <v>12.09</v>
      </c>
    </row>
    <row r="244" spans="1:10">
      <c r="A244" s="710"/>
      <c r="B244" s="711"/>
      <c r="C244" s="349" t="s">
        <v>1233</v>
      </c>
      <c r="D244" s="350" t="s">
        <v>1234</v>
      </c>
      <c r="E244" s="351" t="s">
        <v>1235</v>
      </c>
      <c r="F244" s="355" t="s">
        <v>1236</v>
      </c>
      <c r="G244" s="352">
        <v>43636</v>
      </c>
      <c r="H244" s="353" t="s">
        <v>1071</v>
      </c>
      <c r="I244" s="354">
        <v>12.09</v>
      </c>
      <c r="J244" s="712"/>
    </row>
    <row r="245" spans="1:10">
      <c r="A245" s="710"/>
      <c r="B245" s="711"/>
      <c r="C245" s="349" t="s">
        <v>1237</v>
      </c>
      <c r="D245" s="350" t="s">
        <v>1238</v>
      </c>
      <c r="E245" s="351" t="s">
        <v>1239</v>
      </c>
      <c r="F245" s="355" t="s">
        <v>1240</v>
      </c>
      <c r="G245" s="352">
        <v>43641</v>
      </c>
      <c r="H245" s="353" t="s">
        <v>1071</v>
      </c>
      <c r="I245" s="354">
        <v>9.2799999999999994</v>
      </c>
      <c r="J245" s="712"/>
    </row>
    <row r="247" spans="1:10">
      <c r="A247" s="710">
        <v>62</v>
      </c>
      <c r="B247" s="711" t="s">
        <v>1287</v>
      </c>
      <c r="C247" s="349" t="s">
        <v>1229</v>
      </c>
      <c r="D247" s="350" t="s">
        <v>1230</v>
      </c>
      <c r="E247" s="351" t="s">
        <v>1231</v>
      </c>
      <c r="F247" s="351" t="s">
        <v>1232</v>
      </c>
      <c r="G247" s="352">
        <v>43516</v>
      </c>
      <c r="H247" s="353" t="s">
        <v>1067</v>
      </c>
      <c r="I247" s="354">
        <v>14.78</v>
      </c>
      <c r="J247" s="712">
        <f>MEDIAN(I247:I249)</f>
        <v>14.78</v>
      </c>
    </row>
    <row r="248" spans="1:10">
      <c r="A248" s="710"/>
      <c r="B248" s="711"/>
      <c r="C248" s="349" t="s">
        <v>1233</v>
      </c>
      <c r="D248" s="350" t="s">
        <v>1234</v>
      </c>
      <c r="E248" s="351" t="s">
        <v>1235</v>
      </c>
      <c r="F248" s="355" t="s">
        <v>1236</v>
      </c>
      <c r="G248" s="352">
        <v>43636</v>
      </c>
      <c r="H248" s="353" t="s">
        <v>1071</v>
      </c>
      <c r="I248" s="354">
        <v>22</v>
      </c>
      <c r="J248" s="712"/>
    </row>
    <row r="249" spans="1:10">
      <c r="A249" s="710"/>
      <c r="B249" s="711"/>
      <c r="C249" s="349" t="s">
        <v>1237</v>
      </c>
      <c r="D249" s="350" t="s">
        <v>1238</v>
      </c>
      <c r="E249" s="351" t="s">
        <v>1239</v>
      </c>
      <c r="F249" s="355" t="s">
        <v>1240</v>
      </c>
      <c r="G249" s="352">
        <v>43641</v>
      </c>
      <c r="H249" s="353" t="s">
        <v>1071</v>
      </c>
      <c r="I249" s="354">
        <v>14.15</v>
      </c>
      <c r="J249" s="712"/>
    </row>
    <row r="251" spans="1:10">
      <c r="A251" s="710">
        <v>63</v>
      </c>
      <c r="B251" s="711" t="s">
        <v>1288</v>
      </c>
      <c r="C251" s="349" t="s">
        <v>1229</v>
      </c>
      <c r="D251" s="350" t="s">
        <v>1230</v>
      </c>
      <c r="E251" s="351" t="s">
        <v>1231</v>
      </c>
      <c r="F251" s="351" t="s">
        <v>1232</v>
      </c>
      <c r="G251" s="352">
        <v>43516</v>
      </c>
      <c r="H251" s="353" t="s">
        <v>1067</v>
      </c>
      <c r="I251" s="354">
        <v>10</v>
      </c>
      <c r="J251" s="712">
        <f>MEDIAN(I251:I253)</f>
        <v>10.38</v>
      </c>
    </row>
    <row r="252" spans="1:10">
      <c r="A252" s="710"/>
      <c r="B252" s="711"/>
      <c r="C252" s="349" t="s">
        <v>1233</v>
      </c>
      <c r="D252" s="350" t="s">
        <v>1234</v>
      </c>
      <c r="E252" s="351" t="s">
        <v>1235</v>
      </c>
      <c r="F252" s="355" t="s">
        <v>1236</v>
      </c>
      <c r="G252" s="352">
        <v>43636</v>
      </c>
      <c r="H252" s="353" t="s">
        <v>1071</v>
      </c>
      <c r="I252" s="354">
        <v>14.13</v>
      </c>
      <c r="J252" s="712"/>
    </row>
    <row r="253" spans="1:10">
      <c r="A253" s="710"/>
      <c r="B253" s="711"/>
      <c r="C253" s="349" t="s">
        <v>1237</v>
      </c>
      <c r="D253" s="350" t="s">
        <v>1238</v>
      </c>
      <c r="E253" s="351" t="s">
        <v>1239</v>
      </c>
      <c r="F253" s="355" t="s">
        <v>1240</v>
      </c>
      <c r="G253" s="352">
        <v>43641</v>
      </c>
      <c r="H253" s="353" t="s">
        <v>1071</v>
      </c>
      <c r="I253" s="354">
        <v>10.38</v>
      </c>
      <c r="J253" s="712"/>
    </row>
    <row r="255" spans="1:10">
      <c r="A255" s="710">
        <v>64</v>
      </c>
      <c r="B255" s="711" t="s">
        <v>1289</v>
      </c>
      <c r="C255" s="349" t="s">
        <v>1229</v>
      </c>
      <c r="D255" s="350" t="s">
        <v>1230</v>
      </c>
      <c r="E255" s="351" t="s">
        <v>1231</v>
      </c>
      <c r="F255" s="351" t="s">
        <v>1232</v>
      </c>
      <c r="G255" s="352">
        <v>43516</v>
      </c>
      <c r="H255" s="353" t="s">
        <v>1067</v>
      </c>
      <c r="I255" s="354">
        <v>1.03</v>
      </c>
      <c r="J255" s="716">
        <f>MEDIAN(I255:I257)</f>
        <v>1.03</v>
      </c>
    </row>
    <row r="256" spans="1:10">
      <c r="A256" s="710"/>
      <c r="B256" s="711"/>
      <c r="C256" s="349" t="s">
        <v>1233</v>
      </c>
      <c r="D256" s="350" t="s">
        <v>1234</v>
      </c>
      <c r="E256" s="351" t="s">
        <v>1235</v>
      </c>
      <c r="F256" s="355" t="s">
        <v>1236</v>
      </c>
      <c r="G256" s="352">
        <v>43516</v>
      </c>
      <c r="H256" s="353" t="s">
        <v>1071</v>
      </c>
      <c r="I256" s="354">
        <v>1.19</v>
      </c>
      <c r="J256" s="716"/>
    </row>
    <row r="257" spans="1:10">
      <c r="A257" s="710"/>
      <c r="B257" s="711"/>
      <c r="C257" s="349" t="s">
        <v>1237</v>
      </c>
      <c r="D257" s="350" t="s">
        <v>1238</v>
      </c>
      <c r="E257" s="351" t="s">
        <v>1239</v>
      </c>
      <c r="F257" s="355" t="s">
        <v>1240</v>
      </c>
      <c r="G257" s="352">
        <v>43549</v>
      </c>
      <c r="H257" s="353" t="s">
        <v>1071</v>
      </c>
      <c r="I257" s="354">
        <v>0.82</v>
      </c>
      <c r="J257" s="716"/>
    </row>
    <row r="259" spans="1:10">
      <c r="A259" s="710">
        <v>65</v>
      </c>
      <c r="B259" s="711" t="s">
        <v>1290</v>
      </c>
      <c r="C259" s="349" t="s">
        <v>1229</v>
      </c>
      <c r="D259" s="350" t="s">
        <v>1230</v>
      </c>
      <c r="E259" s="351" t="s">
        <v>1231</v>
      </c>
      <c r="F259" s="351" t="s">
        <v>1232</v>
      </c>
      <c r="G259" s="352">
        <v>43516</v>
      </c>
      <c r="H259" s="353" t="s">
        <v>1067</v>
      </c>
      <c r="I259" s="354">
        <v>24</v>
      </c>
      <c r="J259" s="716">
        <f>MEDIAN(I259:I261)</f>
        <v>10.83</v>
      </c>
    </row>
    <row r="260" spans="1:10">
      <c r="A260" s="710"/>
      <c r="B260" s="711"/>
      <c r="C260" s="349" t="s">
        <v>1233</v>
      </c>
      <c r="D260" s="350" t="s">
        <v>1234</v>
      </c>
      <c r="E260" s="351" t="s">
        <v>1235</v>
      </c>
      <c r="F260" s="355" t="s">
        <v>1236</v>
      </c>
      <c r="G260" s="352">
        <v>43636</v>
      </c>
      <c r="H260" s="353" t="s">
        <v>1071</v>
      </c>
      <c r="I260" s="354">
        <v>10.83</v>
      </c>
      <c r="J260" s="716"/>
    </row>
    <row r="261" spans="1:10">
      <c r="A261" s="710"/>
      <c r="B261" s="711"/>
      <c r="C261" s="349" t="s">
        <v>1237</v>
      </c>
      <c r="D261" s="350" t="s">
        <v>1238</v>
      </c>
      <c r="E261" s="351" t="s">
        <v>1239</v>
      </c>
      <c r="F261" s="355" t="s">
        <v>1240</v>
      </c>
      <c r="G261" s="352">
        <v>43641</v>
      </c>
      <c r="H261" s="353" t="s">
        <v>1071</v>
      </c>
      <c r="I261" s="354">
        <v>5.35</v>
      </c>
      <c r="J261" s="716"/>
    </row>
    <row r="262" spans="1:10">
      <c r="A262" s="392"/>
      <c r="B262" s="392"/>
      <c r="C262" s="392"/>
      <c r="D262" s="392"/>
      <c r="E262" s="392"/>
      <c r="F262" s="392"/>
      <c r="G262" s="392"/>
      <c r="H262" s="392"/>
      <c r="I262" s="392"/>
      <c r="J262" s="392"/>
    </row>
    <row r="263" spans="1:10">
      <c r="A263" s="710">
        <v>66</v>
      </c>
      <c r="B263" s="711" t="s">
        <v>1291</v>
      </c>
      <c r="C263" s="349" t="s">
        <v>1229</v>
      </c>
      <c r="D263" s="350" t="s">
        <v>1230</v>
      </c>
      <c r="E263" s="351" t="s">
        <v>1231</v>
      </c>
      <c r="F263" s="351" t="s">
        <v>1232</v>
      </c>
      <c r="G263" s="352">
        <v>43516</v>
      </c>
      <c r="H263" s="353" t="s">
        <v>1067</v>
      </c>
      <c r="I263" s="354">
        <v>251.16</v>
      </c>
      <c r="J263" s="712">
        <f>MEDIAN(I263:I265)</f>
        <v>182.42</v>
      </c>
    </row>
    <row r="264" spans="1:10">
      <c r="A264" s="710"/>
      <c r="B264" s="711"/>
      <c r="C264" s="349" t="s">
        <v>1233</v>
      </c>
      <c r="D264" s="350" t="s">
        <v>1234</v>
      </c>
      <c r="E264" s="351" t="s">
        <v>1235</v>
      </c>
      <c r="F264" s="355" t="s">
        <v>1236</v>
      </c>
      <c r="G264" s="352">
        <v>43636</v>
      </c>
      <c r="H264" s="353" t="s">
        <v>1071</v>
      </c>
      <c r="I264" s="354">
        <v>182.42</v>
      </c>
      <c r="J264" s="712"/>
    </row>
    <row r="265" spans="1:10">
      <c r="A265" s="710"/>
      <c r="B265" s="711"/>
      <c r="C265" s="349" t="s">
        <v>1237</v>
      </c>
      <c r="D265" s="350" t="s">
        <v>1238</v>
      </c>
      <c r="E265" s="351" t="s">
        <v>1239</v>
      </c>
      <c r="F265" s="355" t="s">
        <v>1240</v>
      </c>
      <c r="G265" s="352">
        <v>43641</v>
      </c>
      <c r="H265" s="353" t="s">
        <v>1071</v>
      </c>
      <c r="I265" s="354">
        <v>180</v>
      </c>
      <c r="J265" s="712"/>
    </row>
    <row r="266" spans="1:10">
      <c r="A266" s="392"/>
      <c r="B266" s="392"/>
      <c r="C266" s="392"/>
      <c r="D266" s="392"/>
      <c r="E266" s="392"/>
      <c r="F266" s="392"/>
      <c r="G266" s="392"/>
      <c r="H266" s="392"/>
      <c r="I266" s="392"/>
      <c r="J266" s="392"/>
    </row>
    <row r="267" spans="1:10">
      <c r="A267" s="710">
        <v>67</v>
      </c>
      <c r="B267" s="711" t="s">
        <v>1292</v>
      </c>
      <c r="C267" s="349" t="s">
        <v>1229</v>
      </c>
      <c r="D267" s="350" t="s">
        <v>1230</v>
      </c>
      <c r="E267" s="351" t="s">
        <v>1231</v>
      </c>
      <c r="F267" s="351" t="s">
        <v>1232</v>
      </c>
      <c r="G267" s="352">
        <v>43516</v>
      </c>
      <c r="H267" s="353" t="s">
        <v>1067</v>
      </c>
      <c r="I267" s="354">
        <v>2.75</v>
      </c>
      <c r="J267" s="712">
        <f>MEDIAN(I267:I269)</f>
        <v>3</v>
      </c>
    </row>
    <row r="268" spans="1:10">
      <c r="A268" s="710"/>
      <c r="B268" s="711"/>
      <c r="C268" s="349" t="s">
        <v>1233</v>
      </c>
      <c r="D268" s="350" t="s">
        <v>1234</v>
      </c>
      <c r="E268" s="351" t="s">
        <v>1235</v>
      </c>
      <c r="F268" s="355" t="s">
        <v>1236</v>
      </c>
      <c r="G268" s="352">
        <v>43636</v>
      </c>
      <c r="H268" s="353" t="s">
        <v>1071</v>
      </c>
      <c r="I268" s="354">
        <v>3.6</v>
      </c>
      <c r="J268" s="712"/>
    </row>
    <row r="269" spans="1:10">
      <c r="A269" s="710"/>
      <c r="B269" s="711"/>
      <c r="C269" s="349" t="s">
        <v>1237</v>
      </c>
      <c r="D269" s="350" t="s">
        <v>1238</v>
      </c>
      <c r="E269" s="351" t="s">
        <v>1239</v>
      </c>
      <c r="F269" s="355" t="s">
        <v>1240</v>
      </c>
      <c r="G269" s="352">
        <v>43641</v>
      </c>
      <c r="H269" s="353" t="s">
        <v>1071</v>
      </c>
      <c r="I269" s="354">
        <v>3</v>
      </c>
      <c r="J269" s="712"/>
    </row>
    <row r="270" spans="1:10">
      <c r="A270" s="392"/>
      <c r="B270" s="392"/>
      <c r="C270" s="392"/>
      <c r="D270" s="392"/>
      <c r="E270" s="392"/>
      <c r="F270" s="392"/>
      <c r="G270" s="392"/>
      <c r="H270" s="392"/>
      <c r="I270" s="392"/>
      <c r="J270" s="392"/>
    </row>
    <row r="271" spans="1:10">
      <c r="A271" s="710">
        <v>68</v>
      </c>
      <c r="B271" s="711" t="s">
        <v>1293</v>
      </c>
      <c r="C271" s="349" t="s">
        <v>1229</v>
      </c>
      <c r="D271" s="350" t="s">
        <v>1230</v>
      </c>
      <c r="E271" s="351" t="s">
        <v>1231</v>
      </c>
      <c r="F271" s="351" t="s">
        <v>1232</v>
      </c>
      <c r="G271" s="352">
        <v>43516</v>
      </c>
      <c r="H271" s="353" t="s">
        <v>1067</v>
      </c>
      <c r="I271" s="385">
        <v>105</v>
      </c>
      <c r="J271" s="712">
        <f>MEDIAN(I271:I273)</f>
        <v>169</v>
      </c>
    </row>
    <row r="272" spans="1:10">
      <c r="A272" s="710"/>
      <c r="B272" s="711"/>
      <c r="C272" s="349" t="s">
        <v>1233</v>
      </c>
      <c r="D272" s="350" t="s">
        <v>1234</v>
      </c>
      <c r="E272" s="351" t="s">
        <v>1235</v>
      </c>
      <c r="F272" s="355" t="s">
        <v>1236</v>
      </c>
      <c r="G272" s="352">
        <v>43636</v>
      </c>
      <c r="H272" s="353" t="s">
        <v>1071</v>
      </c>
      <c r="I272" s="385">
        <v>170</v>
      </c>
      <c r="J272" s="712"/>
    </row>
    <row r="273" spans="1:10">
      <c r="A273" s="710"/>
      <c r="B273" s="711"/>
      <c r="C273" s="349" t="s">
        <v>1237</v>
      </c>
      <c r="D273" s="350" t="s">
        <v>1238</v>
      </c>
      <c r="E273" s="351" t="s">
        <v>1239</v>
      </c>
      <c r="F273" s="355" t="s">
        <v>1240</v>
      </c>
      <c r="G273" s="352">
        <v>43641</v>
      </c>
      <c r="H273" s="353" t="s">
        <v>1071</v>
      </c>
      <c r="I273" s="385">
        <v>169</v>
      </c>
      <c r="J273" s="712"/>
    </row>
    <row r="274" spans="1:10">
      <c r="A274" s="392"/>
      <c r="B274" s="392"/>
      <c r="C274" s="392"/>
      <c r="D274" s="392"/>
      <c r="E274" s="392"/>
      <c r="F274" s="392"/>
      <c r="G274" s="392"/>
      <c r="H274" s="392"/>
      <c r="I274" s="392"/>
      <c r="J274" s="392"/>
    </row>
    <row r="275" spans="1:10">
      <c r="A275" s="710">
        <v>69</v>
      </c>
      <c r="B275" s="711" t="s">
        <v>1294</v>
      </c>
      <c r="C275" s="349" t="s">
        <v>1229</v>
      </c>
      <c r="D275" s="350" t="s">
        <v>1230</v>
      </c>
      <c r="E275" s="351" t="s">
        <v>1231</v>
      </c>
      <c r="F275" s="351" t="s">
        <v>1232</v>
      </c>
      <c r="G275" s="352">
        <v>43516</v>
      </c>
      <c r="H275" s="353" t="s">
        <v>1067</v>
      </c>
      <c r="I275" s="385">
        <v>140</v>
      </c>
      <c r="J275" s="712">
        <f>MEDIAN(I275:I277)</f>
        <v>189.69</v>
      </c>
    </row>
    <row r="276" spans="1:10">
      <c r="A276" s="710"/>
      <c r="B276" s="711"/>
      <c r="C276" s="349" t="s">
        <v>1233</v>
      </c>
      <c r="D276" s="350" t="s">
        <v>1234</v>
      </c>
      <c r="E276" s="351" t="s">
        <v>1235</v>
      </c>
      <c r="F276" s="355" t="s">
        <v>1236</v>
      </c>
      <c r="G276" s="352">
        <v>43636</v>
      </c>
      <c r="H276" s="353" t="s">
        <v>1071</v>
      </c>
      <c r="I276" s="385">
        <v>200</v>
      </c>
      <c r="J276" s="712"/>
    </row>
    <row r="277" spans="1:10">
      <c r="A277" s="710"/>
      <c r="B277" s="711"/>
      <c r="C277" s="349" t="s">
        <v>1237</v>
      </c>
      <c r="D277" s="350" t="s">
        <v>1238</v>
      </c>
      <c r="E277" s="351" t="s">
        <v>1239</v>
      </c>
      <c r="F277" s="355" t="s">
        <v>1240</v>
      </c>
      <c r="G277" s="352">
        <v>43641</v>
      </c>
      <c r="H277" s="353" t="s">
        <v>1071</v>
      </c>
      <c r="I277" s="385">
        <v>189.69</v>
      </c>
      <c r="J277" s="712"/>
    </row>
    <row r="278" spans="1:10">
      <c r="A278" s="392"/>
      <c r="B278" s="392"/>
      <c r="C278" s="392"/>
      <c r="D278" s="392"/>
      <c r="E278" s="392"/>
      <c r="F278" s="392"/>
      <c r="G278" s="392"/>
      <c r="H278" s="392"/>
      <c r="I278" s="392"/>
      <c r="J278" s="392"/>
    </row>
    <row r="279" spans="1:10">
      <c r="A279" s="710">
        <v>70</v>
      </c>
      <c r="B279" s="711" t="s">
        <v>1295</v>
      </c>
      <c r="C279" s="349" t="s">
        <v>1229</v>
      </c>
      <c r="D279" s="350" t="s">
        <v>1230</v>
      </c>
      <c r="E279" s="351" t="s">
        <v>1231</v>
      </c>
      <c r="F279" s="351" t="s">
        <v>1232</v>
      </c>
      <c r="G279" s="352">
        <v>43516</v>
      </c>
      <c r="H279" s="353" t="s">
        <v>1067</v>
      </c>
      <c r="I279" s="354">
        <v>5.4</v>
      </c>
      <c r="J279" s="716">
        <f>MEDIAN(I279:I281)</f>
        <v>3.48</v>
      </c>
    </row>
    <row r="280" spans="1:10">
      <c r="A280" s="710"/>
      <c r="B280" s="711"/>
      <c r="C280" s="349" t="s">
        <v>1233</v>
      </c>
      <c r="D280" s="350" t="s">
        <v>1234</v>
      </c>
      <c r="E280" s="351" t="s">
        <v>1235</v>
      </c>
      <c r="F280" s="355" t="s">
        <v>1236</v>
      </c>
      <c r="G280" s="352">
        <v>43636</v>
      </c>
      <c r="H280" s="353" t="s">
        <v>1071</v>
      </c>
      <c r="I280" s="354">
        <v>3.48</v>
      </c>
      <c r="J280" s="716"/>
    </row>
    <row r="281" spans="1:10">
      <c r="A281" s="710"/>
      <c r="B281" s="711"/>
      <c r="C281" s="349" t="s">
        <v>1237</v>
      </c>
      <c r="D281" s="350" t="s">
        <v>1238</v>
      </c>
      <c r="E281" s="351" t="s">
        <v>1239</v>
      </c>
      <c r="F281" s="355" t="s">
        <v>1240</v>
      </c>
      <c r="G281" s="352">
        <v>43641</v>
      </c>
      <c r="H281" s="353" t="s">
        <v>1071</v>
      </c>
      <c r="I281" s="354">
        <v>3.4</v>
      </c>
      <c r="J281" s="716"/>
    </row>
    <row r="282" spans="1:10">
      <c r="A282" s="392"/>
      <c r="B282" s="392"/>
      <c r="C282" s="392"/>
      <c r="D282" s="392"/>
      <c r="E282" s="392"/>
      <c r="F282" s="392"/>
      <c r="G282" s="392"/>
      <c r="H282" s="392"/>
      <c r="I282" s="392"/>
      <c r="J282" s="392"/>
    </row>
    <row r="283" spans="1:10">
      <c r="A283" s="710">
        <v>71</v>
      </c>
      <c r="B283" s="711" t="s">
        <v>1296</v>
      </c>
      <c r="C283" s="349" t="s">
        <v>1229</v>
      </c>
      <c r="D283" s="350" t="s">
        <v>1230</v>
      </c>
      <c r="E283" s="351" t="s">
        <v>1231</v>
      </c>
      <c r="F283" s="351" t="s">
        <v>1232</v>
      </c>
      <c r="G283" s="352">
        <v>43516</v>
      </c>
      <c r="H283" s="353" t="s">
        <v>1067</v>
      </c>
      <c r="I283" s="354"/>
      <c r="J283" s="716">
        <f>MEDIAN(I283:I285)</f>
        <v>1190.98</v>
      </c>
    </row>
    <row r="284" spans="1:10">
      <c r="A284" s="710"/>
      <c r="B284" s="711"/>
      <c r="C284" s="349" t="s">
        <v>1233</v>
      </c>
      <c r="D284" s="350" t="s">
        <v>1234</v>
      </c>
      <c r="E284" s="351" t="s">
        <v>1235</v>
      </c>
      <c r="F284" s="355" t="s">
        <v>1236</v>
      </c>
      <c r="G284" s="352">
        <v>43636</v>
      </c>
      <c r="H284" s="353" t="s">
        <v>1071</v>
      </c>
      <c r="I284" s="354">
        <v>1391.96</v>
      </c>
      <c r="J284" s="716"/>
    </row>
    <row r="285" spans="1:10">
      <c r="A285" s="710"/>
      <c r="B285" s="711"/>
      <c r="C285" s="349" t="s">
        <v>1237</v>
      </c>
      <c r="D285" s="350" t="s">
        <v>1238</v>
      </c>
      <c r="E285" s="351" t="s">
        <v>1239</v>
      </c>
      <c r="F285" s="355" t="s">
        <v>1240</v>
      </c>
      <c r="G285" s="352">
        <v>43641</v>
      </c>
      <c r="H285" s="353" t="s">
        <v>1071</v>
      </c>
      <c r="I285" s="354">
        <v>990</v>
      </c>
      <c r="J285" s="716"/>
    </row>
    <row r="286" spans="1:10">
      <c r="A286" s="392"/>
      <c r="B286" s="392"/>
      <c r="C286" s="392"/>
      <c r="D286" s="392"/>
      <c r="E286" s="392"/>
      <c r="F286" s="392"/>
      <c r="G286" s="392"/>
      <c r="H286" s="392"/>
      <c r="I286" s="392"/>
      <c r="J286" s="392"/>
    </row>
    <row r="287" spans="1:10">
      <c r="A287" s="710">
        <v>72</v>
      </c>
      <c r="B287" s="711" t="s">
        <v>1297</v>
      </c>
      <c r="C287" s="349" t="s">
        <v>1229</v>
      </c>
      <c r="D287" s="350" t="s">
        <v>1230</v>
      </c>
      <c r="E287" s="351" t="s">
        <v>1231</v>
      </c>
      <c r="F287" s="351" t="s">
        <v>1232</v>
      </c>
      <c r="G287" s="352">
        <v>43516</v>
      </c>
      <c r="H287" s="353" t="s">
        <v>1298</v>
      </c>
      <c r="I287" s="354">
        <v>4.45</v>
      </c>
      <c r="J287" s="712">
        <f>MEDIAN(I287:I289)</f>
        <v>3.75</v>
      </c>
    </row>
    <row r="288" spans="1:10">
      <c r="A288" s="710"/>
      <c r="B288" s="711"/>
      <c r="C288" s="349" t="s">
        <v>1233</v>
      </c>
      <c r="D288" s="350" t="s">
        <v>1234</v>
      </c>
      <c r="E288" s="351" t="s">
        <v>1235</v>
      </c>
      <c r="F288" s="355" t="s">
        <v>1236</v>
      </c>
      <c r="G288" s="352">
        <v>43636</v>
      </c>
      <c r="H288" s="353" t="s">
        <v>1071</v>
      </c>
      <c r="I288" s="354">
        <v>3.75</v>
      </c>
      <c r="J288" s="712"/>
    </row>
    <row r="289" spans="1:10">
      <c r="A289" s="710"/>
      <c r="B289" s="711"/>
      <c r="C289" s="349" t="s">
        <v>1237</v>
      </c>
      <c r="D289" s="350" t="s">
        <v>1238</v>
      </c>
      <c r="E289" s="351" t="s">
        <v>1239</v>
      </c>
      <c r="F289" s="355" t="s">
        <v>1240</v>
      </c>
      <c r="G289" s="352">
        <v>43641</v>
      </c>
      <c r="H289" s="353" t="s">
        <v>1071</v>
      </c>
      <c r="I289" s="354">
        <v>3.74</v>
      </c>
      <c r="J289" s="712"/>
    </row>
    <row r="290" spans="1:10">
      <c r="A290" s="392"/>
      <c r="B290" s="392"/>
      <c r="C290" s="392"/>
      <c r="D290" s="392"/>
      <c r="E290" s="392"/>
      <c r="F290" s="392"/>
      <c r="G290" s="392"/>
      <c r="H290" s="392"/>
      <c r="I290" s="392"/>
      <c r="J290" s="392"/>
    </row>
    <row r="291" spans="1:10">
      <c r="A291" s="710">
        <v>73</v>
      </c>
      <c r="B291" s="711" t="s">
        <v>1299</v>
      </c>
      <c r="C291" s="349" t="s">
        <v>1229</v>
      </c>
      <c r="D291" s="350" t="s">
        <v>1230</v>
      </c>
      <c r="E291" s="351" t="s">
        <v>1231</v>
      </c>
      <c r="F291" s="351" t="s">
        <v>1232</v>
      </c>
      <c r="G291" s="352">
        <v>43516</v>
      </c>
      <c r="H291" s="353" t="s">
        <v>1067</v>
      </c>
      <c r="I291" s="354">
        <v>5.0599999999999996</v>
      </c>
      <c r="J291" s="712">
        <f>MEDIAN(I291:I293)</f>
        <v>8.56</v>
      </c>
    </row>
    <row r="292" spans="1:10">
      <c r="A292" s="710"/>
      <c r="B292" s="711"/>
      <c r="C292" s="349" t="s">
        <v>1233</v>
      </c>
      <c r="D292" s="350" t="s">
        <v>1234</v>
      </c>
      <c r="E292" s="351" t="s">
        <v>1235</v>
      </c>
      <c r="F292" s="355" t="s">
        <v>1236</v>
      </c>
      <c r="G292" s="352">
        <v>43636</v>
      </c>
      <c r="H292" s="353" t="s">
        <v>1071</v>
      </c>
      <c r="I292" s="354">
        <v>10.63</v>
      </c>
      <c r="J292" s="712"/>
    </row>
    <row r="293" spans="1:10">
      <c r="A293" s="710"/>
      <c r="B293" s="711"/>
      <c r="C293" s="349" t="s">
        <v>1237</v>
      </c>
      <c r="D293" s="350" t="s">
        <v>1238</v>
      </c>
      <c r="E293" s="351" t="s">
        <v>1239</v>
      </c>
      <c r="F293" s="355" t="s">
        <v>1240</v>
      </c>
      <c r="G293" s="352">
        <v>43641</v>
      </c>
      <c r="H293" s="353" t="s">
        <v>1071</v>
      </c>
      <c r="I293" s="354">
        <v>8.56</v>
      </c>
      <c r="J293" s="712"/>
    </row>
    <row r="294" spans="1:10">
      <c r="A294" s="392"/>
      <c r="B294" s="392"/>
      <c r="C294" s="392"/>
      <c r="D294" s="392"/>
      <c r="E294" s="392"/>
      <c r="F294" s="392"/>
      <c r="G294" s="392"/>
      <c r="H294" s="392"/>
      <c r="I294" s="392"/>
      <c r="J294" s="392"/>
    </row>
    <row r="295" spans="1:10">
      <c r="A295" s="710">
        <v>74</v>
      </c>
      <c r="B295" s="711" t="s">
        <v>1300</v>
      </c>
      <c r="C295" s="349" t="s">
        <v>1229</v>
      </c>
      <c r="D295" s="350" t="s">
        <v>1230</v>
      </c>
      <c r="E295" s="351" t="s">
        <v>1231</v>
      </c>
      <c r="F295" s="351" t="s">
        <v>1232</v>
      </c>
      <c r="G295" s="352">
        <v>43516</v>
      </c>
      <c r="H295" s="353" t="s">
        <v>1298</v>
      </c>
      <c r="I295" s="354">
        <v>15.24</v>
      </c>
      <c r="J295" s="716">
        <f>MEDIAN(I295:I297)</f>
        <v>15.24</v>
      </c>
    </row>
    <row r="296" spans="1:10">
      <c r="A296" s="710"/>
      <c r="B296" s="711"/>
      <c r="C296" s="349" t="s">
        <v>1233</v>
      </c>
      <c r="D296" s="350" t="s">
        <v>1234</v>
      </c>
      <c r="E296" s="351" t="s">
        <v>1235</v>
      </c>
      <c r="F296" s="355" t="s">
        <v>1236</v>
      </c>
      <c r="G296" s="352">
        <v>43636</v>
      </c>
      <c r="H296" s="353" t="s">
        <v>1071</v>
      </c>
      <c r="I296" s="354">
        <v>19.829999999999998</v>
      </c>
      <c r="J296" s="716"/>
    </row>
    <row r="297" spans="1:10">
      <c r="A297" s="710"/>
      <c r="B297" s="711"/>
      <c r="C297" s="349" t="s">
        <v>1237</v>
      </c>
      <c r="D297" s="350" t="s">
        <v>1238</v>
      </c>
      <c r="E297" s="351" t="s">
        <v>1239</v>
      </c>
      <c r="F297" s="355" t="s">
        <v>1240</v>
      </c>
      <c r="G297" s="352">
        <v>43641</v>
      </c>
      <c r="H297" s="353" t="s">
        <v>1071</v>
      </c>
      <c r="I297" s="385">
        <v>5.2</v>
      </c>
      <c r="J297" s="716"/>
    </row>
    <row r="298" spans="1:10">
      <c r="A298" s="392"/>
      <c r="B298" s="392"/>
      <c r="C298" s="392"/>
      <c r="D298" s="392"/>
      <c r="E298" s="392"/>
      <c r="F298" s="392"/>
      <c r="G298" s="392"/>
      <c r="H298" s="392"/>
      <c r="I298" s="392"/>
      <c r="J298" s="392"/>
    </row>
    <row r="299" spans="1:10">
      <c r="A299" s="710">
        <v>75</v>
      </c>
      <c r="B299" s="711" t="s">
        <v>1301</v>
      </c>
      <c r="C299" s="349" t="s">
        <v>1229</v>
      </c>
      <c r="D299" s="350" t="s">
        <v>1230</v>
      </c>
      <c r="E299" s="351" t="s">
        <v>1231</v>
      </c>
      <c r="F299" s="351" t="s">
        <v>1232</v>
      </c>
      <c r="G299" s="352">
        <v>43516</v>
      </c>
      <c r="H299" s="353" t="s">
        <v>1302</v>
      </c>
      <c r="I299" s="354"/>
      <c r="J299" s="716">
        <f>MEDIAN(I299:I301)</f>
        <v>206.5</v>
      </c>
    </row>
    <row r="300" spans="1:10">
      <c r="A300" s="710"/>
      <c r="B300" s="711"/>
      <c r="C300" s="349" t="s">
        <v>1233</v>
      </c>
      <c r="D300" s="350" t="s">
        <v>1234</v>
      </c>
      <c r="E300" s="351" t="s">
        <v>1235</v>
      </c>
      <c r="F300" s="355" t="s">
        <v>1236</v>
      </c>
      <c r="G300" s="352">
        <v>43636</v>
      </c>
      <c r="H300" s="353" t="s">
        <v>1071</v>
      </c>
      <c r="I300" s="354">
        <v>208</v>
      </c>
      <c r="J300" s="716"/>
    </row>
    <row r="301" spans="1:10">
      <c r="A301" s="710"/>
      <c r="B301" s="711"/>
      <c r="C301" s="349" t="s">
        <v>1237</v>
      </c>
      <c r="D301" s="350" t="s">
        <v>1238</v>
      </c>
      <c r="E301" s="351" t="s">
        <v>1239</v>
      </c>
      <c r="F301" s="355" t="s">
        <v>1240</v>
      </c>
      <c r="G301" s="352">
        <v>43641</v>
      </c>
      <c r="H301" s="353" t="s">
        <v>1071</v>
      </c>
      <c r="I301" s="354">
        <v>205</v>
      </c>
      <c r="J301" s="716"/>
    </row>
    <row r="302" spans="1:10">
      <c r="A302" s="392"/>
      <c r="B302" s="392"/>
      <c r="C302" s="392"/>
      <c r="D302" s="392"/>
      <c r="E302" s="392"/>
      <c r="F302" s="392"/>
      <c r="G302" s="392"/>
      <c r="H302" s="392"/>
      <c r="I302" s="392"/>
      <c r="J302" s="392"/>
    </row>
    <row r="303" spans="1:10">
      <c r="A303" s="710">
        <v>76</v>
      </c>
      <c r="B303" s="711" t="s">
        <v>1303</v>
      </c>
      <c r="C303" s="349" t="s">
        <v>1229</v>
      </c>
      <c r="D303" s="350" t="s">
        <v>1230</v>
      </c>
      <c r="E303" s="351" t="s">
        <v>1231</v>
      </c>
      <c r="F303" s="351" t="s">
        <v>1232</v>
      </c>
      <c r="G303" s="352">
        <v>43516</v>
      </c>
      <c r="H303" s="353" t="s">
        <v>1067</v>
      </c>
      <c r="I303" s="354">
        <v>27.74</v>
      </c>
      <c r="J303" s="712">
        <f>MEDIAN(I303:I305)</f>
        <v>23.3</v>
      </c>
    </row>
    <row r="304" spans="1:10">
      <c r="A304" s="710"/>
      <c r="B304" s="711"/>
      <c r="C304" s="349" t="s">
        <v>1233</v>
      </c>
      <c r="D304" s="350" t="s">
        <v>1234</v>
      </c>
      <c r="E304" s="351" t="s">
        <v>1235</v>
      </c>
      <c r="F304" s="355" t="s">
        <v>1236</v>
      </c>
      <c r="G304" s="352">
        <v>43636</v>
      </c>
      <c r="H304" s="353" t="s">
        <v>1071</v>
      </c>
      <c r="I304" s="354">
        <v>23.3</v>
      </c>
      <c r="J304" s="712"/>
    </row>
    <row r="305" spans="1:10">
      <c r="A305" s="710"/>
      <c r="B305" s="711"/>
      <c r="C305" s="349" t="s">
        <v>1237</v>
      </c>
      <c r="D305" s="350" t="s">
        <v>1238</v>
      </c>
      <c r="E305" s="351" t="s">
        <v>1239</v>
      </c>
      <c r="F305" s="355" t="s">
        <v>1240</v>
      </c>
      <c r="G305" s="352">
        <v>43641</v>
      </c>
      <c r="H305" s="353" t="s">
        <v>1071</v>
      </c>
      <c r="I305" s="354">
        <v>23</v>
      </c>
      <c r="J305" s="712"/>
    </row>
    <row r="306" spans="1:10">
      <c r="A306" s="392"/>
      <c r="B306" s="392"/>
      <c r="C306" s="392"/>
      <c r="D306" s="392"/>
      <c r="E306" s="392"/>
      <c r="F306" s="392"/>
      <c r="G306" s="392"/>
      <c r="H306" s="392"/>
      <c r="I306" s="392"/>
      <c r="J306" s="392"/>
    </row>
    <row r="307" spans="1:10">
      <c r="A307" s="710">
        <v>77</v>
      </c>
      <c r="B307" s="711" t="s">
        <v>1304</v>
      </c>
      <c r="C307" s="349" t="s">
        <v>1229</v>
      </c>
      <c r="D307" s="350" t="s">
        <v>1230</v>
      </c>
      <c r="E307" s="351" t="s">
        <v>1231</v>
      </c>
      <c r="F307" s="351" t="s">
        <v>1232</v>
      </c>
      <c r="G307" s="352">
        <v>43516</v>
      </c>
      <c r="H307" s="353" t="s">
        <v>1067</v>
      </c>
      <c r="I307" s="354">
        <v>159.31</v>
      </c>
      <c r="J307" s="712">
        <f>MEDIAN(I307:I309)</f>
        <v>162.41</v>
      </c>
    </row>
    <row r="308" spans="1:10">
      <c r="A308" s="710"/>
      <c r="B308" s="711"/>
      <c r="C308" s="349" t="s">
        <v>1233</v>
      </c>
      <c r="D308" s="350" t="s">
        <v>1234</v>
      </c>
      <c r="E308" s="351" t="s">
        <v>1235</v>
      </c>
      <c r="F308" s="355" t="s">
        <v>1236</v>
      </c>
      <c r="G308" s="352">
        <v>43636</v>
      </c>
      <c r="H308" s="353" t="s">
        <v>1071</v>
      </c>
      <c r="I308" s="354">
        <v>239.09</v>
      </c>
      <c r="J308" s="712"/>
    </row>
    <row r="309" spans="1:10">
      <c r="A309" s="710"/>
      <c r="B309" s="711"/>
      <c r="C309" s="349" t="s">
        <v>1237</v>
      </c>
      <c r="D309" s="350" t="s">
        <v>1238</v>
      </c>
      <c r="E309" s="351" t="s">
        <v>1239</v>
      </c>
      <c r="F309" s="355" t="s">
        <v>1240</v>
      </c>
      <c r="G309" s="352">
        <v>43641</v>
      </c>
      <c r="H309" s="353" t="s">
        <v>1071</v>
      </c>
      <c r="I309" s="354">
        <v>162.41</v>
      </c>
      <c r="J309" s="712"/>
    </row>
    <row r="310" spans="1:10">
      <c r="A310" s="392"/>
      <c r="B310" s="392"/>
      <c r="C310" s="392"/>
      <c r="D310" s="392"/>
      <c r="E310" s="392"/>
      <c r="F310" s="392"/>
      <c r="G310" s="392"/>
      <c r="H310" s="392"/>
      <c r="I310" s="392"/>
      <c r="J310" s="392"/>
    </row>
    <row r="311" spans="1:10">
      <c r="A311" s="710">
        <v>78</v>
      </c>
      <c r="B311" s="711" t="s">
        <v>1305</v>
      </c>
      <c r="C311" s="349" t="s">
        <v>1229</v>
      </c>
      <c r="D311" s="350" t="s">
        <v>1230</v>
      </c>
      <c r="E311" s="351" t="s">
        <v>1231</v>
      </c>
      <c r="F311" s="351" t="s">
        <v>1232</v>
      </c>
      <c r="G311" s="352">
        <v>43516</v>
      </c>
      <c r="H311" s="353" t="s">
        <v>1067</v>
      </c>
      <c r="I311" s="354">
        <v>7</v>
      </c>
      <c r="J311" s="712">
        <f>MEDIAN(I311:I313)</f>
        <v>12.99</v>
      </c>
    </row>
    <row r="312" spans="1:10">
      <c r="A312" s="710"/>
      <c r="B312" s="711"/>
      <c r="C312" s="349" t="s">
        <v>1233</v>
      </c>
      <c r="D312" s="350" t="s">
        <v>1234</v>
      </c>
      <c r="E312" s="351" t="s">
        <v>1235</v>
      </c>
      <c r="F312" s="355" t="s">
        <v>1236</v>
      </c>
      <c r="G312" s="352">
        <v>43636</v>
      </c>
      <c r="H312" s="353" t="s">
        <v>1071</v>
      </c>
      <c r="I312" s="385">
        <v>21</v>
      </c>
      <c r="J312" s="712"/>
    </row>
    <row r="313" spans="1:10">
      <c r="A313" s="710"/>
      <c r="B313" s="711"/>
      <c r="C313" s="349" t="s">
        <v>1237</v>
      </c>
      <c r="D313" s="350" t="s">
        <v>1238</v>
      </c>
      <c r="E313" s="351" t="s">
        <v>1239</v>
      </c>
      <c r="F313" s="355" t="s">
        <v>1240</v>
      </c>
      <c r="G313" s="352">
        <v>43641</v>
      </c>
      <c r="H313" s="353" t="s">
        <v>1071</v>
      </c>
      <c r="I313" s="385">
        <v>12.99</v>
      </c>
      <c r="J313" s="712"/>
    </row>
    <row r="314" spans="1:10">
      <c r="A314" s="392"/>
      <c r="B314" s="392"/>
      <c r="C314" s="392"/>
      <c r="D314" s="392"/>
      <c r="E314" s="392"/>
      <c r="F314" s="392"/>
      <c r="G314" s="392"/>
      <c r="H314" s="392"/>
      <c r="I314" s="392"/>
      <c r="J314" s="392"/>
    </row>
    <row r="315" spans="1:10">
      <c r="A315" s="710">
        <v>79</v>
      </c>
      <c r="B315" s="711" t="s">
        <v>1306</v>
      </c>
      <c r="C315" s="349" t="s">
        <v>1229</v>
      </c>
      <c r="D315" s="350" t="s">
        <v>1230</v>
      </c>
      <c r="E315" s="351" t="s">
        <v>1231</v>
      </c>
      <c r="F315" s="351" t="s">
        <v>1232</v>
      </c>
      <c r="G315" s="352">
        <v>43516</v>
      </c>
      <c r="H315" s="353" t="s">
        <v>1307</v>
      </c>
      <c r="I315" s="385">
        <v>24.96</v>
      </c>
      <c r="J315" s="716">
        <f>MEDIAN(I315:I317)</f>
        <v>28.85</v>
      </c>
    </row>
    <row r="316" spans="1:10">
      <c r="A316" s="710"/>
      <c r="B316" s="711"/>
      <c r="C316" s="349" t="s">
        <v>1233</v>
      </c>
      <c r="D316" s="350" t="s">
        <v>1234</v>
      </c>
      <c r="E316" s="351" t="s">
        <v>1235</v>
      </c>
      <c r="F316" s="355" t="s">
        <v>1236</v>
      </c>
      <c r="G316" s="352">
        <v>43636</v>
      </c>
      <c r="H316" s="353" t="s">
        <v>1071</v>
      </c>
      <c r="I316" s="385">
        <v>28.85</v>
      </c>
      <c r="J316" s="716"/>
    </row>
    <row r="317" spans="1:10">
      <c r="A317" s="710"/>
      <c r="B317" s="711"/>
      <c r="C317" s="349" t="s">
        <v>1237</v>
      </c>
      <c r="D317" s="350" t="s">
        <v>1238</v>
      </c>
      <c r="E317" s="351" t="s">
        <v>1239</v>
      </c>
      <c r="F317" s="355" t="s">
        <v>1240</v>
      </c>
      <c r="G317" s="352">
        <v>43641</v>
      </c>
      <c r="H317" s="353" t="s">
        <v>1071</v>
      </c>
      <c r="I317" s="385">
        <v>55</v>
      </c>
      <c r="J317" s="716"/>
    </row>
    <row r="318" spans="1:10">
      <c r="A318" s="392"/>
      <c r="B318" s="392"/>
      <c r="C318" s="392"/>
      <c r="D318" s="392"/>
      <c r="E318" s="392"/>
      <c r="F318" s="392"/>
      <c r="G318" s="392"/>
      <c r="H318" s="392"/>
      <c r="I318" s="392"/>
      <c r="J318" s="392"/>
    </row>
    <row r="319" spans="1:10">
      <c r="A319" s="710">
        <v>80</v>
      </c>
      <c r="B319" s="711" t="s">
        <v>1308</v>
      </c>
      <c r="C319" s="349" t="s">
        <v>1229</v>
      </c>
      <c r="D319" s="350" t="s">
        <v>1230</v>
      </c>
      <c r="E319" s="351" t="s">
        <v>1231</v>
      </c>
      <c r="F319" s="351" t="s">
        <v>1232</v>
      </c>
      <c r="G319" s="352">
        <v>43516</v>
      </c>
      <c r="H319" s="353" t="s">
        <v>1298</v>
      </c>
      <c r="I319" s="385">
        <v>139</v>
      </c>
      <c r="J319" s="712">
        <f>MEDIAN(I319:I321)</f>
        <v>137.77000000000001</v>
      </c>
    </row>
    <row r="320" spans="1:10">
      <c r="A320" s="710"/>
      <c r="B320" s="711"/>
      <c r="C320" s="349" t="s">
        <v>1233</v>
      </c>
      <c r="D320" s="350" t="s">
        <v>1234</v>
      </c>
      <c r="E320" s="351" t="s">
        <v>1235</v>
      </c>
      <c r="F320" s="355" t="s">
        <v>1236</v>
      </c>
      <c r="G320" s="352">
        <v>43636</v>
      </c>
      <c r="H320" s="353" t="s">
        <v>1071</v>
      </c>
      <c r="I320" s="385">
        <v>137.77000000000001</v>
      </c>
      <c r="J320" s="712"/>
    </row>
    <row r="321" spans="1:10">
      <c r="A321" s="710"/>
      <c r="B321" s="711"/>
      <c r="C321" s="349" t="s">
        <v>1237</v>
      </c>
      <c r="D321" s="350" t="s">
        <v>1238</v>
      </c>
      <c r="E321" s="351" t="s">
        <v>1239</v>
      </c>
      <c r="F321" s="355" t="s">
        <v>1240</v>
      </c>
      <c r="G321" s="352">
        <v>43641</v>
      </c>
      <c r="H321" s="353" t="s">
        <v>1071</v>
      </c>
      <c r="I321" s="385">
        <v>111.84</v>
      </c>
      <c r="J321" s="712"/>
    </row>
    <row r="322" spans="1:10">
      <c r="A322" s="392"/>
      <c r="B322" s="392"/>
      <c r="C322" s="392"/>
      <c r="D322" s="392"/>
      <c r="E322" s="392"/>
      <c r="F322" s="392"/>
      <c r="G322" s="392"/>
      <c r="H322" s="392"/>
      <c r="I322" s="392"/>
      <c r="J322" s="392"/>
    </row>
    <row r="323" spans="1:10">
      <c r="A323" s="710">
        <v>81</v>
      </c>
      <c r="B323" s="711" t="s">
        <v>1309</v>
      </c>
      <c r="C323" s="349" t="s">
        <v>1229</v>
      </c>
      <c r="D323" s="350" t="s">
        <v>1230</v>
      </c>
      <c r="E323" s="351" t="s">
        <v>1231</v>
      </c>
      <c r="F323" s="351" t="s">
        <v>1232</v>
      </c>
      <c r="G323" s="352">
        <v>43516</v>
      </c>
      <c r="H323" s="251" t="s">
        <v>1298</v>
      </c>
      <c r="I323" s="385">
        <v>59.9</v>
      </c>
      <c r="J323" s="716">
        <f>MEDIAN(I323:I325)</f>
        <v>45.95</v>
      </c>
    </row>
    <row r="324" spans="1:10">
      <c r="A324" s="710"/>
      <c r="B324" s="711"/>
      <c r="C324" s="349" t="s">
        <v>1233</v>
      </c>
      <c r="D324" s="350" t="s">
        <v>1234</v>
      </c>
      <c r="E324" s="351" t="s">
        <v>1235</v>
      </c>
      <c r="F324" s="355" t="s">
        <v>1236</v>
      </c>
      <c r="G324" s="352">
        <v>43636</v>
      </c>
      <c r="H324" s="353" t="s">
        <v>1071</v>
      </c>
      <c r="I324" s="385">
        <v>45.95</v>
      </c>
      <c r="J324" s="716"/>
    </row>
    <row r="325" spans="1:10">
      <c r="A325" s="710"/>
      <c r="B325" s="711"/>
      <c r="C325" s="349" t="s">
        <v>1237</v>
      </c>
      <c r="D325" s="350" t="s">
        <v>1238</v>
      </c>
      <c r="E325" s="351" t="s">
        <v>1239</v>
      </c>
      <c r="F325" s="355" t="s">
        <v>1240</v>
      </c>
      <c r="G325" s="352">
        <v>43641</v>
      </c>
      <c r="H325" s="353" t="s">
        <v>1071</v>
      </c>
      <c r="I325" s="385">
        <v>42.9</v>
      </c>
      <c r="J325" s="716"/>
    </row>
    <row r="326" spans="1:10">
      <c r="A326" s="392"/>
      <c r="B326" s="392"/>
      <c r="C326" s="392"/>
      <c r="D326" s="392"/>
      <c r="E326" s="392"/>
      <c r="F326" s="392"/>
      <c r="G326" s="392"/>
      <c r="H326" s="392"/>
      <c r="I326" s="392"/>
      <c r="J326" s="392"/>
    </row>
    <row r="327" spans="1:10">
      <c r="A327" s="710">
        <v>82</v>
      </c>
      <c r="B327" s="711" t="s">
        <v>1310</v>
      </c>
      <c r="C327" s="349" t="s">
        <v>1229</v>
      </c>
      <c r="D327" s="350" t="s">
        <v>1230</v>
      </c>
      <c r="E327" s="351" t="s">
        <v>1231</v>
      </c>
      <c r="F327" s="351" t="s">
        <v>1232</v>
      </c>
      <c r="G327" s="352">
        <v>43516</v>
      </c>
      <c r="H327" s="353" t="s">
        <v>1067</v>
      </c>
      <c r="I327" s="385">
        <v>16</v>
      </c>
      <c r="J327" s="712">
        <f>MEDIAN(I327:I329)</f>
        <v>15.88</v>
      </c>
    </row>
    <row r="328" spans="1:10">
      <c r="A328" s="710"/>
      <c r="B328" s="711"/>
      <c r="C328" s="349" t="s">
        <v>1233</v>
      </c>
      <c r="D328" s="350" t="s">
        <v>1234</v>
      </c>
      <c r="E328" s="351" t="s">
        <v>1235</v>
      </c>
      <c r="F328" s="355" t="s">
        <v>1236</v>
      </c>
      <c r="G328" s="352">
        <v>43636</v>
      </c>
      <c r="H328" s="353" t="s">
        <v>1071</v>
      </c>
      <c r="I328" s="385">
        <v>15.88</v>
      </c>
      <c r="J328" s="712"/>
    </row>
    <row r="329" spans="1:10">
      <c r="A329" s="710"/>
      <c r="B329" s="711"/>
      <c r="C329" s="349" t="s">
        <v>1237</v>
      </c>
      <c r="D329" s="350" t="s">
        <v>1238</v>
      </c>
      <c r="E329" s="351" t="s">
        <v>1239</v>
      </c>
      <c r="F329" s="355" t="s">
        <v>1240</v>
      </c>
      <c r="G329" s="352">
        <v>43641</v>
      </c>
      <c r="H329" s="353" t="s">
        <v>1071</v>
      </c>
      <c r="I329" s="385">
        <v>11.35</v>
      </c>
      <c r="J329" s="712"/>
    </row>
    <row r="330" spans="1:10">
      <c r="A330" s="392"/>
      <c r="B330" s="392"/>
      <c r="C330" s="392"/>
      <c r="D330" s="392"/>
      <c r="E330" s="392"/>
      <c r="F330" s="392"/>
      <c r="G330" s="392"/>
      <c r="H330" s="392"/>
      <c r="I330" s="392"/>
      <c r="J330" s="392"/>
    </row>
    <row r="331" spans="1:10">
      <c r="A331" s="710">
        <v>83</v>
      </c>
      <c r="B331" s="711" t="s">
        <v>1311</v>
      </c>
      <c r="C331" s="349" t="s">
        <v>1229</v>
      </c>
      <c r="D331" s="350" t="s">
        <v>1230</v>
      </c>
      <c r="E331" s="351" t="s">
        <v>1231</v>
      </c>
      <c r="F331" s="351" t="s">
        <v>1232</v>
      </c>
      <c r="G331" s="352">
        <v>43516</v>
      </c>
      <c r="H331" s="393" t="s">
        <v>1067</v>
      </c>
      <c r="I331" s="394">
        <v>6.98</v>
      </c>
      <c r="J331" s="716">
        <f>MEDIAN(I331:I333)</f>
        <v>4.84</v>
      </c>
    </row>
    <row r="332" spans="1:10">
      <c r="A332" s="710"/>
      <c r="B332" s="711"/>
      <c r="C332" s="349" t="s">
        <v>1233</v>
      </c>
      <c r="D332" s="350" t="s">
        <v>1234</v>
      </c>
      <c r="E332" s="351" t="s">
        <v>1235</v>
      </c>
      <c r="F332" s="355" t="s">
        <v>1236</v>
      </c>
      <c r="G332" s="352">
        <v>43636</v>
      </c>
      <c r="H332" s="353" t="s">
        <v>1071</v>
      </c>
      <c r="I332" s="394">
        <v>4.84</v>
      </c>
      <c r="J332" s="716"/>
    </row>
    <row r="333" spans="1:10">
      <c r="A333" s="710"/>
      <c r="B333" s="711"/>
      <c r="C333" s="349" t="s">
        <v>1237</v>
      </c>
      <c r="D333" s="350" t="s">
        <v>1238</v>
      </c>
      <c r="E333" s="351" t="s">
        <v>1239</v>
      </c>
      <c r="F333" s="355" t="s">
        <v>1240</v>
      </c>
      <c r="G333" s="352">
        <v>43641</v>
      </c>
      <c r="H333" s="353" t="s">
        <v>1071</v>
      </c>
      <c r="I333" s="394">
        <v>4.8</v>
      </c>
      <c r="J333" s="716"/>
    </row>
    <row r="334" spans="1:10">
      <c r="A334" s="364"/>
      <c r="B334" s="365"/>
      <c r="C334" s="395"/>
      <c r="D334" s="396"/>
      <c r="E334" s="373"/>
      <c r="F334" s="375"/>
      <c r="G334" s="376"/>
      <c r="H334" s="377"/>
      <c r="I334" s="378"/>
      <c r="J334" s="379"/>
    </row>
    <row r="335" spans="1:10">
      <c r="A335" s="710">
        <v>84</v>
      </c>
      <c r="B335" s="711" t="s">
        <v>1312</v>
      </c>
      <c r="C335" s="349" t="s">
        <v>1229</v>
      </c>
      <c r="D335" s="350" t="s">
        <v>1230</v>
      </c>
      <c r="E335" s="351" t="s">
        <v>1231</v>
      </c>
      <c r="F335" s="351" t="s">
        <v>1232</v>
      </c>
      <c r="G335" s="352">
        <v>43516</v>
      </c>
      <c r="H335" s="393" t="s">
        <v>1067</v>
      </c>
      <c r="I335" s="394"/>
      <c r="J335" s="716">
        <f>MEDIAN(I335:I337)</f>
        <v>52.49</v>
      </c>
    </row>
    <row r="336" spans="1:10">
      <c r="A336" s="710"/>
      <c r="B336" s="711"/>
      <c r="C336" s="349" t="s">
        <v>1233</v>
      </c>
      <c r="D336" s="350" t="s">
        <v>1234</v>
      </c>
      <c r="E336" s="351" t="s">
        <v>1235</v>
      </c>
      <c r="F336" s="355" t="s">
        <v>1236</v>
      </c>
      <c r="G336" s="352">
        <v>43636</v>
      </c>
      <c r="H336" s="353" t="s">
        <v>1071</v>
      </c>
      <c r="I336" s="394">
        <v>39.9</v>
      </c>
      <c r="J336" s="716"/>
    </row>
    <row r="337" spans="1:10">
      <c r="A337" s="710"/>
      <c r="B337" s="711"/>
      <c r="C337" s="349" t="s">
        <v>1237</v>
      </c>
      <c r="D337" s="350" t="s">
        <v>1238</v>
      </c>
      <c r="E337" s="351" t="s">
        <v>1239</v>
      </c>
      <c r="F337" s="355" t="s">
        <v>1240</v>
      </c>
      <c r="G337" s="352">
        <v>43641</v>
      </c>
      <c r="H337" s="353" t="s">
        <v>1071</v>
      </c>
      <c r="I337" s="394">
        <v>65.08</v>
      </c>
      <c r="J337" s="716"/>
    </row>
    <row r="338" spans="1:10">
      <c r="A338" s="364"/>
      <c r="B338" s="365"/>
      <c r="C338" s="395"/>
      <c r="D338" s="396"/>
      <c r="E338" s="373"/>
      <c r="F338" s="375"/>
      <c r="G338" s="376"/>
      <c r="H338" s="377"/>
      <c r="I338" s="378"/>
      <c r="J338" s="379"/>
    </row>
    <row r="339" spans="1:10">
      <c r="A339" s="710">
        <v>85</v>
      </c>
      <c r="B339" s="711" t="s">
        <v>1313</v>
      </c>
      <c r="C339" s="349" t="s">
        <v>1229</v>
      </c>
      <c r="D339" s="350" t="s">
        <v>1230</v>
      </c>
      <c r="E339" s="351" t="s">
        <v>1231</v>
      </c>
      <c r="F339" s="351" t="s">
        <v>1232</v>
      </c>
      <c r="G339" s="352">
        <v>43516</v>
      </c>
      <c r="H339" s="393" t="s">
        <v>1067</v>
      </c>
      <c r="I339" s="394"/>
      <c r="J339" s="716">
        <f>MEDIAN(I339:I341)</f>
        <v>102.11</v>
      </c>
    </row>
    <row r="340" spans="1:10">
      <c r="A340" s="710"/>
      <c r="B340" s="711"/>
      <c r="C340" s="349" t="s">
        <v>1233</v>
      </c>
      <c r="D340" s="350" t="s">
        <v>1234</v>
      </c>
      <c r="E340" s="351" t="s">
        <v>1235</v>
      </c>
      <c r="F340" s="355" t="s">
        <v>1236</v>
      </c>
      <c r="G340" s="352">
        <v>43636</v>
      </c>
      <c r="H340" s="353" t="s">
        <v>1071</v>
      </c>
      <c r="I340" s="394">
        <v>119.17</v>
      </c>
      <c r="J340" s="716"/>
    </row>
    <row r="341" spans="1:10">
      <c r="A341" s="710"/>
      <c r="B341" s="711"/>
      <c r="C341" s="349" t="s">
        <v>1237</v>
      </c>
      <c r="D341" s="350" t="s">
        <v>1238</v>
      </c>
      <c r="E341" s="351" t="s">
        <v>1239</v>
      </c>
      <c r="F341" s="355" t="s">
        <v>1240</v>
      </c>
      <c r="G341" s="352">
        <v>43641</v>
      </c>
      <c r="H341" s="353" t="s">
        <v>1071</v>
      </c>
      <c r="I341" s="394">
        <v>85.04</v>
      </c>
      <c r="J341" s="716"/>
    </row>
    <row r="342" spans="1:10">
      <c r="A342" s="364"/>
      <c r="B342" s="365"/>
      <c r="C342" s="395"/>
      <c r="D342" s="396"/>
      <c r="E342" s="373"/>
      <c r="F342" s="375"/>
      <c r="G342" s="376"/>
      <c r="H342" s="377"/>
      <c r="I342" s="378"/>
      <c r="J342" s="379"/>
    </row>
    <row r="343" spans="1:10">
      <c r="A343" s="710">
        <v>86</v>
      </c>
      <c r="B343" s="711" t="s">
        <v>1314</v>
      </c>
      <c r="C343" s="349" t="s">
        <v>1229</v>
      </c>
      <c r="D343" s="350" t="s">
        <v>1230</v>
      </c>
      <c r="E343" s="351" t="s">
        <v>1231</v>
      </c>
      <c r="F343" s="351" t="s">
        <v>1232</v>
      </c>
      <c r="G343" s="352">
        <v>43516</v>
      </c>
      <c r="H343" s="393" t="s">
        <v>1067</v>
      </c>
      <c r="I343" s="394"/>
      <c r="J343" s="716">
        <f>MEDIAN(I343:I345)</f>
        <v>149.16999999999999</v>
      </c>
    </row>
    <row r="344" spans="1:10">
      <c r="A344" s="710"/>
      <c r="B344" s="711"/>
      <c r="C344" s="349" t="s">
        <v>1233</v>
      </c>
      <c r="D344" s="350" t="s">
        <v>1234</v>
      </c>
      <c r="E344" s="351" t="s">
        <v>1235</v>
      </c>
      <c r="F344" s="355" t="s">
        <v>1236</v>
      </c>
      <c r="G344" s="352">
        <v>43636</v>
      </c>
      <c r="H344" s="353" t="s">
        <v>1071</v>
      </c>
      <c r="I344" s="394">
        <v>170.97</v>
      </c>
      <c r="J344" s="716"/>
    </row>
    <row r="345" spans="1:10">
      <c r="A345" s="710"/>
      <c r="B345" s="711"/>
      <c r="C345" s="349" t="s">
        <v>1237</v>
      </c>
      <c r="D345" s="350" t="s">
        <v>1238</v>
      </c>
      <c r="E345" s="351" t="s">
        <v>1239</v>
      </c>
      <c r="F345" s="355" t="s">
        <v>1240</v>
      </c>
      <c r="G345" s="352">
        <v>43641</v>
      </c>
      <c r="H345" s="353" t="s">
        <v>1071</v>
      </c>
      <c r="I345" s="394">
        <v>127.37</v>
      </c>
      <c r="J345" s="716"/>
    </row>
    <row r="346" spans="1:10">
      <c r="A346" s="364"/>
      <c r="B346" s="365"/>
      <c r="C346" s="395"/>
      <c r="D346" s="396"/>
      <c r="E346" s="373"/>
      <c r="F346" s="375"/>
      <c r="G346" s="376"/>
      <c r="H346" s="377"/>
      <c r="I346" s="378"/>
      <c r="J346" s="397"/>
    </row>
    <row r="347" spans="1:10">
      <c r="A347" s="710">
        <v>87</v>
      </c>
      <c r="B347" s="711" t="s">
        <v>1315</v>
      </c>
      <c r="C347" s="349" t="s">
        <v>1229</v>
      </c>
      <c r="D347" s="350" t="s">
        <v>1230</v>
      </c>
      <c r="E347" s="351" t="s">
        <v>1231</v>
      </c>
      <c r="F347" s="351" t="s">
        <v>1232</v>
      </c>
      <c r="G347" s="352">
        <v>43516</v>
      </c>
      <c r="H347" s="393" t="s">
        <v>1067</v>
      </c>
      <c r="I347" s="394"/>
      <c r="J347" s="716">
        <f>MEDIAN(I347:I349)</f>
        <v>120.99</v>
      </c>
    </row>
    <row r="348" spans="1:10">
      <c r="A348" s="710"/>
      <c r="B348" s="711"/>
      <c r="C348" s="349" t="s">
        <v>1233</v>
      </c>
      <c r="D348" s="350" t="s">
        <v>1234</v>
      </c>
      <c r="E348" s="351" t="s">
        <v>1235</v>
      </c>
      <c r="F348" s="355" t="s">
        <v>1236</v>
      </c>
      <c r="G348" s="352">
        <v>43636</v>
      </c>
      <c r="H348" s="353" t="s">
        <v>1071</v>
      </c>
      <c r="I348" s="394">
        <v>114.61</v>
      </c>
      <c r="J348" s="716"/>
    </row>
    <row r="349" spans="1:10">
      <c r="A349" s="710"/>
      <c r="B349" s="711"/>
      <c r="C349" s="349" t="s">
        <v>1237</v>
      </c>
      <c r="D349" s="350" t="s">
        <v>1238</v>
      </c>
      <c r="E349" s="351" t="s">
        <v>1239</v>
      </c>
      <c r="F349" s="355" t="s">
        <v>1240</v>
      </c>
      <c r="G349" s="352">
        <v>43641</v>
      </c>
      <c r="H349" s="353" t="s">
        <v>1071</v>
      </c>
      <c r="I349" s="394">
        <v>127.37</v>
      </c>
      <c r="J349" s="716"/>
    </row>
    <row r="350" spans="1:10">
      <c r="A350" s="364"/>
      <c r="B350" s="365"/>
      <c r="C350" s="395"/>
      <c r="D350" s="396"/>
      <c r="E350" s="373"/>
      <c r="F350" s="375"/>
      <c r="G350" s="376"/>
      <c r="H350" s="377"/>
      <c r="I350" s="378"/>
      <c r="J350" s="397"/>
    </row>
    <row r="351" spans="1:10">
      <c r="A351" s="710">
        <v>88</v>
      </c>
      <c r="B351" s="711" t="s">
        <v>1316</v>
      </c>
      <c r="C351" s="349" t="s">
        <v>1229</v>
      </c>
      <c r="D351" s="350" t="s">
        <v>1230</v>
      </c>
      <c r="E351" s="351" t="s">
        <v>1231</v>
      </c>
      <c r="F351" s="351" t="s">
        <v>1232</v>
      </c>
      <c r="G351" s="352">
        <v>43516</v>
      </c>
      <c r="H351" s="393" t="s">
        <v>1067</v>
      </c>
      <c r="I351" s="394"/>
      <c r="J351" s="716">
        <f>MEDIAN(I351:I353)</f>
        <v>14</v>
      </c>
    </row>
    <row r="352" spans="1:10">
      <c r="A352" s="710"/>
      <c r="B352" s="711"/>
      <c r="C352" s="349" t="s">
        <v>1233</v>
      </c>
      <c r="D352" s="350" t="s">
        <v>1234</v>
      </c>
      <c r="E352" s="351" t="s">
        <v>1235</v>
      </c>
      <c r="F352" s="355" t="s">
        <v>1236</v>
      </c>
      <c r="G352" s="352">
        <v>43636</v>
      </c>
      <c r="H352" s="353" t="s">
        <v>1071</v>
      </c>
      <c r="I352" s="394">
        <v>16.649999999999999</v>
      </c>
      <c r="J352" s="716"/>
    </row>
    <row r="353" spans="1:10">
      <c r="A353" s="710"/>
      <c r="B353" s="711"/>
      <c r="C353" s="349" t="s">
        <v>1237</v>
      </c>
      <c r="D353" s="350" t="s">
        <v>1238</v>
      </c>
      <c r="E353" s="351" t="s">
        <v>1239</v>
      </c>
      <c r="F353" s="355" t="s">
        <v>1240</v>
      </c>
      <c r="G353" s="352">
        <v>43641</v>
      </c>
      <c r="H353" s="353" t="s">
        <v>1071</v>
      </c>
      <c r="I353" s="394">
        <v>11.35</v>
      </c>
      <c r="J353" s="716"/>
    </row>
    <row r="354" spans="1:10">
      <c r="A354" s="364"/>
      <c r="B354" s="365"/>
      <c r="C354" s="395"/>
      <c r="D354" s="396"/>
      <c r="E354" s="373"/>
      <c r="F354" s="375"/>
      <c r="G354" s="376"/>
      <c r="H354" s="377"/>
      <c r="I354" s="378"/>
      <c r="J354" s="397"/>
    </row>
    <row r="355" spans="1:10">
      <c r="A355" s="710">
        <v>89</v>
      </c>
      <c r="B355" s="711" t="s">
        <v>1317</v>
      </c>
      <c r="C355" s="349" t="s">
        <v>1229</v>
      </c>
      <c r="D355" s="350" t="s">
        <v>1230</v>
      </c>
      <c r="E355" s="351" t="s">
        <v>1231</v>
      </c>
      <c r="F355" s="351" t="s">
        <v>1232</v>
      </c>
      <c r="G355" s="352">
        <v>43516</v>
      </c>
      <c r="H355" s="393" t="s">
        <v>1067</v>
      </c>
      <c r="I355" s="394"/>
      <c r="J355" s="716">
        <f>MEDIAN(I355:I357)</f>
        <v>3.19</v>
      </c>
    </row>
    <row r="356" spans="1:10">
      <c r="A356" s="710"/>
      <c r="B356" s="711"/>
      <c r="C356" s="349" t="s">
        <v>1233</v>
      </c>
      <c r="D356" s="350" t="s">
        <v>1234</v>
      </c>
      <c r="E356" s="351" t="s">
        <v>1235</v>
      </c>
      <c r="F356" s="355" t="s">
        <v>1236</v>
      </c>
      <c r="G356" s="352">
        <v>43636</v>
      </c>
      <c r="H356" s="353" t="s">
        <v>1071</v>
      </c>
      <c r="I356" s="394">
        <v>4.04</v>
      </c>
      <c r="J356" s="716"/>
    </row>
    <row r="357" spans="1:10">
      <c r="A357" s="710"/>
      <c r="B357" s="711"/>
      <c r="C357" s="349" t="s">
        <v>1237</v>
      </c>
      <c r="D357" s="350" t="s">
        <v>1238</v>
      </c>
      <c r="E357" s="351" t="s">
        <v>1239</v>
      </c>
      <c r="F357" s="355" t="s">
        <v>1240</v>
      </c>
      <c r="G357" s="352">
        <v>43641</v>
      </c>
      <c r="H357" s="353" t="s">
        <v>1071</v>
      </c>
      <c r="I357" s="394">
        <v>2.34</v>
      </c>
      <c r="J357" s="716"/>
    </row>
    <row r="358" spans="1:10">
      <c r="A358" s="364"/>
      <c r="B358" s="365"/>
      <c r="C358" s="395"/>
      <c r="D358" s="396"/>
      <c r="E358" s="373"/>
      <c r="F358" s="375"/>
      <c r="G358" s="376"/>
      <c r="H358" s="377"/>
      <c r="I358" s="378"/>
      <c r="J358" s="397"/>
    </row>
    <row r="359" spans="1:10">
      <c r="A359" s="710">
        <v>90</v>
      </c>
      <c r="B359" s="711" t="s">
        <v>1318</v>
      </c>
      <c r="C359" s="349" t="s">
        <v>1229</v>
      </c>
      <c r="D359" s="350" t="s">
        <v>1230</v>
      </c>
      <c r="E359" s="351" t="s">
        <v>1231</v>
      </c>
      <c r="F359" s="351" t="s">
        <v>1232</v>
      </c>
      <c r="G359" s="352">
        <v>43516</v>
      </c>
      <c r="H359" s="393" t="s">
        <v>1067</v>
      </c>
      <c r="I359" s="394"/>
      <c r="J359" s="716">
        <f>MEDIAN(I359:I361)</f>
        <v>3.23</v>
      </c>
    </row>
    <row r="360" spans="1:10">
      <c r="A360" s="710"/>
      <c r="B360" s="711"/>
      <c r="C360" s="349" t="s">
        <v>1233</v>
      </c>
      <c r="D360" s="350" t="s">
        <v>1234</v>
      </c>
      <c r="E360" s="351" t="s">
        <v>1235</v>
      </c>
      <c r="F360" s="355" t="s">
        <v>1236</v>
      </c>
      <c r="G360" s="352">
        <v>43636</v>
      </c>
      <c r="H360" s="353" t="s">
        <v>1071</v>
      </c>
      <c r="I360" s="394">
        <v>4.62</v>
      </c>
      <c r="J360" s="716"/>
    </row>
    <row r="361" spans="1:10">
      <c r="A361" s="710"/>
      <c r="B361" s="711"/>
      <c r="C361" s="349" t="s">
        <v>1237</v>
      </c>
      <c r="D361" s="350" t="s">
        <v>1238</v>
      </c>
      <c r="E361" s="351" t="s">
        <v>1239</v>
      </c>
      <c r="F361" s="355" t="s">
        <v>1240</v>
      </c>
      <c r="G361" s="352">
        <v>43641</v>
      </c>
      <c r="H361" s="353" t="s">
        <v>1071</v>
      </c>
      <c r="I361" s="394">
        <v>1.83</v>
      </c>
      <c r="J361" s="716"/>
    </row>
    <row r="362" spans="1:10">
      <c r="A362" s="364"/>
      <c r="B362" s="365"/>
      <c r="C362" s="395"/>
      <c r="D362" s="396"/>
      <c r="E362" s="373"/>
      <c r="F362" s="375"/>
      <c r="G362" s="376"/>
      <c r="H362" s="377"/>
      <c r="I362" s="378"/>
      <c r="J362" s="397"/>
    </row>
    <row r="363" spans="1:10">
      <c r="A363" s="710">
        <v>91</v>
      </c>
      <c r="B363" s="711" t="s">
        <v>1319</v>
      </c>
      <c r="C363" s="349" t="s">
        <v>1229</v>
      </c>
      <c r="D363" s="350" t="s">
        <v>1230</v>
      </c>
      <c r="E363" s="351" t="s">
        <v>1231</v>
      </c>
      <c r="F363" s="351" t="s">
        <v>1232</v>
      </c>
      <c r="G363" s="352">
        <v>43516</v>
      </c>
      <c r="H363" s="393" t="s">
        <v>1067</v>
      </c>
      <c r="I363" s="394"/>
      <c r="J363" s="716">
        <f>MEDIAN(I363:I365)</f>
        <v>2.5</v>
      </c>
    </row>
    <row r="364" spans="1:10">
      <c r="A364" s="710"/>
      <c r="B364" s="711"/>
      <c r="C364" s="349" t="s">
        <v>1233</v>
      </c>
      <c r="D364" s="350" t="s">
        <v>1234</v>
      </c>
      <c r="E364" s="351" t="s">
        <v>1235</v>
      </c>
      <c r="F364" s="355" t="s">
        <v>1236</v>
      </c>
      <c r="G364" s="352">
        <v>43636</v>
      </c>
      <c r="H364" s="353" t="s">
        <v>1071</v>
      </c>
      <c r="I364" s="394">
        <v>3.94</v>
      </c>
      <c r="J364" s="716"/>
    </row>
    <row r="365" spans="1:10">
      <c r="A365" s="710"/>
      <c r="B365" s="711"/>
      <c r="C365" s="349" t="s">
        <v>1237</v>
      </c>
      <c r="D365" s="350" t="s">
        <v>1238</v>
      </c>
      <c r="E365" s="351" t="s">
        <v>1239</v>
      </c>
      <c r="F365" s="355" t="s">
        <v>1240</v>
      </c>
      <c r="G365" s="352">
        <v>43641</v>
      </c>
      <c r="H365" s="353" t="s">
        <v>1071</v>
      </c>
      <c r="I365" s="394">
        <v>1.05</v>
      </c>
      <c r="J365" s="716"/>
    </row>
    <row r="366" spans="1:10">
      <c r="A366" s="364"/>
      <c r="B366" s="365"/>
      <c r="C366" s="395"/>
      <c r="D366" s="396"/>
      <c r="E366" s="373"/>
      <c r="F366" s="375"/>
      <c r="G366" s="376"/>
      <c r="H366" s="377"/>
      <c r="I366" s="378"/>
      <c r="J366" s="397"/>
    </row>
    <row r="367" spans="1:10">
      <c r="A367" s="710">
        <v>92</v>
      </c>
      <c r="B367" s="711" t="s">
        <v>1320</v>
      </c>
      <c r="C367" s="349" t="s">
        <v>1229</v>
      </c>
      <c r="D367" s="350" t="s">
        <v>1230</v>
      </c>
      <c r="E367" s="351" t="s">
        <v>1231</v>
      </c>
      <c r="F367" s="351" t="s">
        <v>1232</v>
      </c>
      <c r="G367" s="352">
        <v>43516</v>
      </c>
      <c r="H367" s="393" t="s">
        <v>1067</v>
      </c>
      <c r="I367" s="394"/>
      <c r="J367" s="716">
        <f>MEDIAN(I367:I369)</f>
        <v>1.37</v>
      </c>
    </row>
    <row r="368" spans="1:10">
      <c r="A368" s="710"/>
      <c r="B368" s="711"/>
      <c r="C368" s="349" t="s">
        <v>1233</v>
      </c>
      <c r="D368" s="350" t="s">
        <v>1234</v>
      </c>
      <c r="E368" s="351" t="s">
        <v>1235</v>
      </c>
      <c r="F368" s="355" t="s">
        <v>1236</v>
      </c>
      <c r="G368" s="352">
        <v>43636</v>
      </c>
      <c r="H368" s="353" t="s">
        <v>1071</v>
      </c>
      <c r="I368" s="394">
        <v>2.2400000000000002</v>
      </c>
      <c r="J368" s="716"/>
    </row>
    <row r="369" spans="1:10">
      <c r="A369" s="710"/>
      <c r="B369" s="711"/>
      <c r="C369" s="349" t="s">
        <v>1237</v>
      </c>
      <c r="D369" s="350" t="s">
        <v>1238</v>
      </c>
      <c r="E369" s="351" t="s">
        <v>1239</v>
      </c>
      <c r="F369" s="355" t="s">
        <v>1240</v>
      </c>
      <c r="G369" s="352">
        <v>43641</v>
      </c>
      <c r="H369" s="353" t="s">
        <v>1071</v>
      </c>
      <c r="I369" s="394">
        <v>0.5</v>
      </c>
      <c r="J369" s="716"/>
    </row>
    <row r="370" spans="1:10">
      <c r="A370" s="364"/>
      <c r="B370" s="365"/>
      <c r="C370" s="395"/>
      <c r="D370" s="396"/>
      <c r="E370" s="373"/>
      <c r="F370" s="375"/>
      <c r="G370" s="376"/>
      <c r="H370" s="377"/>
      <c r="I370" s="378"/>
      <c r="J370" s="397"/>
    </row>
    <row r="371" spans="1:10">
      <c r="A371" s="710">
        <v>93</v>
      </c>
      <c r="B371" s="711" t="s">
        <v>2220</v>
      </c>
      <c r="C371" s="349" t="s">
        <v>1229</v>
      </c>
      <c r="D371" s="350" t="s">
        <v>1230</v>
      </c>
      <c r="E371" s="351" t="s">
        <v>1231</v>
      </c>
      <c r="F371" s="351" t="s">
        <v>1232</v>
      </c>
      <c r="G371" s="352">
        <v>43516</v>
      </c>
      <c r="H371" s="393" t="s">
        <v>1067</v>
      </c>
      <c r="I371" s="394"/>
      <c r="J371" s="716">
        <f>MEDIAN(I371:I373)</f>
        <v>564.30999999999995</v>
      </c>
    </row>
    <row r="372" spans="1:10">
      <c r="A372" s="710"/>
      <c r="B372" s="711"/>
      <c r="C372" s="349" t="s">
        <v>1233</v>
      </c>
      <c r="D372" s="350" t="s">
        <v>1234</v>
      </c>
      <c r="E372" s="351" t="s">
        <v>1235</v>
      </c>
      <c r="F372" s="355" t="s">
        <v>1236</v>
      </c>
      <c r="G372" s="352">
        <v>43636</v>
      </c>
      <c r="H372" s="353" t="s">
        <v>1071</v>
      </c>
      <c r="I372" s="394">
        <v>579.61</v>
      </c>
      <c r="J372" s="716"/>
    </row>
    <row r="373" spans="1:10">
      <c r="A373" s="710"/>
      <c r="B373" s="711"/>
      <c r="C373" s="349" t="s">
        <v>1237</v>
      </c>
      <c r="D373" s="350" t="s">
        <v>1238</v>
      </c>
      <c r="E373" s="351" t="s">
        <v>1239</v>
      </c>
      <c r="F373" s="355" t="s">
        <v>1240</v>
      </c>
      <c r="G373" s="352">
        <v>43641</v>
      </c>
      <c r="H373" s="353" t="s">
        <v>1071</v>
      </c>
      <c r="I373" s="394">
        <v>549</v>
      </c>
      <c r="J373" s="716"/>
    </row>
    <row r="374" spans="1:10">
      <c r="A374" s="364"/>
      <c r="B374" s="365"/>
      <c r="C374" s="395"/>
      <c r="D374" s="396"/>
      <c r="E374" s="373"/>
      <c r="F374" s="375"/>
      <c r="G374" s="376"/>
      <c r="H374" s="377"/>
      <c r="I374" s="378"/>
      <c r="J374" s="397"/>
    </row>
    <row r="375" spans="1:10">
      <c r="A375" s="710">
        <v>94</v>
      </c>
      <c r="B375" s="711" t="s">
        <v>1220</v>
      </c>
      <c r="C375" s="349" t="s">
        <v>1321</v>
      </c>
      <c r="D375" s="350" t="s">
        <v>1322</v>
      </c>
      <c r="E375" s="351" t="s">
        <v>1323</v>
      </c>
      <c r="F375" s="351" t="s">
        <v>1324</v>
      </c>
      <c r="G375" s="352">
        <v>43516</v>
      </c>
      <c r="H375" s="393" t="s">
        <v>1067</v>
      </c>
      <c r="I375" s="394">
        <v>423.07</v>
      </c>
      <c r="J375" s="716">
        <f>MEDIAN(I375:I377)</f>
        <v>410.21</v>
      </c>
    </row>
    <row r="376" spans="1:10">
      <c r="A376" s="710"/>
      <c r="B376" s="711"/>
      <c r="C376" s="349" t="s">
        <v>1233</v>
      </c>
      <c r="D376" s="350" t="s">
        <v>1234</v>
      </c>
      <c r="E376" s="351" t="s">
        <v>1235</v>
      </c>
      <c r="F376" s="355" t="s">
        <v>1236</v>
      </c>
      <c r="G376" s="352">
        <v>43636</v>
      </c>
      <c r="H376" s="353" t="s">
        <v>1071</v>
      </c>
      <c r="I376" s="394">
        <v>356.13</v>
      </c>
      <c r="J376" s="716"/>
    </row>
    <row r="377" spans="1:10">
      <c r="A377" s="710"/>
      <c r="B377" s="711"/>
      <c r="C377" s="349" t="s">
        <v>1237</v>
      </c>
      <c r="D377" s="350" t="s">
        <v>1238</v>
      </c>
      <c r="E377" s="351" t="s">
        <v>1239</v>
      </c>
      <c r="F377" s="355" t="s">
        <v>1240</v>
      </c>
      <c r="G377" s="352">
        <v>43641</v>
      </c>
      <c r="H377" s="353" t="s">
        <v>1071</v>
      </c>
      <c r="I377" s="394">
        <v>410.21</v>
      </c>
      <c r="J377" s="716"/>
    </row>
    <row r="378" spans="1:10">
      <c r="A378" s="364"/>
      <c r="B378" s="365"/>
      <c r="C378" s="395"/>
      <c r="D378" s="396"/>
      <c r="E378" s="373"/>
      <c r="F378" s="375"/>
      <c r="G378" s="376"/>
      <c r="H378" s="377"/>
      <c r="I378" s="378"/>
      <c r="J378" s="397"/>
    </row>
    <row r="379" spans="1:10">
      <c r="A379" s="710">
        <v>95</v>
      </c>
      <c r="B379" s="711" t="s">
        <v>1325</v>
      </c>
      <c r="C379" s="349" t="s">
        <v>1229</v>
      </c>
      <c r="D379" s="350" t="s">
        <v>1230</v>
      </c>
      <c r="E379" s="351" t="s">
        <v>1231</v>
      </c>
      <c r="F379" s="351" t="s">
        <v>1232</v>
      </c>
      <c r="G379" s="352">
        <v>43516</v>
      </c>
      <c r="H379" s="393" t="s">
        <v>1067</v>
      </c>
      <c r="I379" s="394"/>
      <c r="J379" s="716">
        <f>MEDIAN(I379:I381)</f>
        <v>132.83000000000001</v>
      </c>
    </row>
    <row r="380" spans="1:10">
      <c r="A380" s="710"/>
      <c r="B380" s="711"/>
      <c r="C380" s="349" t="s">
        <v>1233</v>
      </c>
      <c r="D380" s="350" t="s">
        <v>1234</v>
      </c>
      <c r="E380" s="351" t="s">
        <v>1235</v>
      </c>
      <c r="F380" s="355" t="s">
        <v>1236</v>
      </c>
      <c r="G380" s="352">
        <v>43636</v>
      </c>
      <c r="H380" s="353" t="s">
        <v>1071</v>
      </c>
      <c r="I380" s="394">
        <v>115.66</v>
      </c>
      <c r="J380" s="716"/>
    </row>
    <row r="381" spans="1:10">
      <c r="A381" s="710"/>
      <c r="B381" s="711"/>
      <c r="C381" s="349" t="s">
        <v>1237</v>
      </c>
      <c r="D381" s="350" t="s">
        <v>1238</v>
      </c>
      <c r="E381" s="351" t="s">
        <v>1239</v>
      </c>
      <c r="F381" s="355" t="s">
        <v>1240</v>
      </c>
      <c r="G381" s="352">
        <v>43641</v>
      </c>
      <c r="H381" s="353" t="s">
        <v>1071</v>
      </c>
      <c r="I381" s="394">
        <v>150</v>
      </c>
      <c r="J381" s="716"/>
    </row>
    <row r="382" spans="1:10">
      <c r="A382" s="364"/>
      <c r="B382" s="365"/>
      <c r="C382" s="395"/>
      <c r="D382" s="396"/>
      <c r="E382" s="373"/>
      <c r="F382" s="375"/>
      <c r="G382" s="376"/>
      <c r="H382" s="377"/>
      <c r="I382" s="378"/>
      <c r="J382" s="397"/>
    </row>
    <row r="383" spans="1:10">
      <c r="A383" s="717">
        <v>96</v>
      </c>
      <c r="B383" s="711" t="s">
        <v>1326</v>
      </c>
      <c r="C383" s="349" t="s">
        <v>1229</v>
      </c>
      <c r="D383" s="350" t="s">
        <v>1230</v>
      </c>
      <c r="E383" s="351" t="s">
        <v>1231</v>
      </c>
      <c r="F383" s="351" t="s">
        <v>1232</v>
      </c>
      <c r="G383" s="352">
        <v>43516</v>
      </c>
      <c r="H383" s="353" t="s">
        <v>1067</v>
      </c>
      <c r="I383" s="354">
        <v>45.48</v>
      </c>
      <c r="J383" s="381"/>
    </row>
    <row r="384" spans="1:10">
      <c r="A384" s="718"/>
      <c r="B384" s="711"/>
      <c r="C384" s="349" t="s">
        <v>1233</v>
      </c>
      <c r="D384" s="350" t="s">
        <v>1234</v>
      </c>
      <c r="E384" s="351" t="s">
        <v>1235</v>
      </c>
      <c r="F384" s="355" t="s">
        <v>1236</v>
      </c>
      <c r="G384" s="352">
        <v>43636</v>
      </c>
      <c r="H384" s="353" t="s">
        <v>1071</v>
      </c>
      <c r="I384" s="354">
        <v>15</v>
      </c>
      <c r="J384" s="382">
        <f>MEDIAN(I383:I385)</f>
        <v>30.24</v>
      </c>
    </row>
    <row r="385" spans="1:10">
      <c r="A385" s="719"/>
      <c r="B385" s="711"/>
      <c r="C385" s="349" t="s">
        <v>1237</v>
      </c>
      <c r="D385" s="350" t="s">
        <v>1238</v>
      </c>
      <c r="E385" s="351" t="s">
        <v>1239</v>
      </c>
      <c r="F385" s="355" t="s">
        <v>1240</v>
      </c>
      <c r="G385" s="352">
        <v>43641</v>
      </c>
      <c r="H385" s="353" t="s">
        <v>1071</v>
      </c>
      <c r="I385" s="354"/>
      <c r="J385" s="383"/>
    </row>
    <row r="387" spans="1:10">
      <c r="A387" s="710">
        <v>97</v>
      </c>
      <c r="B387" s="711" t="s">
        <v>1327</v>
      </c>
      <c r="C387" s="349" t="s">
        <v>1229</v>
      </c>
      <c r="D387" s="350" t="s">
        <v>1230</v>
      </c>
      <c r="E387" s="351" t="s">
        <v>1231</v>
      </c>
      <c r="F387" s="351" t="s">
        <v>1232</v>
      </c>
      <c r="G387" s="352">
        <v>43516</v>
      </c>
      <c r="H387" s="353" t="s">
        <v>1067</v>
      </c>
      <c r="I387" s="354">
        <v>62.58</v>
      </c>
      <c r="J387" s="712">
        <f>MEDIAN(I387:I389)</f>
        <v>48.91</v>
      </c>
    </row>
    <row r="388" spans="1:10">
      <c r="A388" s="710"/>
      <c r="B388" s="711"/>
      <c r="C388" s="349" t="s">
        <v>1233</v>
      </c>
      <c r="D388" s="350" t="s">
        <v>1234</v>
      </c>
      <c r="E388" s="351" t="s">
        <v>1235</v>
      </c>
      <c r="F388" s="355" t="s">
        <v>1236</v>
      </c>
      <c r="G388" s="352">
        <v>43636</v>
      </c>
      <c r="H388" s="353" t="s">
        <v>1071</v>
      </c>
      <c r="I388" s="354">
        <v>35.24</v>
      </c>
      <c r="J388" s="712"/>
    </row>
    <row r="389" spans="1:10">
      <c r="A389" s="710"/>
      <c r="B389" s="711"/>
      <c r="C389" s="349" t="s">
        <v>1237</v>
      </c>
      <c r="D389" s="350" t="s">
        <v>1238</v>
      </c>
      <c r="E389" s="351" t="s">
        <v>1239</v>
      </c>
      <c r="F389" s="355" t="s">
        <v>1240</v>
      </c>
      <c r="G389" s="352">
        <v>43641</v>
      </c>
      <c r="H389" s="353" t="s">
        <v>1071</v>
      </c>
      <c r="I389" s="354"/>
      <c r="J389" s="712"/>
    </row>
    <row r="391" spans="1:10">
      <c r="A391" s="710">
        <v>98</v>
      </c>
      <c r="B391" s="711" t="s">
        <v>1328</v>
      </c>
      <c r="C391" s="349" t="s">
        <v>1229</v>
      </c>
      <c r="D391" s="350" t="s">
        <v>1230</v>
      </c>
      <c r="E391" s="351" t="s">
        <v>1231</v>
      </c>
      <c r="F391" s="351" t="s">
        <v>1232</v>
      </c>
      <c r="G391" s="352">
        <v>43516</v>
      </c>
      <c r="H391" s="353" t="s">
        <v>1067</v>
      </c>
      <c r="I391" s="354">
        <v>72.8</v>
      </c>
      <c r="J391" s="712">
        <f>MEDIAN(I391:I393)</f>
        <v>57.33</v>
      </c>
    </row>
    <row r="392" spans="1:10">
      <c r="A392" s="710"/>
      <c r="B392" s="711"/>
      <c r="C392" s="349" t="s">
        <v>1233</v>
      </c>
      <c r="D392" s="350" t="s">
        <v>1234</v>
      </c>
      <c r="E392" s="351" t="s">
        <v>1235</v>
      </c>
      <c r="F392" s="355" t="s">
        <v>1236</v>
      </c>
      <c r="G392" s="352">
        <v>43636</v>
      </c>
      <c r="H392" s="353" t="s">
        <v>1071</v>
      </c>
      <c r="I392" s="354">
        <v>41.85</v>
      </c>
      <c r="J392" s="712"/>
    </row>
    <row r="393" spans="1:10">
      <c r="A393" s="710"/>
      <c r="B393" s="711"/>
      <c r="C393" s="349" t="s">
        <v>1237</v>
      </c>
      <c r="D393" s="350" t="s">
        <v>1238</v>
      </c>
      <c r="E393" s="351" t="s">
        <v>1239</v>
      </c>
      <c r="F393" s="355" t="s">
        <v>1240</v>
      </c>
      <c r="G393" s="352">
        <v>43641</v>
      </c>
      <c r="H393" s="353" t="s">
        <v>1071</v>
      </c>
      <c r="I393" s="354"/>
      <c r="J393" s="712"/>
    </row>
    <row r="395" spans="1:10">
      <c r="A395" s="710">
        <v>99</v>
      </c>
      <c r="B395" s="711" t="s">
        <v>1329</v>
      </c>
      <c r="C395" s="349" t="s">
        <v>1229</v>
      </c>
      <c r="D395" s="350" t="s">
        <v>1230</v>
      </c>
      <c r="E395" s="351" t="s">
        <v>1231</v>
      </c>
      <c r="F395" s="351" t="s">
        <v>1232</v>
      </c>
      <c r="G395" s="352">
        <v>43516</v>
      </c>
      <c r="H395" s="353" t="s">
        <v>1067</v>
      </c>
      <c r="I395" s="354">
        <v>448</v>
      </c>
      <c r="J395" s="712">
        <f>MEDIAN(I395:I397)</f>
        <v>569</v>
      </c>
    </row>
    <row r="396" spans="1:10">
      <c r="A396" s="710"/>
      <c r="B396" s="711"/>
      <c r="C396" s="349" t="s">
        <v>1233</v>
      </c>
      <c r="D396" s="350" t="s">
        <v>1234</v>
      </c>
      <c r="E396" s="351" t="s">
        <v>1235</v>
      </c>
      <c r="F396" s="355" t="s">
        <v>1236</v>
      </c>
      <c r="G396" s="352">
        <v>43636</v>
      </c>
      <c r="H396" s="353" t="s">
        <v>1071</v>
      </c>
      <c r="I396" s="354">
        <v>690</v>
      </c>
      <c r="J396" s="712"/>
    </row>
    <row r="397" spans="1:10">
      <c r="A397" s="710"/>
      <c r="B397" s="711"/>
      <c r="C397" s="349" t="s">
        <v>1237</v>
      </c>
      <c r="D397" s="350" t="s">
        <v>1238</v>
      </c>
      <c r="E397" s="351" t="s">
        <v>1239</v>
      </c>
      <c r="F397" s="355" t="s">
        <v>1240</v>
      </c>
      <c r="G397" s="352">
        <v>43641</v>
      </c>
      <c r="H397" s="353" t="s">
        <v>1071</v>
      </c>
      <c r="I397" s="354"/>
      <c r="J397" s="712"/>
    </row>
    <row r="399" spans="1:10">
      <c r="A399" s="710">
        <v>100</v>
      </c>
      <c r="B399" s="711" t="s">
        <v>1330</v>
      </c>
      <c r="C399" s="349" t="s">
        <v>1229</v>
      </c>
      <c r="D399" s="350" t="s">
        <v>1230</v>
      </c>
      <c r="E399" s="351" t="s">
        <v>1231</v>
      </c>
      <c r="F399" s="351" t="s">
        <v>1232</v>
      </c>
      <c r="G399" s="352">
        <v>43516</v>
      </c>
      <c r="H399" s="353" t="s">
        <v>1067</v>
      </c>
      <c r="I399" s="354">
        <v>0.12</v>
      </c>
      <c r="J399" s="716">
        <f>MEDIAN(I399:I401)</f>
        <v>0.13</v>
      </c>
    </row>
    <row r="400" spans="1:10">
      <c r="A400" s="710"/>
      <c r="B400" s="711"/>
      <c r="C400" s="349" t="s">
        <v>1233</v>
      </c>
      <c r="D400" s="350" t="s">
        <v>1234</v>
      </c>
      <c r="E400" s="351" t="s">
        <v>1235</v>
      </c>
      <c r="F400" s="355" t="s">
        <v>1236</v>
      </c>
      <c r="G400" s="352">
        <v>43636</v>
      </c>
      <c r="H400" s="353" t="s">
        <v>1071</v>
      </c>
      <c r="I400" s="354">
        <v>0.14000000000000001</v>
      </c>
      <c r="J400" s="716"/>
    </row>
    <row r="401" spans="1:10">
      <c r="A401" s="710"/>
      <c r="B401" s="711"/>
      <c r="C401" s="349" t="s">
        <v>1237</v>
      </c>
      <c r="D401" s="350" t="s">
        <v>1238</v>
      </c>
      <c r="E401" s="351" t="s">
        <v>1239</v>
      </c>
      <c r="F401" s="355" t="s">
        <v>1240</v>
      </c>
      <c r="G401" s="352">
        <v>43641</v>
      </c>
      <c r="H401" s="353" t="s">
        <v>1071</v>
      </c>
      <c r="I401" s="354"/>
      <c r="J401" s="716"/>
    </row>
    <row r="403" spans="1:10">
      <c r="A403" s="710">
        <v>101</v>
      </c>
      <c r="B403" s="711" t="s">
        <v>1331</v>
      </c>
      <c r="C403" s="349" t="s">
        <v>1229</v>
      </c>
      <c r="D403" s="350" t="s">
        <v>1230</v>
      </c>
      <c r="E403" s="351" t="s">
        <v>1231</v>
      </c>
      <c r="F403" s="351" t="s">
        <v>1232</v>
      </c>
      <c r="G403" s="352">
        <v>43516</v>
      </c>
      <c r="H403" s="353" t="s">
        <v>1067</v>
      </c>
      <c r="I403" s="354"/>
      <c r="J403" s="716">
        <f>MEDIAN(I403:I405)</f>
        <v>103.84</v>
      </c>
    </row>
    <row r="404" spans="1:10">
      <c r="A404" s="710"/>
      <c r="B404" s="711"/>
      <c r="C404" s="349" t="s">
        <v>1233</v>
      </c>
      <c r="D404" s="350" t="s">
        <v>1234</v>
      </c>
      <c r="E404" s="351" t="s">
        <v>1235</v>
      </c>
      <c r="F404" s="355" t="s">
        <v>1236</v>
      </c>
      <c r="G404" s="352">
        <v>43636</v>
      </c>
      <c r="H404" s="353" t="s">
        <v>1071</v>
      </c>
      <c r="I404" s="354">
        <v>88.33</v>
      </c>
      <c r="J404" s="716"/>
    </row>
    <row r="405" spans="1:10">
      <c r="A405" s="710"/>
      <c r="B405" s="711"/>
      <c r="C405" s="349" t="s">
        <v>1237</v>
      </c>
      <c r="D405" s="350" t="s">
        <v>1238</v>
      </c>
      <c r="E405" s="351" t="s">
        <v>1239</v>
      </c>
      <c r="F405" s="355" t="s">
        <v>1240</v>
      </c>
      <c r="G405" s="352">
        <v>43641</v>
      </c>
      <c r="H405" s="353" t="s">
        <v>1071</v>
      </c>
      <c r="I405" s="354">
        <v>119.35</v>
      </c>
      <c r="J405" s="716"/>
    </row>
    <row r="406" spans="1:10">
      <c r="J406" s="398"/>
    </row>
    <row r="407" spans="1:10">
      <c r="A407" s="710">
        <v>102</v>
      </c>
      <c r="B407" s="711" t="s">
        <v>1216</v>
      </c>
      <c r="C407" s="349" t="s">
        <v>1229</v>
      </c>
      <c r="D407" s="350" t="s">
        <v>1230</v>
      </c>
      <c r="E407" s="351" t="s">
        <v>1231</v>
      </c>
      <c r="F407" s="351" t="s">
        <v>1232</v>
      </c>
      <c r="G407" s="352">
        <v>43516</v>
      </c>
      <c r="H407" s="353" t="s">
        <v>1067</v>
      </c>
      <c r="I407" s="354"/>
      <c r="J407" s="712">
        <f>MEDIAN(I407:I409)</f>
        <v>0.25</v>
      </c>
    </row>
    <row r="408" spans="1:10">
      <c r="A408" s="710"/>
      <c r="B408" s="711"/>
      <c r="C408" s="349" t="s">
        <v>1233</v>
      </c>
      <c r="D408" s="350" t="s">
        <v>1234</v>
      </c>
      <c r="E408" s="351" t="s">
        <v>1235</v>
      </c>
      <c r="F408" s="355" t="s">
        <v>1236</v>
      </c>
      <c r="G408" s="352">
        <v>43636</v>
      </c>
      <c r="H408" s="353" t="s">
        <v>1071</v>
      </c>
      <c r="I408" s="354">
        <v>0.2</v>
      </c>
      <c r="J408" s="712"/>
    </row>
    <row r="409" spans="1:10">
      <c r="A409" s="710"/>
      <c r="B409" s="711"/>
      <c r="C409" s="349" t="s">
        <v>1237</v>
      </c>
      <c r="D409" s="350" t="s">
        <v>1238</v>
      </c>
      <c r="E409" s="351" t="s">
        <v>1239</v>
      </c>
      <c r="F409" s="355" t="s">
        <v>1240</v>
      </c>
      <c r="G409" s="352">
        <v>43641</v>
      </c>
      <c r="H409" s="353" t="s">
        <v>1071</v>
      </c>
      <c r="I409" s="354">
        <v>0.28999999999999998</v>
      </c>
      <c r="J409" s="712"/>
    </row>
    <row r="410" spans="1:10">
      <c r="J410" s="398"/>
    </row>
    <row r="411" spans="1:10">
      <c r="A411" s="710">
        <v>103</v>
      </c>
      <c r="B411" s="711" t="s">
        <v>1217</v>
      </c>
      <c r="C411" s="349" t="s">
        <v>1229</v>
      </c>
      <c r="D411" s="350" t="s">
        <v>1230</v>
      </c>
      <c r="E411" s="351" t="s">
        <v>1231</v>
      </c>
      <c r="F411" s="351" t="s">
        <v>1232</v>
      </c>
      <c r="G411" s="352">
        <v>43516</v>
      </c>
      <c r="H411" s="353" t="s">
        <v>1067</v>
      </c>
      <c r="I411" s="354"/>
      <c r="J411" s="712">
        <f>MEDIAN(I411:I413)</f>
        <v>0.11</v>
      </c>
    </row>
    <row r="412" spans="1:10">
      <c r="A412" s="710"/>
      <c r="B412" s="711"/>
      <c r="C412" s="349" t="s">
        <v>1233</v>
      </c>
      <c r="D412" s="350" t="s">
        <v>1234</v>
      </c>
      <c r="E412" s="351" t="s">
        <v>1235</v>
      </c>
      <c r="F412" s="355" t="s">
        <v>1236</v>
      </c>
      <c r="G412" s="352">
        <v>43636</v>
      </c>
      <c r="H412" s="353" t="s">
        <v>1071</v>
      </c>
      <c r="I412" s="354">
        <v>0.12</v>
      </c>
      <c r="J412" s="712"/>
    </row>
    <row r="413" spans="1:10">
      <c r="A413" s="710"/>
      <c r="B413" s="711"/>
      <c r="C413" s="349" t="s">
        <v>1237</v>
      </c>
      <c r="D413" s="350" t="s">
        <v>1238</v>
      </c>
      <c r="E413" s="351" t="s">
        <v>1239</v>
      </c>
      <c r="F413" s="355" t="s">
        <v>1240</v>
      </c>
      <c r="G413" s="352">
        <v>43641</v>
      </c>
      <c r="H413" s="353" t="s">
        <v>1071</v>
      </c>
      <c r="I413" s="354">
        <v>0.09</v>
      </c>
      <c r="J413" s="712"/>
    </row>
    <row r="414" spans="1:10">
      <c r="J414" s="398"/>
    </row>
    <row r="415" spans="1:10">
      <c r="A415" s="710">
        <v>104</v>
      </c>
      <c r="B415" s="711" t="s">
        <v>1218</v>
      </c>
      <c r="C415" s="349" t="s">
        <v>1229</v>
      </c>
      <c r="D415" s="350" t="s">
        <v>1230</v>
      </c>
      <c r="E415" s="351" t="s">
        <v>1231</v>
      </c>
      <c r="F415" s="351" t="s">
        <v>1232</v>
      </c>
      <c r="G415" s="352">
        <v>43516</v>
      </c>
      <c r="H415" s="353" t="s">
        <v>1067</v>
      </c>
      <c r="I415" s="354"/>
      <c r="J415" s="712">
        <f>MEDIAN(I415:I417)</f>
        <v>7.98</v>
      </c>
    </row>
    <row r="416" spans="1:10">
      <c r="A416" s="710"/>
      <c r="B416" s="711"/>
      <c r="C416" s="349" t="s">
        <v>1233</v>
      </c>
      <c r="D416" s="350" t="s">
        <v>1234</v>
      </c>
      <c r="E416" s="351" t="s">
        <v>1235</v>
      </c>
      <c r="F416" s="355" t="s">
        <v>1236</v>
      </c>
      <c r="G416" s="352">
        <v>43636</v>
      </c>
      <c r="H416" s="353" t="s">
        <v>1071</v>
      </c>
      <c r="I416" s="354">
        <v>6.29</v>
      </c>
      <c r="J416" s="712"/>
    </row>
    <row r="417" spans="1:10">
      <c r="A417" s="710"/>
      <c r="B417" s="711"/>
      <c r="C417" s="349" t="s">
        <v>1237</v>
      </c>
      <c r="D417" s="350" t="s">
        <v>1238</v>
      </c>
      <c r="E417" s="351" t="s">
        <v>1239</v>
      </c>
      <c r="F417" s="355" t="s">
        <v>1240</v>
      </c>
      <c r="G417" s="352">
        <v>43641</v>
      </c>
      <c r="H417" s="353" t="s">
        <v>1071</v>
      </c>
      <c r="I417" s="354">
        <v>9.66</v>
      </c>
      <c r="J417" s="712"/>
    </row>
    <row r="418" spans="1:10">
      <c r="J418" s="398"/>
    </row>
    <row r="419" spans="1:10">
      <c r="A419" s="710">
        <v>105</v>
      </c>
      <c r="B419" s="711" t="s">
        <v>1219</v>
      </c>
      <c r="C419" s="349" t="s">
        <v>1229</v>
      </c>
      <c r="D419" s="350" t="s">
        <v>1230</v>
      </c>
      <c r="E419" s="351" t="s">
        <v>1231</v>
      </c>
      <c r="F419" s="351" t="s">
        <v>1232</v>
      </c>
      <c r="G419" s="352">
        <v>43516</v>
      </c>
      <c r="H419" s="353" t="s">
        <v>1067</v>
      </c>
      <c r="I419" s="354"/>
      <c r="J419" s="712">
        <f>MEDIAN(I419:I421)</f>
        <v>4.1500000000000004</v>
      </c>
    </row>
    <row r="420" spans="1:10">
      <c r="A420" s="710"/>
      <c r="B420" s="711"/>
      <c r="C420" s="349" t="s">
        <v>1233</v>
      </c>
      <c r="D420" s="350" t="s">
        <v>1234</v>
      </c>
      <c r="E420" s="351" t="s">
        <v>1235</v>
      </c>
      <c r="F420" s="355" t="s">
        <v>1236</v>
      </c>
      <c r="G420" s="352">
        <v>43636</v>
      </c>
      <c r="H420" s="353" t="s">
        <v>1071</v>
      </c>
      <c r="I420" s="354">
        <v>5.39</v>
      </c>
      <c r="J420" s="712"/>
    </row>
    <row r="421" spans="1:10">
      <c r="A421" s="710"/>
      <c r="B421" s="711"/>
      <c r="C421" s="349" t="s">
        <v>1237</v>
      </c>
      <c r="D421" s="350" t="s">
        <v>1238</v>
      </c>
      <c r="E421" s="351" t="s">
        <v>1239</v>
      </c>
      <c r="F421" s="355" t="s">
        <v>1240</v>
      </c>
      <c r="G421" s="352">
        <v>43641</v>
      </c>
      <c r="H421" s="353" t="s">
        <v>1071</v>
      </c>
      <c r="I421" s="354">
        <v>2.9</v>
      </c>
      <c r="J421" s="712"/>
    </row>
    <row r="423" spans="1:10">
      <c r="A423" s="710">
        <v>106</v>
      </c>
      <c r="B423" s="711" t="s">
        <v>1333</v>
      </c>
      <c r="C423" s="349" t="s">
        <v>1334</v>
      </c>
      <c r="D423" s="350"/>
      <c r="E423" s="351" t="s">
        <v>1335</v>
      </c>
      <c r="F423" s="351" t="s">
        <v>1336</v>
      </c>
      <c r="G423" s="352">
        <v>43661</v>
      </c>
      <c r="H423" s="353" t="s">
        <v>1067</v>
      </c>
      <c r="I423" s="354">
        <v>540000</v>
      </c>
      <c r="J423" s="712">
        <f>MEDIAN(I423:I425)</f>
        <v>540000</v>
      </c>
    </row>
    <row r="424" spans="1:10">
      <c r="A424" s="710"/>
      <c r="B424" s="711"/>
      <c r="C424" s="349" t="s">
        <v>1337</v>
      </c>
      <c r="D424" s="350"/>
      <c r="E424" s="351" t="s">
        <v>1338</v>
      </c>
      <c r="F424" s="355" t="s">
        <v>1339</v>
      </c>
      <c r="G424" s="352">
        <v>43661</v>
      </c>
      <c r="H424" s="353" t="s">
        <v>1067</v>
      </c>
      <c r="I424" s="354">
        <v>414535.91</v>
      </c>
      <c r="J424" s="712"/>
    </row>
    <row r="425" spans="1:10">
      <c r="A425" s="710"/>
      <c r="B425" s="711"/>
      <c r="C425" s="349" t="s">
        <v>1340</v>
      </c>
      <c r="D425" s="350" t="s">
        <v>1341</v>
      </c>
      <c r="E425" s="351" t="s">
        <v>1338</v>
      </c>
      <c r="F425" s="355" t="s">
        <v>1240</v>
      </c>
      <c r="G425" s="352">
        <v>43661</v>
      </c>
      <c r="H425" s="353" t="s">
        <v>1067</v>
      </c>
      <c r="I425" s="354">
        <v>633250</v>
      </c>
      <c r="J425" s="712"/>
    </row>
    <row r="427" spans="1:10">
      <c r="A427" s="710">
        <v>107</v>
      </c>
      <c r="B427" s="711" t="s">
        <v>1521</v>
      </c>
      <c r="C427" s="248" t="s">
        <v>720</v>
      </c>
      <c r="D427" s="249" t="s">
        <v>721</v>
      </c>
      <c r="E427" s="248" t="s">
        <v>1536</v>
      </c>
      <c r="F427" s="248" t="s">
        <v>1537</v>
      </c>
      <c r="G427" s="250">
        <v>43617</v>
      </c>
      <c r="H427" s="251" t="s">
        <v>109</v>
      </c>
      <c r="I427" s="252">
        <v>55</v>
      </c>
      <c r="J427" s="712">
        <f>MEDIAN(I427:I428)</f>
        <v>51.5</v>
      </c>
    </row>
    <row r="428" spans="1:10">
      <c r="A428" s="710"/>
      <c r="B428" s="711"/>
      <c r="C428" s="248" t="s">
        <v>647</v>
      </c>
      <c r="D428" s="249" t="s">
        <v>649</v>
      </c>
      <c r="E428" s="248" t="s">
        <v>1538</v>
      </c>
      <c r="F428" s="253" t="s">
        <v>1539</v>
      </c>
      <c r="G428" s="250">
        <v>43617</v>
      </c>
      <c r="H428" s="251" t="s">
        <v>109</v>
      </c>
      <c r="I428" s="252">
        <v>48</v>
      </c>
      <c r="J428" s="712"/>
    </row>
    <row r="429" spans="1:10">
      <c r="A429" s="710"/>
      <c r="B429" s="711"/>
      <c r="C429" s="248"/>
      <c r="D429" s="428"/>
      <c r="E429" s="248"/>
      <c r="F429" s="248"/>
      <c r="G429" s="250"/>
      <c r="H429" s="251"/>
      <c r="I429" s="252">
        <v>0</v>
      </c>
      <c r="J429" s="712"/>
    </row>
    <row r="431" spans="1:10">
      <c r="A431" s="710">
        <v>108</v>
      </c>
      <c r="B431" s="711" t="s">
        <v>1799</v>
      </c>
      <c r="C431" s="248" t="s">
        <v>1806</v>
      </c>
      <c r="D431" s="356"/>
      <c r="E431" s="248" t="s">
        <v>1807</v>
      </c>
      <c r="F431" s="248" t="s">
        <v>1808</v>
      </c>
      <c r="G431" s="250">
        <v>43617</v>
      </c>
      <c r="H431" s="253" t="s">
        <v>1067</v>
      </c>
      <c r="I431" s="252">
        <v>980</v>
      </c>
      <c r="J431" s="712">
        <f>MEDIAN(I431:I433)</f>
        <v>1100</v>
      </c>
    </row>
    <row r="432" spans="1:10">
      <c r="A432" s="710"/>
      <c r="B432" s="711"/>
      <c r="C432" s="248" t="s">
        <v>986</v>
      </c>
      <c r="D432" s="356" t="s">
        <v>987</v>
      </c>
      <c r="E432" s="248" t="s">
        <v>988</v>
      </c>
      <c r="F432" s="248" t="s">
        <v>1809</v>
      </c>
      <c r="G432" s="250">
        <v>43617</v>
      </c>
      <c r="H432" s="253" t="s">
        <v>1067</v>
      </c>
      <c r="I432" s="252">
        <v>4500</v>
      </c>
      <c r="J432" s="712"/>
    </row>
    <row r="433" spans="1:10">
      <c r="A433" s="710"/>
      <c r="B433" s="711"/>
      <c r="C433" s="253" t="s">
        <v>1810</v>
      </c>
      <c r="D433" s="356"/>
      <c r="E433" s="248" t="s">
        <v>1811</v>
      </c>
      <c r="F433" s="253" t="s">
        <v>1812</v>
      </c>
      <c r="G433" s="250">
        <v>43617</v>
      </c>
      <c r="H433" s="253" t="s">
        <v>1067</v>
      </c>
      <c r="I433" s="252">
        <v>1100</v>
      </c>
      <c r="J433" s="712"/>
    </row>
    <row r="435" spans="1:10">
      <c r="A435" s="710">
        <v>109</v>
      </c>
      <c r="B435" s="711" t="s">
        <v>2127</v>
      </c>
      <c r="C435" s="248" t="s">
        <v>2128</v>
      </c>
      <c r="D435" s="249" t="s">
        <v>1084</v>
      </c>
      <c r="E435" s="248" t="s">
        <v>2129</v>
      </c>
      <c r="F435" s="248" t="s">
        <v>2130</v>
      </c>
      <c r="G435" s="250">
        <v>43647</v>
      </c>
      <c r="H435" s="251" t="s">
        <v>2131</v>
      </c>
      <c r="I435" s="252">
        <v>362.74</v>
      </c>
      <c r="J435" s="712">
        <f>AVERAGE(I435:I437)</f>
        <v>410.49</v>
      </c>
    </row>
    <row r="436" spans="1:10">
      <c r="A436" s="710"/>
      <c r="B436" s="711"/>
      <c r="C436" s="248" t="s">
        <v>2132</v>
      </c>
      <c r="D436" s="249" t="s">
        <v>2133</v>
      </c>
      <c r="E436" s="248" t="s">
        <v>2134</v>
      </c>
      <c r="F436" s="253" t="s">
        <v>1145</v>
      </c>
      <c r="G436" s="250">
        <v>43647</v>
      </c>
      <c r="H436" s="251" t="s">
        <v>2131</v>
      </c>
      <c r="I436" s="252">
        <v>425</v>
      </c>
      <c r="J436" s="712"/>
    </row>
    <row r="437" spans="1:10">
      <c r="A437" s="710"/>
      <c r="B437" s="711"/>
      <c r="C437" s="248" t="s">
        <v>2135</v>
      </c>
      <c r="D437" s="428"/>
      <c r="E437" s="248"/>
      <c r="F437" s="248"/>
      <c r="G437" s="250"/>
      <c r="H437" s="251" t="s">
        <v>2131</v>
      </c>
      <c r="I437" s="252">
        <v>443.74</v>
      </c>
      <c r="J437" s="712"/>
    </row>
    <row r="439" spans="1:10">
      <c r="A439" s="710">
        <v>110</v>
      </c>
      <c r="B439" s="711" t="s">
        <v>2151</v>
      </c>
      <c r="C439" s="248" t="s">
        <v>2128</v>
      </c>
      <c r="D439" s="249" t="s">
        <v>1084</v>
      </c>
      <c r="E439" s="248" t="s">
        <v>2129</v>
      </c>
      <c r="F439" s="248" t="s">
        <v>2130</v>
      </c>
      <c r="G439" s="250">
        <v>43647</v>
      </c>
      <c r="H439" s="251" t="s">
        <v>2131</v>
      </c>
      <c r="I439" s="252">
        <v>124.42</v>
      </c>
      <c r="J439" s="712">
        <f>AVERAGE(I439:I441)</f>
        <v>149.1</v>
      </c>
    </row>
    <row r="440" spans="1:10">
      <c r="A440" s="710"/>
      <c r="B440" s="711"/>
      <c r="C440" s="248" t="s">
        <v>2132</v>
      </c>
      <c r="D440" s="249" t="s">
        <v>2133</v>
      </c>
      <c r="E440" s="248" t="s">
        <v>2134</v>
      </c>
      <c r="F440" s="253" t="s">
        <v>1145</v>
      </c>
      <c r="G440" s="250">
        <v>43647</v>
      </c>
      <c r="H440" s="251" t="s">
        <v>2131</v>
      </c>
      <c r="I440" s="252">
        <v>145.9</v>
      </c>
      <c r="J440" s="712"/>
    </row>
    <row r="441" spans="1:10">
      <c r="A441" s="710"/>
      <c r="B441" s="711"/>
      <c r="C441" s="248" t="s">
        <v>2152</v>
      </c>
      <c r="D441" s="428"/>
      <c r="E441" s="248"/>
      <c r="F441" s="248"/>
      <c r="G441" s="250"/>
      <c r="H441" s="251" t="s">
        <v>2131</v>
      </c>
      <c r="I441" s="252">
        <v>176.97</v>
      </c>
      <c r="J441" s="712"/>
    </row>
    <row r="443" spans="1:10">
      <c r="A443" s="710">
        <v>111</v>
      </c>
      <c r="B443" s="711" t="s">
        <v>2244</v>
      </c>
      <c r="C443" s="248" t="s">
        <v>2242</v>
      </c>
      <c r="D443" s="249" t="s">
        <v>2243</v>
      </c>
      <c r="E443" s="248"/>
      <c r="F443" s="248"/>
      <c r="G443" s="250">
        <v>43647</v>
      </c>
      <c r="H443" s="251" t="s">
        <v>2131</v>
      </c>
      <c r="I443" s="252">
        <v>2600</v>
      </c>
      <c r="J443" s="712">
        <f>AVERAGE(I443:I445)</f>
        <v>3340</v>
      </c>
    </row>
    <row r="444" spans="1:10">
      <c r="A444" s="710"/>
      <c r="B444" s="711"/>
      <c r="C444" s="248" t="s">
        <v>2245</v>
      </c>
      <c r="D444" s="249" t="s">
        <v>2246</v>
      </c>
      <c r="E444" s="248" t="s">
        <v>2247</v>
      </c>
      <c r="F444" s="253" t="s">
        <v>2248</v>
      </c>
      <c r="G444" s="250">
        <v>43617</v>
      </c>
      <c r="H444" s="251" t="s">
        <v>2131</v>
      </c>
      <c r="I444" s="252">
        <v>4080</v>
      </c>
      <c r="J444" s="712"/>
    </row>
    <row r="445" spans="1:10">
      <c r="A445" s="710"/>
      <c r="B445" s="711"/>
      <c r="C445" s="248"/>
      <c r="D445" s="428"/>
      <c r="E445" s="248"/>
      <c r="F445" s="248"/>
      <c r="G445" s="250"/>
      <c r="H445" s="251"/>
      <c r="I445" s="252"/>
      <c r="J445" s="712"/>
    </row>
    <row r="447" spans="1:10">
      <c r="A447" s="710">
        <v>112</v>
      </c>
      <c r="B447" s="711" t="s">
        <v>2249</v>
      </c>
      <c r="C447" s="248" t="s">
        <v>2242</v>
      </c>
      <c r="D447" s="249" t="s">
        <v>2243</v>
      </c>
      <c r="E447" s="248"/>
      <c r="F447" s="248"/>
      <c r="G447" s="250">
        <v>43647</v>
      </c>
      <c r="H447" s="251" t="s">
        <v>2131</v>
      </c>
      <c r="I447" s="252">
        <v>65</v>
      </c>
      <c r="J447" s="712">
        <f>AVERAGE(I447:I449)</f>
        <v>51.95</v>
      </c>
    </row>
    <row r="448" spans="1:10">
      <c r="A448" s="710"/>
      <c r="B448" s="711"/>
      <c r="C448" s="248" t="s">
        <v>2245</v>
      </c>
      <c r="D448" s="249" t="s">
        <v>2246</v>
      </c>
      <c r="E448" s="248" t="s">
        <v>2247</v>
      </c>
      <c r="F448" s="253" t="s">
        <v>2248</v>
      </c>
      <c r="G448" s="250">
        <v>43617</v>
      </c>
      <c r="H448" s="251" t="s">
        <v>2131</v>
      </c>
      <c r="I448" s="252">
        <v>38.9</v>
      </c>
      <c r="J448" s="712"/>
    </row>
    <row r="449" spans="1:10">
      <c r="A449" s="710"/>
      <c r="B449" s="711"/>
      <c r="C449" s="248"/>
      <c r="D449" s="428"/>
      <c r="E449" s="248"/>
      <c r="F449" s="248"/>
      <c r="G449" s="250"/>
      <c r="H449" s="251"/>
      <c r="I449" s="252"/>
      <c r="J449" s="712"/>
    </row>
    <row r="451" spans="1:10">
      <c r="A451" s="710">
        <v>113</v>
      </c>
      <c r="B451" s="711" t="s">
        <v>2543</v>
      </c>
      <c r="C451" s="248" t="s">
        <v>2767</v>
      </c>
      <c r="D451" s="249" t="s">
        <v>2768</v>
      </c>
      <c r="E451" s="248" t="s">
        <v>2769</v>
      </c>
      <c r="F451" s="248" t="s">
        <v>2770</v>
      </c>
      <c r="G451" s="250">
        <v>43647</v>
      </c>
      <c r="H451" s="251" t="s">
        <v>2131</v>
      </c>
      <c r="I451" s="252">
        <v>43700</v>
      </c>
      <c r="J451" s="712">
        <f>AVERAGE(I451:I453)</f>
        <v>58254.78</v>
      </c>
    </row>
    <row r="452" spans="1:10">
      <c r="A452" s="710"/>
      <c r="B452" s="711"/>
      <c r="C452" s="248" t="s">
        <v>2771</v>
      </c>
      <c r="D452" s="249" t="s">
        <v>2772</v>
      </c>
      <c r="E452" s="248" t="s">
        <v>2773</v>
      </c>
      <c r="F452" s="253" t="s">
        <v>2774</v>
      </c>
      <c r="G452" s="250">
        <v>43647</v>
      </c>
      <c r="H452" s="251" t="s">
        <v>2131</v>
      </c>
      <c r="I452" s="252">
        <v>46690</v>
      </c>
      <c r="J452" s="712"/>
    </row>
    <row r="453" spans="1:10">
      <c r="A453" s="710"/>
      <c r="B453" s="711"/>
      <c r="C453" s="248" t="s">
        <v>2775</v>
      </c>
      <c r="D453" s="428" t="s">
        <v>2776</v>
      </c>
      <c r="E453" s="248" t="s">
        <v>2777</v>
      </c>
      <c r="F453" s="248" t="s">
        <v>2778</v>
      </c>
      <c r="G453" s="250">
        <v>43647</v>
      </c>
      <c r="H453" s="251" t="s">
        <v>2131</v>
      </c>
      <c r="I453" s="252">
        <v>84374.35</v>
      </c>
      <c r="J453" s="712"/>
    </row>
    <row r="455" spans="1:10">
      <c r="A455" s="710">
        <v>114</v>
      </c>
      <c r="B455" s="711" t="s">
        <v>2633</v>
      </c>
      <c r="C455" s="248" t="s">
        <v>2846</v>
      </c>
      <c r="D455" s="249" t="s">
        <v>2847</v>
      </c>
      <c r="E455" s="248" t="s">
        <v>2848</v>
      </c>
      <c r="F455" s="248" t="s">
        <v>2849</v>
      </c>
      <c r="G455" s="250">
        <v>43647</v>
      </c>
      <c r="H455" s="251" t="s">
        <v>2131</v>
      </c>
      <c r="I455" s="252">
        <v>56520</v>
      </c>
      <c r="J455" s="712">
        <f>AVERAGE(I455:I457)</f>
        <v>56520</v>
      </c>
    </row>
    <row r="456" spans="1:10">
      <c r="A456" s="710"/>
      <c r="B456" s="711"/>
      <c r="C456" s="248"/>
      <c r="D456" s="249"/>
      <c r="E456" s="248"/>
      <c r="F456" s="253"/>
      <c r="G456" s="250"/>
      <c r="H456" s="251"/>
      <c r="I456" s="252"/>
      <c r="J456" s="712"/>
    </row>
    <row r="457" spans="1:10" ht="21" customHeight="1">
      <c r="A457" s="710"/>
      <c r="B457" s="711"/>
      <c r="C457" s="248"/>
      <c r="D457" s="428"/>
      <c r="E457" s="248"/>
      <c r="F457" s="248"/>
      <c r="G457" s="250"/>
      <c r="H457" s="251"/>
      <c r="I457" s="252"/>
      <c r="J457" s="712"/>
    </row>
    <row r="459" spans="1:10">
      <c r="A459" s="710">
        <v>115</v>
      </c>
      <c r="B459" s="714" t="s">
        <v>3080</v>
      </c>
      <c r="C459" s="249" t="s">
        <v>3081</v>
      </c>
      <c r="D459" s="356" t="s">
        <v>3082</v>
      </c>
      <c r="E459" s="248" t="s">
        <v>3083</v>
      </c>
      <c r="F459" s="248" t="s">
        <v>3084</v>
      </c>
      <c r="G459" s="250">
        <v>43160</v>
      </c>
      <c r="H459" s="253" t="s">
        <v>1067</v>
      </c>
      <c r="I459" s="252">
        <v>171.48</v>
      </c>
      <c r="J459" s="712">
        <f>MEDIAN(I459:I461)</f>
        <v>171.48</v>
      </c>
    </row>
    <row r="460" spans="1:10">
      <c r="A460" s="710"/>
      <c r="B460" s="714"/>
      <c r="C460" s="249" t="s">
        <v>3085</v>
      </c>
      <c r="D460" s="356" t="s">
        <v>3086</v>
      </c>
      <c r="E460" s="248" t="s">
        <v>3087</v>
      </c>
      <c r="F460" s="248" t="s">
        <v>3088</v>
      </c>
      <c r="G460" s="250">
        <v>43160</v>
      </c>
      <c r="H460" s="253" t="s">
        <v>1067</v>
      </c>
      <c r="I460" s="252">
        <v>256.2</v>
      </c>
      <c r="J460" s="712"/>
    </row>
    <row r="461" spans="1:10">
      <c r="A461" s="710"/>
      <c r="B461" s="714"/>
      <c r="C461" s="249" t="s">
        <v>3089</v>
      </c>
      <c r="D461" s="356" t="s">
        <v>3090</v>
      </c>
      <c r="E461" s="248" t="s">
        <v>3091</v>
      </c>
      <c r="F461" s="248" t="s">
        <v>3092</v>
      </c>
      <c r="G461" s="250">
        <v>43160</v>
      </c>
      <c r="H461" s="253" t="s">
        <v>1067</v>
      </c>
      <c r="I461" s="252">
        <v>122.34</v>
      </c>
      <c r="J461" s="712"/>
    </row>
    <row r="463" spans="1:10">
      <c r="A463" s="710">
        <v>116</v>
      </c>
      <c r="B463" s="714" t="s">
        <v>3093</v>
      </c>
      <c r="C463" s="248" t="s">
        <v>3094</v>
      </c>
      <c r="D463" s="356" t="s">
        <v>3095</v>
      </c>
      <c r="E463" s="248">
        <v>36345253</v>
      </c>
      <c r="F463" s="253" t="s">
        <v>3096</v>
      </c>
      <c r="G463" s="250">
        <v>43160</v>
      </c>
      <c r="H463" s="253" t="s">
        <v>1067</v>
      </c>
      <c r="I463" s="252">
        <v>384.19</v>
      </c>
      <c r="J463" s="712">
        <f>MEDIAN(I463:I465)</f>
        <v>384.19</v>
      </c>
    </row>
    <row r="464" spans="1:10">
      <c r="A464" s="710"/>
      <c r="B464" s="714"/>
      <c r="C464" s="253" t="s">
        <v>3097</v>
      </c>
      <c r="D464" s="356" t="s">
        <v>3098</v>
      </c>
      <c r="E464" s="253" t="s">
        <v>3099</v>
      </c>
      <c r="F464" s="253" t="s">
        <v>3100</v>
      </c>
      <c r="G464" s="250">
        <v>43160</v>
      </c>
      <c r="H464" s="253" t="s">
        <v>1067</v>
      </c>
      <c r="I464" s="252">
        <v>297.32</v>
      </c>
      <c r="J464" s="712"/>
    </row>
    <row r="465" spans="1:10">
      <c r="A465" s="710"/>
      <c r="B465" s="714"/>
      <c r="C465" s="253" t="s">
        <v>1321</v>
      </c>
      <c r="D465" s="356" t="s">
        <v>1322</v>
      </c>
      <c r="E465" s="253" t="s">
        <v>3101</v>
      </c>
      <c r="F465" s="253" t="s">
        <v>1324</v>
      </c>
      <c r="G465" s="250">
        <v>43185</v>
      </c>
      <c r="H465" s="253" t="s">
        <v>1067</v>
      </c>
      <c r="I465" s="252">
        <v>450</v>
      </c>
      <c r="J465" s="712"/>
    </row>
    <row r="467" spans="1:10">
      <c r="A467" s="710">
        <v>117</v>
      </c>
      <c r="B467" s="714" t="s">
        <v>3102</v>
      </c>
      <c r="C467" s="248" t="s">
        <v>3094</v>
      </c>
      <c r="D467" s="356" t="s">
        <v>3095</v>
      </c>
      <c r="E467" s="248">
        <v>36345253</v>
      </c>
      <c r="F467" s="253" t="s">
        <v>3096</v>
      </c>
      <c r="G467" s="250">
        <v>43185</v>
      </c>
      <c r="H467" s="253" t="s">
        <v>1067</v>
      </c>
      <c r="I467" s="252">
        <v>76.16</v>
      </c>
      <c r="J467" s="712">
        <f>MEDIAN(I467:I469)</f>
        <v>78.56</v>
      </c>
    </row>
    <row r="468" spans="1:10">
      <c r="A468" s="710"/>
      <c r="B468" s="714"/>
      <c r="C468" s="248" t="s">
        <v>3103</v>
      </c>
      <c r="D468" s="356" t="s">
        <v>3104</v>
      </c>
      <c r="E468" s="248">
        <v>33210009</v>
      </c>
      <c r="F468" s="248" t="s">
        <v>3105</v>
      </c>
      <c r="G468" s="250">
        <v>43070</v>
      </c>
      <c r="H468" s="253" t="s">
        <v>1067</v>
      </c>
      <c r="I468" s="252">
        <v>140.79</v>
      </c>
      <c r="J468" s="712"/>
    </row>
    <row r="469" spans="1:10">
      <c r="A469" s="710"/>
      <c r="B469" s="714"/>
      <c r="C469" s="253" t="s">
        <v>3097</v>
      </c>
      <c r="D469" s="356" t="s">
        <v>3098</v>
      </c>
      <c r="E469" s="253" t="s">
        <v>3099</v>
      </c>
      <c r="F469" s="253" t="s">
        <v>3100</v>
      </c>
      <c r="G469" s="250">
        <v>43160</v>
      </c>
      <c r="H469" s="253" t="s">
        <v>1067</v>
      </c>
      <c r="I469" s="252">
        <v>78.56</v>
      </c>
      <c r="J469" s="712"/>
    </row>
    <row r="471" spans="1:10">
      <c r="A471" s="710">
        <v>118</v>
      </c>
      <c r="B471" s="715" t="s">
        <v>3106</v>
      </c>
      <c r="C471" s="253" t="s">
        <v>1321</v>
      </c>
      <c r="D471" s="356" t="s">
        <v>1322</v>
      </c>
      <c r="E471" s="253" t="s">
        <v>3101</v>
      </c>
      <c r="F471" s="253" t="s">
        <v>1324</v>
      </c>
      <c r="G471" s="250">
        <v>43185</v>
      </c>
      <c r="H471" s="253" t="s">
        <v>1067</v>
      </c>
      <c r="I471" s="252">
        <v>48</v>
      </c>
      <c r="J471" s="712">
        <f>MEDIAN(I471:I473)</f>
        <v>69.900000000000006</v>
      </c>
    </row>
    <row r="472" spans="1:10">
      <c r="A472" s="710"/>
      <c r="B472" s="715"/>
      <c r="C472" s="248" t="s">
        <v>3094</v>
      </c>
      <c r="D472" s="356" t="s">
        <v>3095</v>
      </c>
      <c r="E472" s="248">
        <v>36345253</v>
      </c>
      <c r="F472" s="253" t="s">
        <v>3096</v>
      </c>
      <c r="G472" s="250">
        <v>43185</v>
      </c>
      <c r="H472" s="253" t="s">
        <v>1067</v>
      </c>
      <c r="I472" s="252">
        <v>81.69</v>
      </c>
      <c r="J472" s="712"/>
    </row>
    <row r="473" spans="1:10">
      <c r="A473" s="710"/>
      <c r="B473" s="715"/>
      <c r="C473" s="249" t="s">
        <v>3085</v>
      </c>
      <c r="D473" s="356" t="s">
        <v>3086</v>
      </c>
      <c r="E473" s="248" t="s">
        <v>3087</v>
      </c>
      <c r="F473" s="248" t="s">
        <v>3088</v>
      </c>
      <c r="G473" s="250">
        <v>43160</v>
      </c>
      <c r="H473" s="253" t="s">
        <v>1067</v>
      </c>
      <c r="I473" s="252">
        <v>69.900000000000006</v>
      </c>
      <c r="J473" s="712"/>
    </row>
    <row r="475" spans="1:10">
      <c r="A475" s="710">
        <v>119</v>
      </c>
      <c r="B475" s="714" t="s">
        <v>3107</v>
      </c>
      <c r="C475" s="253" t="s">
        <v>1321</v>
      </c>
      <c r="D475" s="356" t="s">
        <v>1322</v>
      </c>
      <c r="E475" s="253" t="s">
        <v>3101</v>
      </c>
      <c r="F475" s="253" t="s">
        <v>1324</v>
      </c>
      <c r="G475" s="250">
        <v>43185</v>
      </c>
      <c r="H475" s="253" t="s">
        <v>1067</v>
      </c>
      <c r="I475" s="252">
        <v>25</v>
      </c>
      <c r="J475" s="712">
        <f>MEDIAN(I475:I477)</f>
        <v>25</v>
      </c>
    </row>
    <row r="476" spans="1:10">
      <c r="A476" s="710"/>
      <c r="B476" s="714"/>
      <c r="C476" s="248" t="s">
        <v>3094</v>
      </c>
      <c r="D476" s="356" t="s">
        <v>3095</v>
      </c>
      <c r="E476" s="248">
        <v>36345253</v>
      </c>
      <c r="F476" s="253" t="s">
        <v>3096</v>
      </c>
      <c r="G476" s="250">
        <v>43185</v>
      </c>
      <c r="H476" s="253" t="s">
        <v>1067</v>
      </c>
      <c r="I476" s="252">
        <v>18.66</v>
      </c>
      <c r="J476" s="712"/>
    </row>
    <row r="477" spans="1:10">
      <c r="A477" s="710"/>
      <c r="B477" s="714"/>
      <c r="C477" s="253" t="s">
        <v>3097</v>
      </c>
      <c r="D477" s="356" t="s">
        <v>3098</v>
      </c>
      <c r="E477" s="253" t="s">
        <v>3099</v>
      </c>
      <c r="F477" s="253" t="s">
        <v>3100</v>
      </c>
      <c r="G477" s="250">
        <v>43160</v>
      </c>
      <c r="H477" s="253" t="s">
        <v>1067</v>
      </c>
      <c r="I477" s="252">
        <v>26</v>
      </c>
      <c r="J477" s="712"/>
    </row>
    <row r="479" spans="1:10">
      <c r="A479" s="710">
        <v>120</v>
      </c>
      <c r="B479" s="714" t="s">
        <v>3108</v>
      </c>
      <c r="C479" s="249" t="s">
        <v>3089</v>
      </c>
      <c r="D479" s="356" t="s">
        <v>3090</v>
      </c>
      <c r="E479" s="248" t="s">
        <v>3091</v>
      </c>
      <c r="F479" s="248" t="s">
        <v>3092</v>
      </c>
      <c r="G479" s="250">
        <v>43160</v>
      </c>
      <c r="H479" s="253" t="s">
        <v>1067</v>
      </c>
      <c r="I479" s="252">
        <v>35</v>
      </c>
      <c r="J479" s="712">
        <f>MEDIAN(I479:I481)</f>
        <v>13.7</v>
      </c>
    </row>
    <row r="480" spans="1:10">
      <c r="A480" s="710"/>
      <c r="B480" s="714"/>
      <c r="C480" s="248" t="s">
        <v>3109</v>
      </c>
      <c r="D480" s="356"/>
      <c r="E480" s="253" t="s">
        <v>3110</v>
      </c>
      <c r="F480" s="253" t="s">
        <v>3111</v>
      </c>
      <c r="G480" s="250">
        <v>43160</v>
      </c>
      <c r="H480" s="253" t="s">
        <v>1067</v>
      </c>
      <c r="I480" s="252">
        <v>4.9000000000000004</v>
      </c>
      <c r="J480" s="712"/>
    </row>
    <row r="481" spans="1:10">
      <c r="A481" s="710"/>
      <c r="B481" s="714"/>
      <c r="C481" s="253" t="s">
        <v>3112</v>
      </c>
      <c r="D481" s="356" t="s">
        <v>3113</v>
      </c>
      <c r="E481" s="253" t="s">
        <v>3114</v>
      </c>
      <c r="F481" s="248" t="s">
        <v>3115</v>
      </c>
      <c r="G481" s="250">
        <v>43160</v>
      </c>
      <c r="H481" s="253" t="s">
        <v>1067</v>
      </c>
      <c r="I481" s="252">
        <v>13.7</v>
      </c>
      <c r="J481" s="712"/>
    </row>
    <row r="482" spans="1:10">
      <c r="A482" s="713"/>
      <c r="B482" s="713"/>
      <c r="C482" s="713"/>
      <c r="D482" s="713"/>
      <c r="E482" s="713"/>
      <c r="F482" s="713"/>
      <c r="G482" s="713"/>
      <c r="H482" s="713"/>
      <c r="I482" s="713"/>
      <c r="J482" s="713"/>
    </row>
    <row r="483" spans="1:10">
      <c r="A483" s="710">
        <v>121</v>
      </c>
      <c r="B483" s="714" t="s">
        <v>3116</v>
      </c>
      <c r="C483" s="248" t="s">
        <v>1138</v>
      </c>
      <c r="D483" s="356" t="s">
        <v>1139</v>
      </c>
      <c r="E483" s="248" t="s">
        <v>1140</v>
      </c>
      <c r="F483" s="248" t="s">
        <v>1141</v>
      </c>
      <c r="G483" s="250">
        <v>43182</v>
      </c>
      <c r="H483" s="253" t="s">
        <v>1067</v>
      </c>
      <c r="I483" s="252">
        <v>4.38</v>
      </c>
      <c r="J483" s="712">
        <f>MEDIAN(I483:I485)</f>
        <v>4.9000000000000004</v>
      </c>
    </row>
    <row r="484" spans="1:10">
      <c r="A484" s="710"/>
      <c r="B484" s="714"/>
      <c r="C484" s="253" t="s">
        <v>3112</v>
      </c>
      <c r="D484" s="356" t="s">
        <v>3113</v>
      </c>
      <c r="E484" s="253" t="s">
        <v>3114</v>
      </c>
      <c r="F484" s="248" t="s">
        <v>3115</v>
      </c>
      <c r="G484" s="250">
        <v>43160</v>
      </c>
      <c r="H484" s="253" t="s">
        <v>1067</v>
      </c>
      <c r="I484" s="252">
        <v>20.5</v>
      </c>
      <c r="J484" s="712"/>
    </row>
    <row r="485" spans="1:10">
      <c r="A485" s="710"/>
      <c r="B485" s="714"/>
      <c r="C485" s="248" t="s">
        <v>3109</v>
      </c>
      <c r="D485" s="356"/>
      <c r="E485" s="253" t="s">
        <v>3110</v>
      </c>
      <c r="F485" s="253" t="s">
        <v>3111</v>
      </c>
      <c r="G485" s="250">
        <v>43160</v>
      </c>
      <c r="H485" s="253" t="s">
        <v>1067</v>
      </c>
      <c r="I485" s="252">
        <v>4.9000000000000004</v>
      </c>
      <c r="J485" s="712"/>
    </row>
    <row r="487" spans="1:10">
      <c r="A487" s="710">
        <v>122</v>
      </c>
      <c r="B487" s="711" t="s">
        <v>3117</v>
      </c>
      <c r="C487" s="248" t="s">
        <v>3081</v>
      </c>
      <c r="D487" s="356" t="s">
        <v>3082</v>
      </c>
      <c r="E487" s="248" t="s">
        <v>3083</v>
      </c>
      <c r="F487" s="248" t="s">
        <v>3084</v>
      </c>
      <c r="G487" s="250">
        <v>43160</v>
      </c>
      <c r="H487" s="253" t="s">
        <v>1067</v>
      </c>
      <c r="I487" s="252">
        <v>2528.86</v>
      </c>
      <c r="J487" s="712">
        <f>MEDIAN(I487:I489)</f>
        <v>2430.8200000000002</v>
      </c>
    </row>
    <row r="488" spans="1:10">
      <c r="A488" s="710"/>
      <c r="B488" s="711"/>
      <c r="C488" s="248" t="s">
        <v>1138</v>
      </c>
      <c r="D488" s="356" t="s">
        <v>3118</v>
      </c>
      <c r="E488" s="248" t="s">
        <v>3119</v>
      </c>
      <c r="F488" s="248" t="s">
        <v>3120</v>
      </c>
      <c r="G488" s="250">
        <v>43160</v>
      </c>
      <c r="H488" s="253" t="s">
        <v>1067</v>
      </c>
      <c r="I488" s="252">
        <v>2300</v>
      </c>
      <c r="J488" s="712"/>
    </row>
    <row r="489" spans="1:10">
      <c r="A489" s="710"/>
      <c r="B489" s="711"/>
      <c r="C489" s="248" t="s">
        <v>3121</v>
      </c>
      <c r="D489" s="356" t="s">
        <v>3122</v>
      </c>
      <c r="E489" s="248">
        <v>36342266</v>
      </c>
      <c r="F489" s="253" t="s">
        <v>3100</v>
      </c>
      <c r="G489" s="250">
        <v>43160</v>
      </c>
      <c r="H489" s="253" t="s">
        <v>1067</v>
      </c>
      <c r="I489" s="252">
        <v>2430.8200000000002</v>
      </c>
      <c r="J489" s="712"/>
    </row>
    <row r="491" spans="1:10">
      <c r="A491" s="710">
        <v>123</v>
      </c>
      <c r="B491" s="714" t="s">
        <v>3123</v>
      </c>
      <c r="C491" s="248" t="s">
        <v>3094</v>
      </c>
      <c r="D491" s="356" t="s">
        <v>3095</v>
      </c>
      <c r="E491" s="248">
        <v>36341717</v>
      </c>
      <c r="F491" s="253" t="s">
        <v>3096</v>
      </c>
      <c r="G491" s="250">
        <v>43160</v>
      </c>
      <c r="H491" s="253" t="s">
        <v>1067</v>
      </c>
      <c r="I491" s="252">
        <v>28.59</v>
      </c>
      <c r="J491" s="712">
        <f>MEDIAN(I491:I493)</f>
        <v>42.07</v>
      </c>
    </row>
    <row r="492" spans="1:10">
      <c r="A492" s="710"/>
      <c r="B492" s="714"/>
      <c r="C492" s="253" t="s">
        <v>1321</v>
      </c>
      <c r="D492" s="356" t="s">
        <v>1322</v>
      </c>
      <c r="E492" s="253" t="s">
        <v>3101</v>
      </c>
      <c r="F492" s="253" t="s">
        <v>1324</v>
      </c>
      <c r="G492" s="250">
        <v>43185</v>
      </c>
      <c r="H492" s="253" t="s">
        <v>1067</v>
      </c>
      <c r="I492" s="252">
        <v>48</v>
      </c>
      <c r="J492" s="712"/>
    </row>
    <row r="493" spans="1:10">
      <c r="A493" s="710"/>
      <c r="B493" s="714"/>
      <c r="C493" s="249" t="s">
        <v>3097</v>
      </c>
      <c r="D493" s="356" t="s">
        <v>3098</v>
      </c>
      <c r="E493" s="253" t="s">
        <v>3099</v>
      </c>
      <c r="F493" s="253" t="s">
        <v>3100</v>
      </c>
      <c r="G493" s="250">
        <v>43160</v>
      </c>
      <c r="H493" s="253" t="s">
        <v>1067</v>
      </c>
      <c r="I493" s="252">
        <v>42.07</v>
      </c>
      <c r="J493" s="712"/>
    </row>
    <row r="495" spans="1:10">
      <c r="A495" s="710">
        <v>124</v>
      </c>
      <c r="B495" s="711" t="s">
        <v>3124</v>
      </c>
      <c r="C495" s="248" t="s">
        <v>1237</v>
      </c>
      <c r="D495" s="356"/>
      <c r="E495" s="248" t="s">
        <v>3125</v>
      </c>
      <c r="F495" s="248" t="s">
        <v>3126</v>
      </c>
      <c r="G495" s="250">
        <v>43172</v>
      </c>
      <c r="H495" s="545" t="s">
        <v>1067</v>
      </c>
      <c r="I495" s="546">
        <v>1410.84</v>
      </c>
      <c r="J495" s="712">
        <f>MEDIAN(I495:I497)</f>
        <v>613.04</v>
      </c>
    </row>
    <row r="496" spans="1:10">
      <c r="A496" s="710"/>
      <c r="B496" s="711"/>
      <c r="C496" s="547" t="s">
        <v>3097</v>
      </c>
      <c r="D496" s="548" t="s">
        <v>3098</v>
      </c>
      <c r="E496" s="549" t="s">
        <v>3099</v>
      </c>
      <c r="F496" s="549" t="s">
        <v>3100</v>
      </c>
      <c r="G496" s="550">
        <v>43160</v>
      </c>
      <c r="H496" s="545" t="s">
        <v>1067</v>
      </c>
      <c r="I496" s="546">
        <v>535.28</v>
      </c>
      <c r="J496" s="712"/>
    </row>
    <row r="497" spans="1:10">
      <c r="A497" s="710"/>
      <c r="B497" s="711"/>
      <c r="C497" s="547" t="s">
        <v>3094</v>
      </c>
      <c r="D497" s="551" t="s">
        <v>3127</v>
      </c>
      <c r="E497" s="248" t="s">
        <v>3128</v>
      </c>
      <c r="F497" s="253" t="s">
        <v>3096</v>
      </c>
      <c r="G497" s="250">
        <v>43160</v>
      </c>
      <c r="H497" s="547" t="s">
        <v>1067</v>
      </c>
      <c r="I497" s="546">
        <v>613.04</v>
      </c>
      <c r="J497" s="712"/>
    </row>
    <row r="499" spans="1:10">
      <c r="A499" s="710">
        <v>125</v>
      </c>
      <c r="B499" s="711" t="s">
        <v>3129</v>
      </c>
      <c r="C499" s="248" t="s">
        <v>1321</v>
      </c>
      <c r="D499" s="356" t="s">
        <v>1322</v>
      </c>
      <c r="E499" s="248" t="s">
        <v>3130</v>
      </c>
      <c r="F499" s="248" t="s">
        <v>1324</v>
      </c>
      <c r="G499" s="250">
        <v>43182</v>
      </c>
      <c r="H499" s="253" t="s">
        <v>1067</v>
      </c>
      <c r="I499" s="252">
        <v>15.5</v>
      </c>
      <c r="J499" s="712">
        <f>MEDIAN(I499:I501)</f>
        <v>15.5</v>
      </c>
    </row>
    <row r="500" spans="1:10">
      <c r="A500" s="710"/>
      <c r="B500" s="711"/>
      <c r="C500" s="248" t="s">
        <v>3094</v>
      </c>
      <c r="D500" s="356" t="s">
        <v>3095</v>
      </c>
      <c r="E500" s="248" t="s">
        <v>3131</v>
      </c>
      <c r="F500" s="248" t="s">
        <v>3132</v>
      </c>
      <c r="G500" s="250">
        <v>42948</v>
      </c>
      <c r="H500" s="253" t="s">
        <v>1067</v>
      </c>
      <c r="I500" s="252">
        <v>12.6</v>
      </c>
      <c r="J500" s="712"/>
    </row>
    <row r="501" spans="1:10">
      <c r="A501" s="710"/>
      <c r="B501" s="711"/>
      <c r="C501" s="248" t="s">
        <v>3097</v>
      </c>
      <c r="D501" s="356" t="s">
        <v>3098</v>
      </c>
      <c r="E501" s="248" t="s">
        <v>3099</v>
      </c>
      <c r="F501" s="248" t="s">
        <v>3100</v>
      </c>
      <c r="G501" s="250">
        <v>43160</v>
      </c>
      <c r="H501" s="253" t="s">
        <v>3133</v>
      </c>
      <c r="I501" s="252">
        <v>16.149999999999999</v>
      </c>
      <c r="J501" s="712"/>
    </row>
    <row r="503" spans="1:10">
      <c r="A503" s="710">
        <v>126</v>
      </c>
      <c r="B503" s="711" t="s">
        <v>3134</v>
      </c>
      <c r="C503" s="248" t="s">
        <v>1321</v>
      </c>
      <c r="D503" s="356" t="s">
        <v>1322</v>
      </c>
      <c r="E503" s="248" t="s">
        <v>3130</v>
      </c>
      <c r="F503" s="248" t="s">
        <v>1324</v>
      </c>
      <c r="G503" s="250">
        <v>43182</v>
      </c>
      <c r="H503" s="253" t="s">
        <v>1067</v>
      </c>
      <c r="I503" s="252">
        <v>16.670000000000002</v>
      </c>
      <c r="J503" s="712">
        <f>MEDIAN(I503:I505)</f>
        <v>12.17</v>
      </c>
    </row>
    <row r="504" spans="1:10">
      <c r="A504" s="710"/>
      <c r="B504" s="711"/>
      <c r="C504" s="248" t="s">
        <v>3094</v>
      </c>
      <c r="D504" s="356" t="s">
        <v>3095</v>
      </c>
      <c r="E504" s="248" t="s">
        <v>3131</v>
      </c>
      <c r="F504" s="253" t="s">
        <v>3096</v>
      </c>
      <c r="G504" s="250">
        <v>43160</v>
      </c>
      <c r="H504" s="253" t="s">
        <v>1067</v>
      </c>
      <c r="I504" s="252">
        <v>10.050000000000001</v>
      </c>
      <c r="J504" s="712"/>
    </row>
    <row r="505" spans="1:10">
      <c r="A505" s="710"/>
      <c r="B505" s="711"/>
      <c r="C505" s="248" t="s">
        <v>3097</v>
      </c>
      <c r="D505" s="356" t="s">
        <v>3098</v>
      </c>
      <c r="E505" s="248" t="s">
        <v>3099</v>
      </c>
      <c r="F505" s="248" t="s">
        <v>3100</v>
      </c>
      <c r="G505" s="250">
        <v>43160</v>
      </c>
      <c r="H505" s="253" t="s">
        <v>3133</v>
      </c>
      <c r="I505" s="252">
        <v>12.17</v>
      </c>
      <c r="J505" s="712"/>
    </row>
    <row r="507" spans="1:10">
      <c r="A507" s="710">
        <v>127</v>
      </c>
      <c r="B507" s="711" t="s">
        <v>2992</v>
      </c>
      <c r="C507" s="248" t="s">
        <v>1321</v>
      </c>
      <c r="D507" s="356" t="s">
        <v>1322</v>
      </c>
      <c r="E507" s="248" t="s">
        <v>3130</v>
      </c>
      <c r="F507" s="248" t="s">
        <v>1324</v>
      </c>
      <c r="G507" s="250">
        <v>43182</v>
      </c>
      <c r="H507" s="253" t="s">
        <v>1067</v>
      </c>
      <c r="I507" s="252">
        <v>1</v>
      </c>
      <c r="J507" s="712">
        <f>MEDIAN(I507:I509)</f>
        <v>1</v>
      </c>
    </row>
    <row r="508" spans="1:10">
      <c r="A508" s="710"/>
      <c r="B508" s="711"/>
      <c r="C508" s="248" t="s">
        <v>3094</v>
      </c>
      <c r="D508" s="356" t="s">
        <v>3095</v>
      </c>
      <c r="E508" s="248" t="s">
        <v>3128</v>
      </c>
      <c r="F508" s="253" t="s">
        <v>3096</v>
      </c>
      <c r="G508" s="250">
        <v>43160</v>
      </c>
      <c r="H508" s="253" t="s">
        <v>1067</v>
      </c>
      <c r="I508" s="252">
        <v>0.72</v>
      </c>
      <c r="J508" s="712"/>
    </row>
    <row r="509" spans="1:10">
      <c r="A509" s="710"/>
      <c r="B509" s="711"/>
      <c r="C509" s="248" t="s">
        <v>3097</v>
      </c>
      <c r="D509" s="356" t="s">
        <v>3098</v>
      </c>
      <c r="E509" s="248" t="s">
        <v>3099</v>
      </c>
      <c r="F509" s="248" t="s">
        <v>3100</v>
      </c>
      <c r="G509" s="250">
        <v>43160</v>
      </c>
      <c r="H509" s="253" t="s">
        <v>3133</v>
      </c>
      <c r="I509" s="252">
        <v>1.1499999999999999</v>
      </c>
      <c r="J509" s="712"/>
    </row>
    <row r="511" spans="1:10">
      <c r="A511" s="710">
        <v>128</v>
      </c>
      <c r="B511" s="711" t="s">
        <v>3135</v>
      </c>
      <c r="C511" s="248" t="s">
        <v>1321</v>
      </c>
      <c r="D511" s="356" t="s">
        <v>1322</v>
      </c>
      <c r="E511" s="248" t="s">
        <v>3130</v>
      </c>
      <c r="F511" s="248" t="s">
        <v>1324</v>
      </c>
      <c r="G511" s="250">
        <v>43182</v>
      </c>
      <c r="H511" s="253" t="s">
        <v>1067</v>
      </c>
      <c r="I511" s="252">
        <v>3.5</v>
      </c>
      <c r="J511" s="712">
        <f>MEDIAN(I511:I513)</f>
        <v>2.25</v>
      </c>
    </row>
    <row r="512" spans="1:10">
      <c r="A512" s="710"/>
      <c r="B512" s="711"/>
      <c r="C512" s="253" t="s">
        <v>3097</v>
      </c>
      <c r="D512" s="356" t="s">
        <v>3098</v>
      </c>
      <c r="E512" s="253" t="s">
        <v>3099</v>
      </c>
      <c r="F512" s="253" t="s">
        <v>3100</v>
      </c>
      <c r="G512" s="250">
        <v>43160</v>
      </c>
      <c r="H512" s="253" t="s">
        <v>1067</v>
      </c>
      <c r="I512" s="252">
        <v>2.25</v>
      </c>
      <c r="J512" s="712"/>
    </row>
    <row r="513" spans="1:10">
      <c r="A513" s="710"/>
      <c r="B513" s="711"/>
      <c r="C513" s="248" t="s">
        <v>3081</v>
      </c>
      <c r="D513" s="356" t="s">
        <v>3082</v>
      </c>
      <c r="E513" s="248" t="s">
        <v>3083</v>
      </c>
      <c r="F513" s="248" t="s">
        <v>3084</v>
      </c>
      <c r="G513" s="250">
        <v>43160</v>
      </c>
      <c r="H513" s="253" t="s">
        <v>1067</v>
      </c>
      <c r="I513" s="252">
        <v>1.18</v>
      </c>
      <c r="J513" s="712"/>
    </row>
    <row r="515" spans="1:10">
      <c r="A515" s="710">
        <v>129</v>
      </c>
      <c r="B515" s="711" t="s">
        <v>2994</v>
      </c>
      <c r="C515" s="248" t="s">
        <v>1321</v>
      </c>
      <c r="D515" s="356" t="s">
        <v>1322</v>
      </c>
      <c r="E515" s="248" t="s">
        <v>3130</v>
      </c>
      <c r="F515" s="248" t="s">
        <v>1324</v>
      </c>
      <c r="G515" s="250">
        <v>43182</v>
      </c>
      <c r="H515" s="253" t="s">
        <v>1067</v>
      </c>
      <c r="I515" s="252">
        <v>2.4</v>
      </c>
      <c r="J515" s="712">
        <f>MEDIAN(I515:I517)</f>
        <v>4.22</v>
      </c>
    </row>
    <row r="516" spans="1:10">
      <c r="A516" s="710"/>
      <c r="B516" s="711"/>
      <c r="C516" s="253" t="s">
        <v>3097</v>
      </c>
      <c r="D516" s="356" t="s">
        <v>3098</v>
      </c>
      <c r="E516" s="253" t="s">
        <v>3099</v>
      </c>
      <c r="F516" s="253" t="s">
        <v>3100</v>
      </c>
      <c r="G516" s="250">
        <v>43160</v>
      </c>
      <c r="H516" s="253" t="s">
        <v>1067</v>
      </c>
      <c r="I516" s="252">
        <v>4.22</v>
      </c>
      <c r="J516" s="712"/>
    </row>
    <row r="517" spans="1:10">
      <c r="A517" s="710"/>
      <c r="B517" s="711"/>
      <c r="C517" s="248" t="s">
        <v>3136</v>
      </c>
      <c r="D517" s="356" t="s">
        <v>1234</v>
      </c>
      <c r="E517" s="248" t="s">
        <v>3137</v>
      </c>
      <c r="F517" s="248" t="s">
        <v>1236</v>
      </c>
      <c r="G517" s="250">
        <v>43160</v>
      </c>
      <c r="H517" s="253" t="s">
        <v>1067</v>
      </c>
      <c r="I517" s="252">
        <v>4.6500000000000004</v>
      </c>
      <c r="J517" s="712"/>
    </row>
  </sheetData>
  <mergeCells count="388">
    <mergeCell ref="B455:B457"/>
    <mergeCell ref="J455:J457"/>
    <mergeCell ref="A455:A457"/>
    <mergeCell ref="A435:A437"/>
    <mergeCell ref="B435:B437"/>
    <mergeCell ref="J435:J437"/>
    <mergeCell ref="B439:B441"/>
    <mergeCell ref="J439:J441"/>
    <mergeCell ref="A439:A441"/>
    <mergeCell ref="A443:A445"/>
    <mergeCell ref="B443:B445"/>
    <mergeCell ref="J443:J445"/>
    <mergeCell ref="A447:A449"/>
    <mergeCell ref="B447:B449"/>
    <mergeCell ref="J447:J449"/>
    <mergeCell ref="A451:A453"/>
    <mergeCell ref="B451:B453"/>
    <mergeCell ref="J451:J453"/>
    <mergeCell ref="A71:A73"/>
    <mergeCell ref="B71:B73"/>
    <mergeCell ref="J71:J73"/>
    <mergeCell ref="A75:A77"/>
    <mergeCell ref="B75:B77"/>
    <mergeCell ref="J75:J77"/>
    <mergeCell ref="A79:A81"/>
    <mergeCell ref="B79:B81"/>
    <mergeCell ref="J79:J81"/>
    <mergeCell ref="A83:A85"/>
    <mergeCell ref="B83:B85"/>
    <mergeCell ref="J83:J85"/>
    <mergeCell ref="A95:A97"/>
    <mergeCell ref="B95:B97"/>
    <mergeCell ref="J95:J97"/>
    <mergeCell ref="A99:A101"/>
    <mergeCell ref="B99:B101"/>
    <mergeCell ref="J99:J101"/>
    <mergeCell ref="A87:A89"/>
    <mergeCell ref="B87:B89"/>
    <mergeCell ref="J87:J89"/>
    <mergeCell ref="A91:A93"/>
    <mergeCell ref="B91:B93"/>
    <mergeCell ref="J91:J93"/>
    <mergeCell ref="A63:A65"/>
    <mergeCell ref="B63:B65"/>
    <mergeCell ref="J63:J65"/>
    <mergeCell ref="A67:A69"/>
    <mergeCell ref="B67:B69"/>
    <mergeCell ref="J67:J69"/>
    <mergeCell ref="A51:A53"/>
    <mergeCell ref="B51:B53"/>
    <mergeCell ref="J51:J53"/>
    <mergeCell ref="A55:A57"/>
    <mergeCell ref="B55:B57"/>
    <mergeCell ref="J55:J57"/>
    <mergeCell ref="A59:A61"/>
    <mergeCell ref="B59:B61"/>
    <mergeCell ref="J59:J61"/>
    <mergeCell ref="A39:A41"/>
    <mergeCell ref="B39:B41"/>
    <mergeCell ref="J39:J41"/>
    <mergeCell ref="A43:A45"/>
    <mergeCell ref="B43:B45"/>
    <mergeCell ref="J43:J45"/>
    <mergeCell ref="A47:A49"/>
    <mergeCell ref="B47:B49"/>
    <mergeCell ref="J47:J49"/>
    <mergeCell ref="A27:A29"/>
    <mergeCell ref="B27:B29"/>
    <mergeCell ref="J27:J29"/>
    <mergeCell ref="A31:A33"/>
    <mergeCell ref="B31:B33"/>
    <mergeCell ref="J31:J33"/>
    <mergeCell ref="A35:A37"/>
    <mergeCell ref="B35:B37"/>
    <mergeCell ref="J35:J37"/>
    <mergeCell ref="A1:J1"/>
    <mergeCell ref="A3:A5"/>
    <mergeCell ref="B3:B5"/>
    <mergeCell ref="J3:J5"/>
    <mergeCell ref="A7:A9"/>
    <mergeCell ref="B7:B9"/>
    <mergeCell ref="J7:J9"/>
    <mergeCell ref="A23:A25"/>
    <mergeCell ref="B23:B25"/>
    <mergeCell ref="J23:J25"/>
    <mergeCell ref="A15:A17"/>
    <mergeCell ref="B15:B17"/>
    <mergeCell ref="J15:J17"/>
    <mergeCell ref="A19:A21"/>
    <mergeCell ref="B19:B21"/>
    <mergeCell ref="J19:J21"/>
    <mergeCell ref="A11:A13"/>
    <mergeCell ref="B11:B13"/>
    <mergeCell ref="J11:J13"/>
    <mergeCell ref="A111:A113"/>
    <mergeCell ref="B111:B113"/>
    <mergeCell ref="J111:J113"/>
    <mergeCell ref="A115:A117"/>
    <mergeCell ref="B115:B117"/>
    <mergeCell ref="J115:J117"/>
    <mergeCell ref="A103:A105"/>
    <mergeCell ref="B103:B105"/>
    <mergeCell ref="J103:J105"/>
    <mergeCell ref="A107:A109"/>
    <mergeCell ref="B107:B109"/>
    <mergeCell ref="J107:J109"/>
    <mergeCell ref="A127:A129"/>
    <mergeCell ref="B127:B129"/>
    <mergeCell ref="J127:J129"/>
    <mergeCell ref="A131:A133"/>
    <mergeCell ref="B131:B133"/>
    <mergeCell ref="J131:J133"/>
    <mergeCell ref="A119:A121"/>
    <mergeCell ref="B119:B121"/>
    <mergeCell ref="J119:J121"/>
    <mergeCell ref="A123:A125"/>
    <mergeCell ref="B123:B125"/>
    <mergeCell ref="J123:J125"/>
    <mergeCell ref="A143:A145"/>
    <mergeCell ref="B143:B145"/>
    <mergeCell ref="J143:J145"/>
    <mergeCell ref="A147:A149"/>
    <mergeCell ref="B147:B149"/>
    <mergeCell ref="J147:J149"/>
    <mergeCell ref="A135:A137"/>
    <mergeCell ref="B135:B137"/>
    <mergeCell ref="J135:J137"/>
    <mergeCell ref="A139:A141"/>
    <mergeCell ref="B139:B141"/>
    <mergeCell ref="J139:J141"/>
    <mergeCell ref="A159:A161"/>
    <mergeCell ref="B159:B161"/>
    <mergeCell ref="J159:J161"/>
    <mergeCell ref="A163:A165"/>
    <mergeCell ref="B163:B165"/>
    <mergeCell ref="J163:J165"/>
    <mergeCell ref="A151:A153"/>
    <mergeCell ref="B151:B153"/>
    <mergeCell ref="J151:J153"/>
    <mergeCell ref="A155:A157"/>
    <mergeCell ref="B155:B157"/>
    <mergeCell ref="J155:J157"/>
    <mergeCell ref="A175:A177"/>
    <mergeCell ref="B175:B177"/>
    <mergeCell ref="J175:J177"/>
    <mergeCell ref="A178:J178"/>
    <mergeCell ref="A179:A181"/>
    <mergeCell ref="B179:B181"/>
    <mergeCell ref="J179:J181"/>
    <mergeCell ref="A167:A169"/>
    <mergeCell ref="B167:B169"/>
    <mergeCell ref="J167:J169"/>
    <mergeCell ref="A171:A173"/>
    <mergeCell ref="B171:B173"/>
    <mergeCell ref="J171:J173"/>
    <mergeCell ref="A191:A193"/>
    <mergeCell ref="B191:B193"/>
    <mergeCell ref="J191:J193"/>
    <mergeCell ref="A195:A197"/>
    <mergeCell ref="B195:B197"/>
    <mergeCell ref="J195:J197"/>
    <mergeCell ref="A183:A185"/>
    <mergeCell ref="B183:B185"/>
    <mergeCell ref="A187:A189"/>
    <mergeCell ref="B187:B189"/>
    <mergeCell ref="J187:J189"/>
    <mergeCell ref="A207:A209"/>
    <mergeCell ref="B207:B209"/>
    <mergeCell ref="J207:J209"/>
    <mergeCell ref="A211:A213"/>
    <mergeCell ref="B211:B213"/>
    <mergeCell ref="J211:J213"/>
    <mergeCell ref="A199:A201"/>
    <mergeCell ref="B199:B201"/>
    <mergeCell ref="J199:J201"/>
    <mergeCell ref="A203:A205"/>
    <mergeCell ref="B203:B205"/>
    <mergeCell ref="J203:J205"/>
    <mergeCell ref="A223:A225"/>
    <mergeCell ref="B223:B225"/>
    <mergeCell ref="J223:J225"/>
    <mergeCell ref="A227:A229"/>
    <mergeCell ref="B227:B229"/>
    <mergeCell ref="J227:J229"/>
    <mergeCell ref="A215:A217"/>
    <mergeCell ref="B215:B217"/>
    <mergeCell ref="J215:J217"/>
    <mergeCell ref="A219:A221"/>
    <mergeCell ref="B219:B221"/>
    <mergeCell ref="J219:J221"/>
    <mergeCell ref="A239:A241"/>
    <mergeCell ref="B239:B241"/>
    <mergeCell ref="J239:J241"/>
    <mergeCell ref="A243:A245"/>
    <mergeCell ref="B243:B245"/>
    <mergeCell ref="J243:J245"/>
    <mergeCell ref="A231:A233"/>
    <mergeCell ref="B231:B233"/>
    <mergeCell ref="J231:J233"/>
    <mergeCell ref="A235:A237"/>
    <mergeCell ref="B235:B237"/>
    <mergeCell ref="J235:J237"/>
    <mergeCell ref="A255:A257"/>
    <mergeCell ref="B255:B257"/>
    <mergeCell ref="J255:J257"/>
    <mergeCell ref="A259:A261"/>
    <mergeCell ref="B259:B261"/>
    <mergeCell ref="J259:J261"/>
    <mergeCell ref="A247:A249"/>
    <mergeCell ref="B247:B249"/>
    <mergeCell ref="J247:J249"/>
    <mergeCell ref="A251:A253"/>
    <mergeCell ref="B251:B253"/>
    <mergeCell ref="J251:J253"/>
    <mergeCell ref="A271:A273"/>
    <mergeCell ref="B271:B273"/>
    <mergeCell ref="J271:J273"/>
    <mergeCell ref="A275:A277"/>
    <mergeCell ref="B275:B277"/>
    <mergeCell ref="J275:J277"/>
    <mergeCell ref="A263:A265"/>
    <mergeCell ref="B263:B265"/>
    <mergeCell ref="J263:J265"/>
    <mergeCell ref="A267:A269"/>
    <mergeCell ref="B267:B269"/>
    <mergeCell ref="J267:J269"/>
    <mergeCell ref="A287:A289"/>
    <mergeCell ref="B287:B289"/>
    <mergeCell ref="J287:J289"/>
    <mergeCell ref="A291:A293"/>
    <mergeCell ref="B291:B293"/>
    <mergeCell ref="J291:J293"/>
    <mergeCell ref="A279:A281"/>
    <mergeCell ref="B279:B281"/>
    <mergeCell ref="J279:J281"/>
    <mergeCell ref="A283:A285"/>
    <mergeCell ref="B283:B285"/>
    <mergeCell ref="J283:J285"/>
    <mergeCell ref="A303:A305"/>
    <mergeCell ref="B303:B305"/>
    <mergeCell ref="J303:J305"/>
    <mergeCell ref="A307:A309"/>
    <mergeCell ref="B307:B309"/>
    <mergeCell ref="J307:J309"/>
    <mergeCell ref="A295:A297"/>
    <mergeCell ref="B295:B297"/>
    <mergeCell ref="J295:J297"/>
    <mergeCell ref="A299:A301"/>
    <mergeCell ref="B299:B301"/>
    <mergeCell ref="J299:J301"/>
    <mergeCell ref="A319:A321"/>
    <mergeCell ref="B319:B321"/>
    <mergeCell ref="J319:J321"/>
    <mergeCell ref="A323:A325"/>
    <mergeCell ref="B323:B325"/>
    <mergeCell ref="J323:J325"/>
    <mergeCell ref="A311:A313"/>
    <mergeCell ref="B311:B313"/>
    <mergeCell ref="J311:J313"/>
    <mergeCell ref="A315:A317"/>
    <mergeCell ref="B315:B317"/>
    <mergeCell ref="J315:J317"/>
    <mergeCell ref="A335:A337"/>
    <mergeCell ref="B335:B337"/>
    <mergeCell ref="J335:J337"/>
    <mergeCell ref="A339:A341"/>
    <mergeCell ref="B339:B341"/>
    <mergeCell ref="J339:J341"/>
    <mergeCell ref="A327:A329"/>
    <mergeCell ref="B327:B329"/>
    <mergeCell ref="J327:J329"/>
    <mergeCell ref="A331:A333"/>
    <mergeCell ref="B331:B333"/>
    <mergeCell ref="J331:J333"/>
    <mergeCell ref="A351:A353"/>
    <mergeCell ref="B351:B353"/>
    <mergeCell ref="J351:J353"/>
    <mergeCell ref="A355:A357"/>
    <mergeCell ref="B355:B357"/>
    <mergeCell ref="J355:J357"/>
    <mergeCell ref="A343:A345"/>
    <mergeCell ref="B343:B345"/>
    <mergeCell ref="J343:J345"/>
    <mergeCell ref="A347:A349"/>
    <mergeCell ref="B347:B349"/>
    <mergeCell ref="J347:J349"/>
    <mergeCell ref="A367:A369"/>
    <mergeCell ref="B367:B369"/>
    <mergeCell ref="J367:J369"/>
    <mergeCell ref="A371:A373"/>
    <mergeCell ref="B371:B373"/>
    <mergeCell ref="J371:J373"/>
    <mergeCell ref="A359:A361"/>
    <mergeCell ref="B359:B361"/>
    <mergeCell ref="J359:J361"/>
    <mergeCell ref="A363:A365"/>
    <mergeCell ref="B363:B365"/>
    <mergeCell ref="J363:J365"/>
    <mergeCell ref="A383:A385"/>
    <mergeCell ref="B383:B385"/>
    <mergeCell ref="A387:A389"/>
    <mergeCell ref="B387:B389"/>
    <mergeCell ref="J387:J389"/>
    <mergeCell ref="A375:A377"/>
    <mergeCell ref="B375:B377"/>
    <mergeCell ref="J375:J377"/>
    <mergeCell ref="A379:A381"/>
    <mergeCell ref="B379:B381"/>
    <mergeCell ref="J379:J381"/>
    <mergeCell ref="A399:A401"/>
    <mergeCell ref="B399:B401"/>
    <mergeCell ref="J399:J401"/>
    <mergeCell ref="A391:A393"/>
    <mergeCell ref="B391:B393"/>
    <mergeCell ref="J391:J393"/>
    <mergeCell ref="A395:A397"/>
    <mergeCell ref="B395:B397"/>
    <mergeCell ref="J395:J397"/>
    <mergeCell ref="A411:A413"/>
    <mergeCell ref="B411:B413"/>
    <mergeCell ref="J411:J413"/>
    <mergeCell ref="A415:A417"/>
    <mergeCell ref="B415:B417"/>
    <mergeCell ref="J415:J417"/>
    <mergeCell ref="A403:A405"/>
    <mergeCell ref="B403:B405"/>
    <mergeCell ref="J403:J405"/>
    <mergeCell ref="A407:A409"/>
    <mergeCell ref="B407:B409"/>
    <mergeCell ref="J407:J409"/>
    <mergeCell ref="A431:A433"/>
    <mergeCell ref="B431:B433"/>
    <mergeCell ref="J431:J433"/>
    <mergeCell ref="A423:A425"/>
    <mergeCell ref="B423:B425"/>
    <mergeCell ref="J423:J425"/>
    <mergeCell ref="A419:A421"/>
    <mergeCell ref="B419:B421"/>
    <mergeCell ref="J419:J421"/>
    <mergeCell ref="A427:A429"/>
    <mergeCell ref="B427:B429"/>
    <mergeCell ref="J427:J429"/>
    <mergeCell ref="A459:A461"/>
    <mergeCell ref="B459:B461"/>
    <mergeCell ref="J459:J461"/>
    <mergeCell ref="A463:A465"/>
    <mergeCell ref="B463:B465"/>
    <mergeCell ref="J463:J465"/>
    <mergeCell ref="A467:A469"/>
    <mergeCell ref="B467:B469"/>
    <mergeCell ref="J467:J469"/>
    <mergeCell ref="A471:A473"/>
    <mergeCell ref="B471:B473"/>
    <mergeCell ref="J471:J473"/>
    <mergeCell ref="A475:A477"/>
    <mergeCell ref="B475:B477"/>
    <mergeCell ref="J475:J477"/>
    <mergeCell ref="A479:A481"/>
    <mergeCell ref="B479:B481"/>
    <mergeCell ref="J479:J481"/>
    <mergeCell ref="A482:J482"/>
    <mergeCell ref="A483:A485"/>
    <mergeCell ref="B483:B485"/>
    <mergeCell ref="J483:J485"/>
    <mergeCell ref="A487:A489"/>
    <mergeCell ref="B487:B489"/>
    <mergeCell ref="J487:J489"/>
    <mergeCell ref="A491:A493"/>
    <mergeCell ref="B491:B493"/>
    <mergeCell ref="J491:J493"/>
    <mergeCell ref="A495:A497"/>
    <mergeCell ref="B495:B497"/>
    <mergeCell ref="J495:J497"/>
    <mergeCell ref="A499:A501"/>
    <mergeCell ref="B499:B501"/>
    <mergeCell ref="J499:J501"/>
    <mergeCell ref="A503:A505"/>
    <mergeCell ref="B503:B505"/>
    <mergeCell ref="J503:J505"/>
    <mergeCell ref="A507:A509"/>
    <mergeCell ref="B507:B509"/>
    <mergeCell ref="J507:J509"/>
    <mergeCell ref="A511:A513"/>
    <mergeCell ref="B511:B513"/>
    <mergeCell ref="J511:J513"/>
    <mergeCell ref="A515:A517"/>
    <mergeCell ref="B515:B517"/>
    <mergeCell ref="J515:J517"/>
  </mergeCells>
  <conditionalFormatting sqref="B1:B2">
    <cfRule type="duplicateValues" dxfId="382" priority="654"/>
  </conditionalFormatting>
  <conditionalFormatting sqref="A1:A2">
    <cfRule type="duplicateValues" dxfId="381" priority="655"/>
  </conditionalFormatting>
  <conditionalFormatting sqref="B3:B5">
    <cfRule type="duplicateValues" dxfId="380" priority="429"/>
  </conditionalFormatting>
  <conditionalFormatting sqref="A3:A5">
    <cfRule type="duplicateValues" dxfId="379" priority="430"/>
  </conditionalFormatting>
  <conditionalFormatting sqref="A3:A5">
    <cfRule type="duplicateValues" dxfId="378" priority="431"/>
  </conditionalFormatting>
  <conditionalFormatting sqref="B7:B9">
    <cfRule type="duplicateValues" dxfId="377" priority="426"/>
  </conditionalFormatting>
  <conditionalFormatting sqref="A7:A9">
    <cfRule type="duplicateValues" dxfId="376" priority="427"/>
  </conditionalFormatting>
  <conditionalFormatting sqref="A7:A9">
    <cfRule type="duplicateValues" dxfId="375" priority="428"/>
  </conditionalFormatting>
  <conditionalFormatting sqref="B11:B13">
    <cfRule type="duplicateValues" dxfId="374" priority="423"/>
  </conditionalFormatting>
  <conditionalFormatting sqref="A11:A13">
    <cfRule type="duplicateValues" dxfId="373" priority="424"/>
  </conditionalFormatting>
  <conditionalFormatting sqref="A11:A13">
    <cfRule type="duplicateValues" dxfId="372" priority="425"/>
  </conditionalFormatting>
  <conditionalFormatting sqref="B15:B17">
    <cfRule type="duplicateValues" dxfId="371" priority="420"/>
  </conditionalFormatting>
  <conditionalFormatting sqref="A15:A17">
    <cfRule type="duplicateValues" dxfId="370" priority="421"/>
  </conditionalFormatting>
  <conditionalFormatting sqref="A15:A17">
    <cfRule type="duplicateValues" dxfId="369" priority="422"/>
  </conditionalFormatting>
  <conditionalFormatting sqref="B19:B21">
    <cfRule type="duplicateValues" dxfId="368" priority="417"/>
  </conditionalFormatting>
  <conditionalFormatting sqref="A19:A21">
    <cfRule type="duplicateValues" dxfId="367" priority="418"/>
  </conditionalFormatting>
  <conditionalFormatting sqref="A19:A21">
    <cfRule type="duplicateValues" dxfId="366" priority="419"/>
  </conditionalFormatting>
  <conditionalFormatting sqref="B23:B25">
    <cfRule type="duplicateValues" dxfId="365" priority="414"/>
  </conditionalFormatting>
  <conditionalFormatting sqref="B27:B29">
    <cfRule type="duplicateValues" dxfId="364" priority="411"/>
  </conditionalFormatting>
  <conditionalFormatting sqref="B31:B33">
    <cfRule type="duplicateValues" dxfId="363" priority="408"/>
  </conditionalFormatting>
  <conditionalFormatting sqref="B35:B37">
    <cfRule type="duplicateValues" dxfId="362" priority="405"/>
  </conditionalFormatting>
  <conditionalFormatting sqref="B39:B41">
    <cfRule type="duplicateValues" dxfId="361" priority="402"/>
  </conditionalFormatting>
  <conditionalFormatting sqref="B47:B49">
    <cfRule type="duplicateValues" dxfId="360" priority="396"/>
  </conditionalFormatting>
  <conditionalFormatting sqref="B51:B53">
    <cfRule type="duplicateValues" dxfId="359" priority="393"/>
  </conditionalFormatting>
  <conditionalFormatting sqref="A51:A53">
    <cfRule type="duplicateValues" dxfId="358" priority="394"/>
  </conditionalFormatting>
  <conditionalFormatting sqref="A51:A53">
    <cfRule type="duplicateValues" dxfId="357" priority="395"/>
  </conditionalFormatting>
  <conditionalFormatting sqref="B55:B57">
    <cfRule type="duplicateValues" dxfId="356" priority="390"/>
  </conditionalFormatting>
  <conditionalFormatting sqref="A55:A57">
    <cfRule type="duplicateValues" dxfId="355" priority="391"/>
  </conditionalFormatting>
  <conditionalFormatting sqref="A55:A57">
    <cfRule type="duplicateValues" dxfId="354" priority="392"/>
  </conditionalFormatting>
  <conditionalFormatting sqref="B59:B61">
    <cfRule type="duplicateValues" dxfId="353" priority="387"/>
  </conditionalFormatting>
  <conditionalFormatting sqref="A59:A61">
    <cfRule type="duplicateValues" dxfId="352" priority="388"/>
  </conditionalFormatting>
  <conditionalFormatting sqref="A59:A61">
    <cfRule type="duplicateValues" dxfId="351" priority="389"/>
  </conditionalFormatting>
  <conditionalFormatting sqref="B63:B65">
    <cfRule type="duplicateValues" dxfId="350" priority="371"/>
  </conditionalFormatting>
  <conditionalFormatting sqref="A63:A65">
    <cfRule type="duplicateValues" dxfId="349" priority="372"/>
  </conditionalFormatting>
  <conditionalFormatting sqref="A63:A65">
    <cfRule type="duplicateValues" dxfId="348" priority="373"/>
  </conditionalFormatting>
  <conditionalFormatting sqref="A67:A70">
    <cfRule type="duplicateValues" dxfId="347" priority="370"/>
  </conditionalFormatting>
  <conditionalFormatting sqref="B71:B73">
    <cfRule type="duplicateValues" dxfId="346" priority="367"/>
  </conditionalFormatting>
  <conditionalFormatting sqref="A71:A73">
    <cfRule type="duplicateValues" dxfId="345" priority="368"/>
  </conditionalFormatting>
  <conditionalFormatting sqref="A71:A73">
    <cfRule type="duplicateValues" dxfId="344" priority="369"/>
  </conditionalFormatting>
  <conditionalFormatting sqref="B75:B77">
    <cfRule type="duplicateValues" dxfId="343" priority="364"/>
  </conditionalFormatting>
  <conditionalFormatting sqref="A75:A77">
    <cfRule type="duplicateValues" dxfId="342" priority="365"/>
  </conditionalFormatting>
  <conditionalFormatting sqref="A75:A77">
    <cfRule type="duplicateValues" dxfId="341" priority="366"/>
  </conditionalFormatting>
  <conditionalFormatting sqref="B79:B81">
    <cfRule type="duplicateValues" dxfId="340" priority="361"/>
  </conditionalFormatting>
  <conditionalFormatting sqref="A79:A81">
    <cfRule type="duplicateValues" dxfId="339" priority="362"/>
  </conditionalFormatting>
  <conditionalFormatting sqref="A79:A81">
    <cfRule type="duplicateValues" dxfId="338" priority="363"/>
  </conditionalFormatting>
  <conditionalFormatting sqref="B83:B85">
    <cfRule type="duplicateValues" dxfId="337" priority="358"/>
  </conditionalFormatting>
  <conditionalFormatting sqref="A83:A85">
    <cfRule type="duplicateValues" dxfId="336" priority="359"/>
  </conditionalFormatting>
  <conditionalFormatting sqref="A83:A85">
    <cfRule type="duplicateValues" dxfId="335" priority="360"/>
  </conditionalFormatting>
  <conditionalFormatting sqref="B87:B89">
    <cfRule type="duplicateValues" dxfId="334" priority="355"/>
  </conditionalFormatting>
  <conditionalFormatting sqref="A87:A89">
    <cfRule type="duplicateValues" dxfId="333" priority="356"/>
  </conditionalFormatting>
  <conditionalFormatting sqref="A87:A89">
    <cfRule type="duplicateValues" dxfId="332" priority="357"/>
  </conditionalFormatting>
  <conditionalFormatting sqref="B91:B94">
    <cfRule type="duplicateValues" dxfId="331" priority="352"/>
  </conditionalFormatting>
  <conditionalFormatting sqref="A91:A94">
    <cfRule type="duplicateValues" dxfId="330" priority="353"/>
  </conditionalFormatting>
  <conditionalFormatting sqref="A91:A94">
    <cfRule type="duplicateValues" dxfId="329" priority="354"/>
  </conditionalFormatting>
  <conditionalFormatting sqref="B99:B101">
    <cfRule type="duplicateValues" dxfId="328" priority="349"/>
  </conditionalFormatting>
  <conditionalFormatting sqref="A99:A101">
    <cfRule type="duplicateValues" dxfId="327" priority="350"/>
  </conditionalFormatting>
  <conditionalFormatting sqref="A99:A101">
    <cfRule type="duplicateValues" dxfId="326" priority="351"/>
  </conditionalFormatting>
  <conditionalFormatting sqref="B103:B105">
    <cfRule type="duplicateValues" dxfId="325" priority="346"/>
  </conditionalFormatting>
  <conditionalFormatting sqref="A103:A105">
    <cfRule type="duplicateValues" dxfId="324" priority="347"/>
  </conditionalFormatting>
  <conditionalFormatting sqref="A103:A105">
    <cfRule type="duplicateValues" dxfId="323" priority="348"/>
  </conditionalFormatting>
  <conditionalFormatting sqref="B107:B109">
    <cfRule type="duplicateValues" dxfId="322" priority="343"/>
  </conditionalFormatting>
  <conditionalFormatting sqref="A107:A109">
    <cfRule type="duplicateValues" dxfId="321" priority="344"/>
  </conditionalFormatting>
  <conditionalFormatting sqref="A107:A109">
    <cfRule type="duplicateValues" dxfId="320" priority="345"/>
  </conditionalFormatting>
  <conditionalFormatting sqref="B111:B113">
    <cfRule type="duplicateValues" dxfId="319" priority="340"/>
  </conditionalFormatting>
  <conditionalFormatting sqref="A111:A113">
    <cfRule type="duplicateValues" dxfId="318" priority="341"/>
  </conditionalFormatting>
  <conditionalFormatting sqref="A111:A113">
    <cfRule type="duplicateValues" dxfId="317" priority="342"/>
  </conditionalFormatting>
  <conditionalFormatting sqref="B115:B117">
    <cfRule type="duplicateValues" dxfId="316" priority="337"/>
  </conditionalFormatting>
  <conditionalFormatting sqref="A115:A117">
    <cfRule type="duplicateValues" dxfId="315" priority="338"/>
  </conditionalFormatting>
  <conditionalFormatting sqref="A115:A117">
    <cfRule type="duplicateValues" dxfId="314" priority="339"/>
  </conditionalFormatting>
  <conditionalFormatting sqref="B119:B121">
    <cfRule type="duplicateValues" dxfId="313" priority="334"/>
  </conditionalFormatting>
  <conditionalFormatting sqref="A119:A121">
    <cfRule type="duplicateValues" dxfId="312" priority="335"/>
  </conditionalFormatting>
  <conditionalFormatting sqref="A119:A121">
    <cfRule type="duplicateValues" dxfId="311" priority="336"/>
  </conditionalFormatting>
  <conditionalFormatting sqref="B123:B125">
    <cfRule type="duplicateValues" dxfId="310" priority="331"/>
  </conditionalFormatting>
  <conditionalFormatting sqref="A123:A125">
    <cfRule type="duplicateValues" dxfId="309" priority="332"/>
  </conditionalFormatting>
  <conditionalFormatting sqref="A123:A125">
    <cfRule type="duplicateValues" dxfId="308" priority="333"/>
  </conditionalFormatting>
  <conditionalFormatting sqref="B127:B129">
    <cfRule type="duplicateValues" dxfId="307" priority="328"/>
  </conditionalFormatting>
  <conditionalFormatting sqref="A127:A129">
    <cfRule type="duplicateValues" dxfId="306" priority="329"/>
  </conditionalFormatting>
  <conditionalFormatting sqref="A127:A129">
    <cfRule type="duplicateValues" dxfId="305" priority="330"/>
  </conditionalFormatting>
  <conditionalFormatting sqref="B131:B133">
    <cfRule type="duplicateValues" dxfId="304" priority="325"/>
  </conditionalFormatting>
  <conditionalFormatting sqref="A131:A133">
    <cfRule type="duplicateValues" dxfId="303" priority="326"/>
  </conditionalFormatting>
  <conditionalFormatting sqref="A131:A133">
    <cfRule type="duplicateValues" dxfId="302" priority="327"/>
  </conditionalFormatting>
  <conditionalFormatting sqref="B135:B137">
    <cfRule type="duplicateValues" dxfId="301" priority="322"/>
  </conditionalFormatting>
  <conditionalFormatting sqref="A135:A137">
    <cfRule type="duplicateValues" dxfId="300" priority="323"/>
  </conditionalFormatting>
  <conditionalFormatting sqref="A135:A137">
    <cfRule type="duplicateValues" dxfId="299" priority="324"/>
  </conditionalFormatting>
  <conditionalFormatting sqref="B139:B141">
    <cfRule type="duplicateValues" dxfId="298" priority="319"/>
  </conditionalFormatting>
  <conditionalFormatting sqref="A139:A141">
    <cfRule type="duplicateValues" dxfId="297" priority="320"/>
  </conditionalFormatting>
  <conditionalFormatting sqref="A139:A141">
    <cfRule type="duplicateValues" dxfId="296" priority="321"/>
  </conditionalFormatting>
  <conditionalFormatting sqref="B143:B145">
    <cfRule type="duplicateValues" dxfId="295" priority="316"/>
  </conditionalFormatting>
  <conditionalFormatting sqref="A143:A145">
    <cfRule type="duplicateValues" dxfId="294" priority="317"/>
  </conditionalFormatting>
  <conditionalFormatting sqref="A143:A145">
    <cfRule type="duplicateValues" dxfId="293" priority="318"/>
  </conditionalFormatting>
  <conditionalFormatting sqref="B147:B149">
    <cfRule type="duplicateValues" dxfId="292" priority="313"/>
  </conditionalFormatting>
  <conditionalFormatting sqref="A147:A149">
    <cfRule type="duplicateValues" dxfId="291" priority="314"/>
  </conditionalFormatting>
  <conditionalFormatting sqref="A147:A149">
    <cfRule type="duplicateValues" dxfId="290" priority="315"/>
  </conditionalFormatting>
  <conditionalFormatting sqref="B151:B153">
    <cfRule type="duplicateValues" dxfId="289" priority="310"/>
  </conditionalFormatting>
  <conditionalFormatting sqref="A151:A153">
    <cfRule type="duplicateValues" dxfId="288" priority="311"/>
  </conditionalFormatting>
  <conditionalFormatting sqref="A151:A153">
    <cfRule type="duplicateValues" dxfId="287" priority="312"/>
  </conditionalFormatting>
  <conditionalFormatting sqref="B155:B157">
    <cfRule type="duplicateValues" dxfId="286" priority="307"/>
  </conditionalFormatting>
  <conditionalFormatting sqref="A155:A157">
    <cfRule type="duplicateValues" dxfId="285" priority="308"/>
  </conditionalFormatting>
  <conditionalFormatting sqref="A155:A157">
    <cfRule type="duplicateValues" dxfId="284" priority="309"/>
  </conditionalFormatting>
  <conditionalFormatting sqref="B159:B161">
    <cfRule type="duplicateValues" dxfId="283" priority="304"/>
  </conditionalFormatting>
  <conditionalFormatting sqref="A159:A161">
    <cfRule type="duplicateValues" dxfId="282" priority="305"/>
  </conditionalFormatting>
  <conditionalFormatting sqref="A159:A161">
    <cfRule type="duplicateValues" dxfId="281" priority="306"/>
  </conditionalFormatting>
  <conditionalFormatting sqref="B163:B165">
    <cfRule type="duplicateValues" dxfId="280" priority="301"/>
  </conditionalFormatting>
  <conditionalFormatting sqref="A163:A165">
    <cfRule type="duplicateValues" dxfId="279" priority="302"/>
  </conditionalFormatting>
  <conditionalFormatting sqref="A163:A165">
    <cfRule type="duplicateValues" dxfId="278" priority="303"/>
  </conditionalFormatting>
  <conditionalFormatting sqref="B167:B169">
    <cfRule type="duplicateValues" dxfId="277" priority="298"/>
  </conditionalFormatting>
  <conditionalFormatting sqref="A167:A169">
    <cfRule type="duplicateValues" dxfId="276" priority="299"/>
  </conditionalFormatting>
  <conditionalFormatting sqref="A167:A169">
    <cfRule type="duplicateValues" dxfId="275" priority="300"/>
  </conditionalFormatting>
  <conditionalFormatting sqref="B171:B173">
    <cfRule type="duplicateValues" dxfId="274" priority="295"/>
  </conditionalFormatting>
  <conditionalFormatting sqref="A171:A173">
    <cfRule type="duplicateValues" dxfId="273" priority="296"/>
  </conditionalFormatting>
  <conditionalFormatting sqref="A171:A173">
    <cfRule type="duplicateValues" dxfId="272" priority="297"/>
  </conditionalFormatting>
  <conditionalFormatting sqref="B67:B70 B74 B78 B82 B86 B90 B98 B102 B106 B110 B114 B118 B122 B126 B130 B134 B138 B142 B146 B150 B154 B158 B162 B166 B170">
    <cfRule type="duplicateValues" dxfId="271" priority="376"/>
  </conditionalFormatting>
  <conditionalFormatting sqref="A67:A70 A74 A78 A82 A86 A90 A98 A102 A106 A110 A114 A118 A122 A126 A130 A134 A138 A142 A146 A150 A154 A158 A162 A166 A170">
    <cfRule type="duplicateValues" dxfId="270" priority="377"/>
  </conditionalFormatting>
  <conditionalFormatting sqref="B95:B97">
    <cfRule type="duplicateValues" dxfId="269" priority="292"/>
  </conditionalFormatting>
  <conditionalFormatting sqref="A95:A97">
    <cfRule type="duplicateValues" dxfId="268" priority="293"/>
  </conditionalFormatting>
  <conditionalFormatting sqref="A95:A97">
    <cfRule type="duplicateValues" dxfId="267" priority="294"/>
  </conditionalFormatting>
  <conditionalFormatting sqref="A383:A385">
    <cfRule type="duplicateValues" dxfId="266" priority="291"/>
  </conditionalFormatting>
  <conditionalFormatting sqref="B383:B385">
    <cfRule type="duplicateValues" dxfId="265" priority="288"/>
  </conditionalFormatting>
  <conditionalFormatting sqref="B387:B389">
    <cfRule type="duplicateValues" dxfId="264" priority="285"/>
  </conditionalFormatting>
  <conditionalFormatting sqref="A387:A389">
    <cfRule type="duplicateValues" dxfId="263" priority="286"/>
  </conditionalFormatting>
  <conditionalFormatting sqref="A387:A389">
    <cfRule type="duplicateValues" dxfId="262" priority="287"/>
  </conditionalFormatting>
  <conditionalFormatting sqref="B391:B393">
    <cfRule type="duplicateValues" dxfId="261" priority="282"/>
  </conditionalFormatting>
  <conditionalFormatting sqref="A391:A393">
    <cfRule type="duplicateValues" dxfId="260" priority="283"/>
  </conditionalFormatting>
  <conditionalFormatting sqref="A391:A393">
    <cfRule type="duplicateValues" dxfId="259" priority="284"/>
  </conditionalFormatting>
  <conditionalFormatting sqref="B395:B397">
    <cfRule type="duplicateValues" dxfId="258" priority="279"/>
  </conditionalFormatting>
  <conditionalFormatting sqref="A395:A397">
    <cfRule type="duplicateValues" dxfId="257" priority="280"/>
  </conditionalFormatting>
  <conditionalFormatting sqref="A395:A397">
    <cfRule type="duplicateValues" dxfId="256" priority="281"/>
  </conditionalFormatting>
  <conditionalFormatting sqref="B399:B401">
    <cfRule type="duplicateValues" dxfId="255" priority="276"/>
  </conditionalFormatting>
  <conditionalFormatting sqref="A399:A401">
    <cfRule type="duplicateValues" dxfId="254" priority="277"/>
  </conditionalFormatting>
  <conditionalFormatting sqref="A399:A401">
    <cfRule type="duplicateValues" dxfId="253" priority="278"/>
  </conditionalFormatting>
  <conditionalFormatting sqref="A279:A281">
    <cfRule type="duplicateValues" dxfId="252" priority="196"/>
  </conditionalFormatting>
  <conditionalFormatting sqref="A283:A285">
    <cfRule type="duplicateValues" dxfId="251" priority="193"/>
  </conditionalFormatting>
  <conditionalFormatting sqref="A283:A285">
    <cfRule type="duplicateValues" dxfId="250" priority="194"/>
  </conditionalFormatting>
  <conditionalFormatting sqref="B183:B185">
    <cfRule type="duplicateValues" dxfId="249" priority="264"/>
  </conditionalFormatting>
  <conditionalFormatting sqref="A183:A185">
    <cfRule type="duplicateValues" dxfId="248" priority="265"/>
  </conditionalFormatting>
  <conditionalFormatting sqref="A183:A185">
    <cfRule type="duplicateValues" dxfId="247" priority="266"/>
  </conditionalFormatting>
  <conditionalFormatting sqref="B187:B189">
    <cfRule type="duplicateValues" dxfId="246" priority="261"/>
  </conditionalFormatting>
  <conditionalFormatting sqref="A187:A189">
    <cfRule type="duplicateValues" dxfId="245" priority="262"/>
  </conditionalFormatting>
  <conditionalFormatting sqref="A187:A189">
    <cfRule type="duplicateValues" dxfId="244" priority="263"/>
  </conditionalFormatting>
  <conditionalFormatting sqref="B191:B193">
    <cfRule type="duplicateValues" dxfId="243" priority="258"/>
  </conditionalFormatting>
  <conditionalFormatting sqref="A191:A193">
    <cfRule type="duplicateValues" dxfId="242" priority="259"/>
  </conditionalFormatting>
  <conditionalFormatting sqref="A191:A193">
    <cfRule type="duplicateValues" dxfId="241" priority="260"/>
  </conditionalFormatting>
  <conditionalFormatting sqref="B195:B197">
    <cfRule type="duplicateValues" dxfId="240" priority="255"/>
  </conditionalFormatting>
  <conditionalFormatting sqref="A195:A197">
    <cfRule type="duplicateValues" dxfId="239" priority="256"/>
  </conditionalFormatting>
  <conditionalFormatting sqref="A195:A197">
    <cfRule type="duplicateValues" dxfId="238" priority="257"/>
  </conditionalFormatting>
  <conditionalFormatting sqref="B199:B201">
    <cfRule type="duplicateValues" dxfId="237" priority="252"/>
  </conditionalFormatting>
  <conditionalFormatting sqref="A199:A201">
    <cfRule type="duplicateValues" dxfId="236" priority="253"/>
  </conditionalFormatting>
  <conditionalFormatting sqref="A199:A201">
    <cfRule type="duplicateValues" dxfId="235" priority="254"/>
  </conditionalFormatting>
  <conditionalFormatting sqref="B203:B205">
    <cfRule type="duplicateValues" dxfId="234" priority="249"/>
  </conditionalFormatting>
  <conditionalFormatting sqref="A203:A205">
    <cfRule type="duplicateValues" dxfId="233" priority="250"/>
  </conditionalFormatting>
  <conditionalFormatting sqref="A203:A205">
    <cfRule type="duplicateValues" dxfId="232" priority="251"/>
  </conditionalFormatting>
  <conditionalFormatting sqref="B207:B210">
    <cfRule type="duplicateValues" dxfId="231" priority="246"/>
  </conditionalFormatting>
  <conditionalFormatting sqref="A207:A210">
    <cfRule type="duplicateValues" dxfId="230" priority="247"/>
  </conditionalFormatting>
  <conditionalFormatting sqref="A207:A210">
    <cfRule type="duplicateValues" dxfId="229" priority="248"/>
  </conditionalFormatting>
  <conditionalFormatting sqref="B215:B217">
    <cfRule type="duplicateValues" dxfId="228" priority="243"/>
  </conditionalFormatting>
  <conditionalFormatting sqref="A215:A217">
    <cfRule type="duplicateValues" dxfId="227" priority="244"/>
  </conditionalFormatting>
  <conditionalFormatting sqref="A215:A217">
    <cfRule type="duplicateValues" dxfId="226" priority="245"/>
  </conditionalFormatting>
  <conditionalFormatting sqref="B219:B221">
    <cfRule type="duplicateValues" dxfId="225" priority="240"/>
  </conditionalFormatting>
  <conditionalFormatting sqref="A219:A221">
    <cfRule type="duplicateValues" dxfId="224" priority="241"/>
  </conditionalFormatting>
  <conditionalFormatting sqref="A219:A221">
    <cfRule type="duplicateValues" dxfId="223" priority="242"/>
  </conditionalFormatting>
  <conditionalFormatting sqref="B223:B225">
    <cfRule type="duplicateValues" dxfId="222" priority="237"/>
  </conditionalFormatting>
  <conditionalFormatting sqref="A223:A225">
    <cfRule type="duplicateValues" dxfId="221" priority="238"/>
  </conditionalFormatting>
  <conditionalFormatting sqref="A223:A225">
    <cfRule type="duplicateValues" dxfId="220" priority="239"/>
  </conditionalFormatting>
  <conditionalFormatting sqref="B227:B229">
    <cfRule type="duplicateValues" dxfId="219" priority="234"/>
  </conditionalFormatting>
  <conditionalFormatting sqref="A227:A229">
    <cfRule type="duplicateValues" dxfId="218" priority="235"/>
  </conditionalFormatting>
  <conditionalFormatting sqref="A227:A229">
    <cfRule type="duplicateValues" dxfId="217" priority="236"/>
  </conditionalFormatting>
  <conditionalFormatting sqref="B231:B233">
    <cfRule type="duplicateValues" dxfId="216" priority="233"/>
  </conditionalFormatting>
  <conditionalFormatting sqref="B235:B237">
    <cfRule type="duplicateValues" dxfId="215" priority="230"/>
  </conditionalFormatting>
  <conditionalFormatting sqref="A235:A237">
    <cfRule type="duplicateValues" dxfId="214" priority="231"/>
  </conditionalFormatting>
  <conditionalFormatting sqref="A235:A237">
    <cfRule type="duplicateValues" dxfId="213" priority="232"/>
  </conditionalFormatting>
  <conditionalFormatting sqref="B239:B241">
    <cfRule type="duplicateValues" dxfId="212" priority="227"/>
  </conditionalFormatting>
  <conditionalFormatting sqref="A239:A241">
    <cfRule type="duplicateValues" dxfId="211" priority="228"/>
  </conditionalFormatting>
  <conditionalFormatting sqref="A239:A241">
    <cfRule type="duplicateValues" dxfId="210" priority="229"/>
  </conditionalFormatting>
  <conditionalFormatting sqref="B243:B245">
    <cfRule type="duplicateValues" dxfId="209" priority="224"/>
  </conditionalFormatting>
  <conditionalFormatting sqref="A243:A245">
    <cfRule type="duplicateValues" dxfId="208" priority="225"/>
  </conditionalFormatting>
  <conditionalFormatting sqref="A243:A245">
    <cfRule type="duplicateValues" dxfId="207" priority="226"/>
  </conditionalFormatting>
  <conditionalFormatting sqref="B247:B249">
    <cfRule type="duplicateValues" dxfId="206" priority="221"/>
  </conditionalFormatting>
  <conditionalFormatting sqref="A247:A249">
    <cfRule type="duplicateValues" dxfId="205" priority="222"/>
  </conditionalFormatting>
  <conditionalFormatting sqref="A247:A249">
    <cfRule type="duplicateValues" dxfId="204" priority="223"/>
  </conditionalFormatting>
  <conditionalFormatting sqref="B251:B253">
    <cfRule type="duplicateValues" dxfId="203" priority="218"/>
  </conditionalFormatting>
  <conditionalFormatting sqref="A251:A253">
    <cfRule type="duplicateValues" dxfId="202" priority="219"/>
  </conditionalFormatting>
  <conditionalFormatting sqref="A251:A253">
    <cfRule type="duplicateValues" dxfId="201" priority="220"/>
  </conditionalFormatting>
  <conditionalFormatting sqref="B255:B257">
    <cfRule type="duplicateValues" dxfId="200" priority="215"/>
  </conditionalFormatting>
  <conditionalFormatting sqref="A255:A257">
    <cfRule type="duplicateValues" dxfId="199" priority="216"/>
  </conditionalFormatting>
  <conditionalFormatting sqref="A255:A257">
    <cfRule type="duplicateValues" dxfId="198" priority="217"/>
  </conditionalFormatting>
  <conditionalFormatting sqref="B259:B261">
    <cfRule type="duplicateValues" dxfId="197" priority="214"/>
  </conditionalFormatting>
  <conditionalFormatting sqref="B211:B213">
    <cfRule type="duplicateValues" dxfId="196" priority="211"/>
  </conditionalFormatting>
  <conditionalFormatting sqref="A211:A213">
    <cfRule type="duplicateValues" dxfId="195" priority="212"/>
  </conditionalFormatting>
  <conditionalFormatting sqref="A211:A213">
    <cfRule type="duplicateValues" dxfId="194" priority="213"/>
  </conditionalFormatting>
  <conditionalFormatting sqref="B263:B265">
    <cfRule type="duplicateValues" dxfId="193" priority="208"/>
  </conditionalFormatting>
  <conditionalFormatting sqref="A263:A265">
    <cfRule type="duplicateValues" dxfId="192" priority="209"/>
  </conditionalFormatting>
  <conditionalFormatting sqref="A263:A265">
    <cfRule type="duplicateValues" dxfId="191" priority="210"/>
  </conditionalFormatting>
  <conditionalFormatting sqref="B267:B269">
    <cfRule type="duplicateValues" dxfId="190" priority="205"/>
  </conditionalFormatting>
  <conditionalFormatting sqref="A267:A269">
    <cfRule type="duplicateValues" dxfId="189" priority="206"/>
  </conditionalFormatting>
  <conditionalFormatting sqref="A267:A269">
    <cfRule type="duplicateValues" dxfId="188" priority="207"/>
  </conditionalFormatting>
  <conditionalFormatting sqref="B271:B273">
    <cfRule type="duplicateValues" dxfId="187" priority="202"/>
  </conditionalFormatting>
  <conditionalFormatting sqref="A271:A273">
    <cfRule type="duplicateValues" dxfId="186" priority="203"/>
  </conditionalFormatting>
  <conditionalFormatting sqref="A271:A273">
    <cfRule type="duplicateValues" dxfId="185" priority="204"/>
  </conditionalFormatting>
  <conditionalFormatting sqref="B275:B277">
    <cfRule type="duplicateValues" dxfId="184" priority="199"/>
  </conditionalFormatting>
  <conditionalFormatting sqref="A275:A277">
    <cfRule type="duplicateValues" dxfId="183" priority="200"/>
  </conditionalFormatting>
  <conditionalFormatting sqref="A275:A277">
    <cfRule type="duplicateValues" dxfId="182" priority="201"/>
  </conditionalFormatting>
  <conditionalFormatting sqref="A282 A286">
    <cfRule type="duplicateValues" dxfId="181" priority="198"/>
  </conditionalFormatting>
  <conditionalFormatting sqref="B279:B281">
    <cfRule type="duplicateValues" dxfId="180" priority="195"/>
  </conditionalFormatting>
  <conditionalFormatting sqref="A279:A281">
    <cfRule type="duplicateValues" dxfId="179" priority="197"/>
  </conditionalFormatting>
  <conditionalFormatting sqref="B283:B285">
    <cfRule type="duplicateValues" dxfId="178" priority="192"/>
  </conditionalFormatting>
  <conditionalFormatting sqref="B287:B289">
    <cfRule type="duplicateValues" dxfId="177" priority="189"/>
  </conditionalFormatting>
  <conditionalFormatting sqref="A287:A289">
    <cfRule type="duplicateValues" dxfId="176" priority="190"/>
  </conditionalFormatting>
  <conditionalFormatting sqref="A287:A289">
    <cfRule type="duplicateValues" dxfId="175" priority="191"/>
  </conditionalFormatting>
  <conditionalFormatting sqref="B291:B293">
    <cfRule type="duplicateValues" dxfId="174" priority="186"/>
  </conditionalFormatting>
  <conditionalFormatting sqref="A291:A293">
    <cfRule type="duplicateValues" dxfId="173" priority="187"/>
  </conditionalFormatting>
  <conditionalFormatting sqref="A291:A293">
    <cfRule type="duplicateValues" dxfId="172" priority="188"/>
  </conditionalFormatting>
  <conditionalFormatting sqref="B295:B297">
    <cfRule type="duplicateValues" dxfId="171" priority="183"/>
  </conditionalFormatting>
  <conditionalFormatting sqref="A295:A297">
    <cfRule type="duplicateValues" dxfId="170" priority="184"/>
  </conditionalFormatting>
  <conditionalFormatting sqref="A295:A297">
    <cfRule type="duplicateValues" dxfId="169" priority="185"/>
  </conditionalFormatting>
  <conditionalFormatting sqref="B299:B301">
    <cfRule type="duplicateValues" dxfId="168" priority="180"/>
  </conditionalFormatting>
  <conditionalFormatting sqref="A299:A301">
    <cfRule type="duplicateValues" dxfId="167" priority="181"/>
  </conditionalFormatting>
  <conditionalFormatting sqref="A299:A301">
    <cfRule type="duplicateValues" dxfId="166" priority="182"/>
  </conditionalFormatting>
  <conditionalFormatting sqref="B303:B305">
    <cfRule type="duplicateValues" dxfId="165" priority="177"/>
  </conditionalFormatting>
  <conditionalFormatting sqref="A303:A305">
    <cfRule type="duplicateValues" dxfId="164" priority="178"/>
  </conditionalFormatting>
  <conditionalFormatting sqref="A303:A305">
    <cfRule type="duplicateValues" dxfId="163" priority="179"/>
  </conditionalFormatting>
  <conditionalFormatting sqref="B307:B309">
    <cfRule type="duplicateValues" dxfId="162" priority="174"/>
  </conditionalFormatting>
  <conditionalFormatting sqref="A307:A309">
    <cfRule type="duplicateValues" dxfId="161" priority="175"/>
  </conditionalFormatting>
  <conditionalFormatting sqref="A307:A309">
    <cfRule type="duplicateValues" dxfId="160" priority="176"/>
  </conditionalFormatting>
  <conditionalFormatting sqref="A314">
    <cfRule type="duplicateValues" dxfId="159" priority="173"/>
  </conditionalFormatting>
  <conditionalFormatting sqref="B311:B313">
    <cfRule type="duplicateValues" dxfId="158" priority="170"/>
  </conditionalFormatting>
  <conditionalFormatting sqref="A311:A313">
    <cfRule type="duplicateValues" dxfId="157" priority="171"/>
  </conditionalFormatting>
  <conditionalFormatting sqref="A311:A313">
    <cfRule type="duplicateValues" dxfId="156" priority="172"/>
  </conditionalFormatting>
  <conditionalFormatting sqref="B315:B317">
    <cfRule type="duplicateValues" dxfId="155" priority="167"/>
  </conditionalFormatting>
  <conditionalFormatting sqref="A315:A317">
    <cfRule type="duplicateValues" dxfId="154" priority="168"/>
  </conditionalFormatting>
  <conditionalFormatting sqref="A315:A317">
    <cfRule type="duplicateValues" dxfId="153" priority="169"/>
  </conditionalFormatting>
  <conditionalFormatting sqref="A322">
    <cfRule type="duplicateValues" dxfId="152" priority="166"/>
  </conditionalFormatting>
  <conditionalFormatting sqref="B319:B321">
    <cfRule type="duplicateValues" dxfId="151" priority="163"/>
  </conditionalFormatting>
  <conditionalFormatting sqref="A319:A321">
    <cfRule type="duplicateValues" dxfId="150" priority="164"/>
  </conditionalFormatting>
  <conditionalFormatting sqref="A319:A321">
    <cfRule type="duplicateValues" dxfId="149" priority="165"/>
  </conditionalFormatting>
  <conditionalFormatting sqref="B323:B325">
    <cfRule type="duplicateValues" dxfId="148" priority="160"/>
  </conditionalFormatting>
  <conditionalFormatting sqref="A323:A325">
    <cfRule type="duplicateValues" dxfId="147" priority="161"/>
  </conditionalFormatting>
  <conditionalFormatting sqref="A323:A325">
    <cfRule type="duplicateValues" dxfId="146" priority="162"/>
  </conditionalFormatting>
  <conditionalFormatting sqref="B327:B329">
    <cfRule type="duplicateValues" dxfId="145" priority="157"/>
  </conditionalFormatting>
  <conditionalFormatting sqref="A327:A329">
    <cfRule type="duplicateValues" dxfId="144" priority="158"/>
  </conditionalFormatting>
  <conditionalFormatting sqref="A327:A329">
    <cfRule type="duplicateValues" dxfId="143" priority="159"/>
  </conditionalFormatting>
  <conditionalFormatting sqref="A290 A278 A259:A262 A266 A294 A298 A302 A306 A310 A318 A326 A330 A270">
    <cfRule type="duplicateValues" dxfId="142" priority="267"/>
  </conditionalFormatting>
  <conditionalFormatting sqref="A331:A334">
    <cfRule type="duplicateValues" dxfId="141" priority="268"/>
  </conditionalFormatting>
  <conditionalFormatting sqref="B175:B181">
    <cfRule type="duplicateValues" dxfId="140" priority="271"/>
  </conditionalFormatting>
  <conditionalFormatting sqref="A175:A181">
    <cfRule type="duplicateValues" dxfId="139" priority="272"/>
  </conditionalFormatting>
  <conditionalFormatting sqref="B335:B337">
    <cfRule type="duplicateValues" dxfId="138" priority="154"/>
  </conditionalFormatting>
  <conditionalFormatting sqref="A335:A337">
    <cfRule type="duplicateValues" dxfId="137" priority="155"/>
  </conditionalFormatting>
  <conditionalFormatting sqref="A335:A337">
    <cfRule type="duplicateValues" dxfId="136" priority="156"/>
  </conditionalFormatting>
  <conditionalFormatting sqref="A339:A341">
    <cfRule type="duplicateValues" dxfId="135" priority="152"/>
  </conditionalFormatting>
  <conditionalFormatting sqref="A339:A341">
    <cfRule type="duplicateValues" dxfId="134" priority="153"/>
  </conditionalFormatting>
  <conditionalFormatting sqref="A343:A345">
    <cfRule type="duplicateValues" dxfId="133" priority="150"/>
  </conditionalFormatting>
  <conditionalFormatting sqref="A343:A345">
    <cfRule type="duplicateValues" dxfId="132" priority="151"/>
  </conditionalFormatting>
  <conditionalFormatting sqref="B339:B341">
    <cfRule type="duplicateValues" dxfId="131" priority="149"/>
  </conditionalFormatting>
  <conditionalFormatting sqref="B343:B345">
    <cfRule type="duplicateValues" dxfId="130" priority="148"/>
  </conditionalFormatting>
  <conditionalFormatting sqref="A347:A349">
    <cfRule type="duplicateValues" dxfId="129" priority="146"/>
  </conditionalFormatting>
  <conditionalFormatting sqref="A347:A349">
    <cfRule type="duplicateValues" dxfId="128" priority="147"/>
  </conditionalFormatting>
  <conditionalFormatting sqref="B347:B349">
    <cfRule type="duplicateValues" dxfId="127" priority="145"/>
  </conditionalFormatting>
  <conditionalFormatting sqref="A351:A354">
    <cfRule type="duplicateValues" dxfId="126" priority="144"/>
  </conditionalFormatting>
  <conditionalFormatting sqref="A355:A357">
    <cfRule type="duplicateValues" dxfId="125" priority="142"/>
  </conditionalFormatting>
  <conditionalFormatting sqref="A355:A357">
    <cfRule type="duplicateValues" dxfId="124" priority="143"/>
  </conditionalFormatting>
  <conditionalFormatting sqref="B355:B357">
    <cfRule type="duplicateValues" dxfId="123" priority="141"/>
  </conditionalFormatting>
  <conditionalFormatting sqref="A359:A361">
    <cfRule type="duplicateValues" dxfId="122" priority="139"/>
  </conditionalFormatting>
  <conditionalFormatting sqref="A359:A361">
    <cfRule type="duplicateValues" dxfId="121" priority="140"/>
  </conditionalFormatting>
  <conditionalFormatting sqref="B359:B361">
    <cfRule type="duplicateValues" dxfId="120" priority="138"/>
  </conditionalFormatting>
  <conditionalFormatting sqref="A363:A365">
    <cfRule type="duplicateValues" dxfId="119" priority="136"/>
  </conditionalFormatting>
  <conditionalFormatting sqref="A363:A365">
    <cfRule type="duplicateValues" dxfId="118" priority="137"/>
  </conditionalFormatting>
  <conditionalFormatting sqref="B363:B365">
    <cfRule type="duplicateValues" dxfId="117" priority="135"/>
  </conditionalFormatting>
  <conditionalFormatting sqref="A367:A369">
    <cfRule type="duplicateValues" dxfId="116" priority="133"/>
  </conditionalFormatting>
  <conditionalFormatting sqref="A367:A369">
    <cfRule type="duplicateValues" dxfId="115" priority="134"/>
  </conditionalFormatting>
  <conditionalFormatting sqref="B367:B369">
    <cfRule type="duplicateValues" dxfId="114" priority="132"/>
  </conditionalFormatting>
  <conditionalFormatting sqref="B331:B334 B338 B342 B346 B350">
    <cfRule type="duplicateValues" dxfId="113" priority="380"/>
  </conditionalFormatting>
  <conditionalFormatting sqref="A331:A334 A338 A342 A346 A350">
    <cfRule type="duplicateValues" dxfId="112" priority="381"/>
  </conditionalFormatting>
  <conditionalFormatting sqref="A371:A373">
    <cfRule type="duplicateValues" dxfId="111" priority="130"/>
  </conditionalFormatting>
  <conditionalFormatting sqref="A371:A373">
    <cfRule type="duplicateValues" dxfId="110" priority="131"/>
  </conditionalFormatting>
  <conditionalFormatting sqref="B371:B373">
    <cfRule type="duplicateValues" dxfId="109" priority="129"/>
  </conditionalFormatting>
  <conditionalFormatting sqref="A375:A377">
    <cfRule type="duplicateValues" dxfId="108" priority="127"/>
  </conditionalFormatting>
  <conditionalFormatting sqref="A375:A377">
    <cfRule type="duplicateValues" dxfId="107" priority="128"/>
  </conditionalFormatting>
  <conditionalFormatting sqref="B375:B377">
    <cfRule type="duplicateValues" dxfId="106" priority="126"/>
  </conditionalFormatting>
  <conditionalFormatting sqref="A379:A381">
    <cfRule type="duplicateValues" dxfId="105" priority="124"/>
  </conditionalFormatting>
  <conditionalFormatting sqref="A379:A381">
    <cfRule type="duplicateValues" dxfId="104" priority="125"/>
  </conditionalFormatting>
  <conditionalFormatting sqref="B379:B381">
    <cfRule type="duplicateValues" dxfId="103" priority="123"/>
  </conditionalFormatting>
  <conditionalFormatting sqref="B403:B405">
    <cfRule type="duplicateValues" dxfId="102" priority="120"/>
  </conditionalFormatting>
  <conditionalFormatting sqref="A403:A405">
    <cfRule type="duplicateValues" dxfId="101" priority="121"/>
  </conditionalFormatting>
  <conditionalFormatting sqref="A403:A405">
    <cfRule type="duplicateValues" dxfId="100" priority="122"/>
  </conditionalFormatting>
  <conditionalFormatting sqref="B407:B409">
    <cfRule type="duplicateValues" dxfId="99" priority="117"/>
  </conditionalFormatting>
  <conditionalFormatting sqref="A407:A409">
    <cfRule type="duplicateValues" dxfId="98" priority="118"/>
  </conditionalFormatting>
  <conditionalFormatting sqref="A407:A409">
    <cfRule type="duplicateValues" dxfId="97" priority="119"/>
  </conditionalFormatting>
  <conditionalFormatting sqref="B411:B413">
    <cfRule type="duplicateValues" dxfId="96" priority="114"/>
  </conditionalFormatting>
  <conditionalFormatting sqref="A411:A413">
    <cfRule type="duplicateValues" dxfId="95" priority="115"/>
  </conditionalFormatting>
  <conditionalFormatting sqref="A411:A413">
    <cfRule type="duplicateValues" dxfId="94" priority="116"/>
  </conditionalFormatting>
  <conditionalFormatting sqref="B415:B417">
    <cfRule type="duplicateValues" dxfId="93" priority="111"/>
  </conditionalFormatting>
  <conditionalFormatting sqref="A415:A417">
    <cfRule type="duplicateValues" dxfId="92" priority="112"/>
  </conditionalFormatting>
  <conditionalFormatting sqref="A415:A417">
    <cfRule type="duplicateValues" dxfId="91" priority="113"/>
  </conditionalFormatting>
  <conditionalFormatting sqref="A231:A233">
    <cfRule type="duplicateValues" dxfId="90" priority="382"/>
  </conditionalFormatting>
  <conditionalFormatting sqref="A259:A261">
    <cfRule type="duplicateValues" dxfId="89" priority="383"/>
  </conditionalFormatting>
  <conditionalFormatting sqref="B419:B421">
    <cfRule type="duplicateValues" dxfId="88" priority="108"/>
  </conditionalFormatting>
  <conditionalFormatting sqref="A419:A421">
    <cfRule type="duplicateValues" dxfId="87" priority="109"/>
  </conditionalFormatting>
  <conditionalFormatting sqref="A419:A421">
    <cfRule type="duplicateValues" dxfId="86" priority="110"/>
  </conditionalFormatting>
  <conditionalFormatting sqref="A351:A354 A358 A362 A366 A370 A374 A378 A382">
    <cfRule type="duplicateValues" dxfId="85" priority="384"/>
  </conditionalFormatting>
  <conditionalFormatting sqref="B351:B354 B358 B362 B366 B370 B374 B378 B382">
    <cfRule type="duplicateValues" dxfId="84" priority="385"/>
  </conditionalFormatting>
  <conditionalFormatting sqref="A274">
    <cfRule type="duplicateValues" dxfId="83" priority="386"/>
  </conditionalFormatting>
  <conditionalFormatting sqref="B423:B425">
    <cfRule type="duplicateValues" dxfId="82" priority="84"/>
  </conditionalFormatting>
  <conditionalFormatting sqref="A423:A425">
    <cfRule type="duplicateValues" dxfId="81" priority="85"/>
  </conditionalFormatting>
  <conditionalFormatting sqref="A423:A425">
    <cfRule type="duplicateValues" dxfId="80" priority="86"/>
  </conditionalFormatting>
  <conditionalFormatting sqref="B43:B45">
    <cfRule type="duplicateValues" dxfId="79" priority="83"/>
  </conditionalFormatting>
  <conditionalFormatting sqref="A23:A25">
    <cfRule type="duplicateValues" dxfId="78" priority="81"/>
  </conditionalFormatting>
  <conditionalFormatting sqref="A23:A25">
    <cfRule type="duplicateValues" dxfId="77" priority="82"/>
  </conditionalFormatting>
  <conditionalFormatting sqref="A27:A29">
    <cfRule type="duplicateValues" dxfId="76" priority="79"/>
  </conditionalFormatting>
  <conditionalFormatting sqref="A27:A29">
    <cfRule type="duplicateValues" dxfId="75" priority="80"/>
  </conditionalFormatting>
  <conditionalFormatting sqref="A31:A33">
    <cfRule type="duplicateValues" dxfId="74" priority="77"/>
  </conditionalFormatting>
  <conditionalFormatting sqref="A31:A33">
    <cfRule type="duplicateValues" dxfId="73" priority="78"/>
  </conditionalFormatting>
  <conditionalFormatting sqref="A35:A37">
    <cfRule type="duplicateValues" dxfId="72" priority="75"/>
  </conditionalFormatting>
  <conditionalFormatting sqref="A35:A37">
    <cfRule type="duplicateValues" dxfId="71" priority="76"/>
  </conditionalFormatting>
  <conditionalFormatting sqref="A39:A41">
    <cfRule type="duplicateValues" dxfId="70" priority="73"/>
  </conditionalFormatting>
  <conditionalFormatting sqref="A39:A41">
    <cfRule type="duplicateValues" dxfId="69" priority="74"/>
  </conditionalFormatting>
  <conditionalFormatting sqref="A43:A45">
    <cfRule type="duplicateValues" dxfId="68" priority="71"/>
  </conditionalFormatting>
  <conditionalFormatting sqref="A43:A45">
    <cfRule type="duplicateValues" dxfId="67" priority="72"/>
  </conditionalFormatting>
  <conditionalFormatting sqref="A47:A49">
    <cfRule type="duplicateValues" dxfId="66" priority="69"/>
  </conditionalFormatting>
  <conditionalFormatting sqref="A47:A49">
    <cfRule type="duplicateValues" dxfId="65" priority="70"/>
  </conditionalFormatting>
  <conditionalFormatting sqref="B427:B429">
    <cfRule type="duplicateValues" dxfId="64" priority="67"/>
  </conditionalFormatting>
  <conditionalFormatting sqref="A427:A429">
    <cfRule type="duplicateValues" dxfId="63" priority="66"/>
  </conditionalFormatting>
  <conditionalFormatting sqref="A427:A429">
    <cfRule type="duplicateValues" dxfId="62" priority="65"/>
  </conditionalFormatting>
  <conditionalFormatting sqref="B431:B433">
    <cfRule type="duplicateValues" dxfId="61" priority="64"/>
  </conditionalFormatting>
  <conditionalFormatting sqref="A431:A433">
    <cfRule type="duplicateValues" dxfId="60" priority="63"/>
  </conditionalFormatting>
  <conditionalFormatting sqref="A431:A433">
    <cfRule type="duplicateValues" dxfId="59" priority="62"/>
  </conditionalFormatting>
  <conditionalFormatting sqref="B435:B437">
    <cfRule type="duplicateValues" dxfId="58" priority="61"/>
  </conditionalFormatting>
  <conditionalFormatting sqref="A435:A437">
    <cfRule type="duplicateValues" dxfId="57" priority="58"/>
  </conditionalFormatting>
  <conditionalFormatting sqref="A435:A437">
    <cfRule type="duplicateValues" dxfId="56" priority="57"/>
  </conditionalFormatting>
  <conditionalFormatting sqref="B439:B441">
    <cfRule type="duplicateValues" dxfId="55" priority="56"/>
  </conditionalFormatting>
  <conditionalFormatting sqref="A439:A441">
    <cfRule type="duplicateValues" dxfId="54" priority="55"/>
  </conditionalFormatting>
  <conditionalFormatting sqref="A439:A441">
    <cfRule type="duplicateValues" dxfId="53" priority="54"/>
  </conditionalFormatting>
  <conditionalFormatting sqref="B443:B445">
    <cfRule type="duplicateValues" dxfId="52" priority="53"/>
  </conditionalFormatting>
  <conditionalFormatting sqref="A443:A445">
    <cfRule type="duplicateValues" dxfId="51" priority="52"/>
  </conditionalFormatting>
  <conditionalFormatting sqref="A443:A445">
    <cfRule type="duplicateValues" dxfId="50" priority="51"/>
  </conditionalFormatting>
  <conditionalFormatting sqref="B447:B449">
    <cfRule type="duplicateValues" dxfId="49" priority="50"/>
  </conditionalFormatting>
  <conditionalFormatting sqref="A447:A449">
    <cfRule type="duplicateValues" dxfId="48" priority="49"/>
  </conditionalFormatting>
  <conditionalFormatting sqref="A447:A449">
    <cfRule type="duplicateValues" dxfId="47" priority="48"/>
  </conditionalFormatting>
  <conditionalFormatting sqref="B451:B453">
    <cfRule type="duplicateValues" dxfId="46" priority="47"/>
  </conditionalFormatting>
  <conditionalFormatting sqref="A451:A453">
    <cfRule type="duplicateValues" dxfId="45" priority="46"/>
  </conditionalFormatting>
  <conditionalFormatting sqref="A451:A453">
    <cfRule type="duplicateValues" dxfId="44" priority="45"/>
  </conditionalFormatting>
  <conditionalFormatting sqref="B455:B457">
    <cfRule type="duplicateValues" dxfId="43" priority="44"/>
  </conditionalFormatting>
  <conditionalFormatting sqref="A455:A457">
    <cfRule type="duplicateValues" dxfId="42" priority="43"/>
  </conditionalFormatting>
  <conditionalFormatting sqref="A455:A457">
    <cfRule type="duplicateValues" dxfId="41" priority="42"/>
  </conditionalFormatting>
  <conditionalFormatting sqref="B459:B461">
    <cfRule type="duplicateValues" dxfId="40" priority="40"/>
  </conditionalFormatting>
  <conditionalFormatting sqref="A459:A461">
    <cfRule type="duplicateValues" dxfId="39" priority="41"/>
  </conditionalFormatting>
  <conditionalFormatting sqref="B463:B465">
    <cfRule type="duplicateValues" dxfId="38" priority="37"/>
  </conditionalFormatting>
  <conditionalFormatting sqref="A463:A465">
    <cfRule type="duplicateValues" dxfId="37" priority="38"/>
  </conditionalFormatting>
  <conditionalFormatting sqref="A463:A465">
    <cfRule type="duplicateValues" dxfId="36" priority="39"/>
  </conditionalFormatting>
  <conditionalFormatting sqref="B467:B469">
    <cfRule type="duplicateValues" dxfId="35" priority="34"/>
  </conditionalFormatting>
  <conditionalFormatting sqref="A467:A469">
    <cfRule type="duplicateValues" dxfId="34" priority="35"/>
  </conditionalFormatting>
  <conditionalFormatting sqref="A467:A469">
    <cfRule type="duplicateValues" dxfId="33" priority="36"/>
  </conditionalFormatting>
  <conditionalFormatting sqref="B471:B473">
    <cfRule type="duplicateValues" dxfId="32" priority="31"/>
  </conditionalFormatting>
  <conditionalFormatting sqref="A471:A473">
    <cfRule type="duplicateValues" dxfId="31" priority="32"/>
  </conditionalFormatting>
  <conditionalFormatting sqref="A471:A473">
    <cfRule type="duplicateValues" dxfId="30" priority="33"/>
  </conditionalFormatting>
  <conditionalFormatting sqref="B475:B477">
    <cfRule type="duplicateValues" dxfId="29" priority="28"/>
  </conditionalFormatting>
  <conditionalFormatting sqref="A475:A477">
    <cfRule type="duplicateValues" dxfId="28" priority="29"/>
  </conditionalFormatting>
  <conditionalFormatting sqref="A475:A477">
    <cfRule type="duplicateValues" dxfId="27" priority="30"/>
  </conditionalFormatting>
  <conditionalFormatting sqref="B479:B485">
    <cfRule type="duplicateValues" dxfId="26" priority="25"/>
  </conditionalFormatting>
  <conditionalFormatting sqref="A479:A485">
    <cfRule type="duplicateValues" dxfId="25" priority="26"/>
  </conditionalFormatting>
  <conditionalFormatting sqref="A479:A485">
    <cfRule type="duplicateValues" dxfId="24" priority="27"/>
  </conditionalFormatting>
  <conditionalFormatting sqref="B487:B489">
    <cfRule type="duplicateValues" dxfId="23" priority="22"/>
  </conditionalFormatting>
  <conditionalFormatting sqref="A487:A489">
    <cfRule type="duplicateValues" dxfId="22" priority="23"/>
  </conditionalFormatting>
  <conditionalFormatting sqref="A487:A489">
    <cfRule type="duplicateValues" dxfId="21" priority="24"/>
  </conditionalFormatting>
  <conditionalFormatting sqref="B491:B493">
    <cfRule type="duplicateValues" dxfId="20" priority="19"/>
  </conditionalFormatting>
  <conditionalFormatting sqref="A491:A493">
    <cfRule type="duplicateValues" dxfId="19" priority="20"/>
  </conditionalFormatting>
  <conditionalFormatting sqref="A491:A493">
    <cfRule type="duplicateValues" dxfId="18" priority="21"/>
  </conditionalFormatting>
  <conditionalFormatting sqref="B495:B497">
    <cfRule type="duplicateValues" dxfId="17" priority="16"/>
  </conditionalFormatting>
  <conditionalFormatting sqref="A495:A497">
    <cfRule type="duplicateValues" dxfId="16" priority="17"/>
  </conditionalFormatting>
  <conditionalFormatting sqref="A495:A497">
    <cfRule type="duplicateValues" dxfId="15" priority="18"/>
  </conditionalFormatting>
  <conditionalFormatting sqref="B499:B501">
    <cfRule type="duplicateValues" dxfId="14" priority="13"/>
  </conditionalFormatting>
  <conditionalFormatting sqref="A499:A501">
    <cfRule type="duplicateValues" dxfId="13" priority="14"/>
  </conditionalFormatting>
  <conditionalFormatting sqref="A499:A501">
    <cfRule type="duplicateValues" dxfId="12" priority="15"/>
  </conditionalFormatting>
  <conditionalFormatting sqref="B503:B505">
    <cfRule type="duplicateValues" dxfId="11" priority="10"/>
  </conditionalFormatting>
  <conditionalFormatting sqref="A503:A505">
    <cfRule type="duplicateValues" dxfId="10" priority="11"/>
  </conditionalFormatting>
  <conditionalFormatting sqref="A503:A505">
    <cfRule type="duplicateValues" dxfId="9" priority="12"/>
  </conditionalFormatting>
  <conditionalFormatting sqref="B507:B509">
    <cfRule type="duplicateValues" dxfId="8" priority="7"/>
  </conditionalFormatting>
  <conditionalFormatting sqref="A507:A509">
    <cfRule type="duplicateValues" dxfId="7" priority="8"/>
  </conditionalFormatting>
  <conditionalFormatting sqref="A507:A509">
    <cfRule type="duplicateValues" dxfId="6" priority="9"/>
  </conditionalFormatting>
  <conditionalFormatting sqref="B511:B513">
    <cfRule type="duplicateValues" dxfId="5" priority="4"/>
  </conditionalFormatting>
  <conditionalFormatting sqref="A511:A513">
    <cfRule type="duplicateValues" dxfId="4" priority="5"/>
  </conditionalFormatting>
  <conditionalFormatting sqref="A511:A513">
    <cfRule type="duplicateValues" dxfId="3" priority="6"/>
  </conditionalFormatting>
  <conditionalFormatting sqref="B515:B517">
    <cfRule type="duplicateValues" dxfId="2" priority="1"/>
  </conditionalFormatting>
  <conditionalFormatting sqref="A515:A517">
    <cfRule type="duplicateValues" dxfId="1" priority="2"/>
  </conditionalFormatting>
  <conditionalFormatting sqref="A515:A517">
    <cfRule type="duplicateValues" dxfId="0" priority="3"/>
  </conditionalFormatting>
  <pageMargins left="0.51181102362204722" right="0.51181102362204722" top="0.78740157480314965" bottom="0.78740157480314965" header="0.31496062992125984" footer="0.31496062992125984"/>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5"/>
  <sheetViews>
    <sheetView topLeftCell="A178" zoomScale="110" zoomScaleNormal="110" workbookViewId="0">
      <selection activeCell="B233" sqref="B233"/>
    </sheetView>
  </sheetViews>
  <sheetFormatPr defaultRowHeight="15"/>
  <cols>
    <col min="1" max="1" width="25.7109375" customWidth="1"/>
    <col min="2" max="2" width="18.28515625" customWidth="1"/>
    <col min="3" max="3" width="15.140625" customWidth="1"/>
    <col min="4" max="4" width="14.7109375" customWidth="1"/>
    <col min="5" max="5" width="17.85546875" customWidth="1"/>
    <col min="6" max="6" width="14.140625" customWidth="1"/>
    <col min="7" max="7" width="17.28515625" customWidth="1"/>
    <col min="8" max="8" width="16.42578125" customWidth="1"/>
  </cols>
  <sheetData>
    <row r="1" spans="1:7" ht="18.75">
      <c r="A1" s="760" t="s">
        <v>467</v>
      </c>
      <c r="B1" s="761"/>
      <c r="C1" s="761"/>
      <c r="D1" s="761"/>
      <c r="E1" s="761"/>
      <c r="F1" s="761"/>
      <c r="G1" s="762"/>
    </row>
    <row r="2" spans="1:7">
      <c r="A2" s="748" t="s">
        <v>468</v>
      </c>
      <c r="B2" s="749"/>
      <c r="C2" s="749"/>
      <c r="D2" s="749"/>
      <c r="E2" s="749"/>
      <c r="F2" s="749"/>
      <c r="G2" s="750"/>
    </row>
    <row r="3" spans="1:7">
      <c r="A3" s="763" t="s">
        <v>1679</v>
      </c>
      <c r="B3" s="764"/>
      <c r="C3" s="764"/>
      <c r="D3" s="764"/>
      <c r="E3" s="764"/>
      <c r="F3" s="764"/>
      <c r="G3" s="278">
        <f>'Quadro de Áreas'!H5*0.3*1.3</f>
        <v>624.51</v>
      </c>
    </row>
    <row r="4" spans="1:7">
      <c r="A4" s="763" t="s">
        <v>533</v>
      </c>
      <c r="B4" s="764"/>
      <c r="C4" s="764"/>
      <c r="D4" s="764"/>
      <c r="E4" s="764"/>
      <c r="F4" s="764"/>
      <c r="G4" s="278">
        <f>G3</f>
        <v>624.51</v>
      </c>
    </row>
    <row r="5" spans="1:7">
      <c r="A5" s="765" t="s">
        <v>205</v>
      </c>
      <c r="B5" s="765"/>
      <c r="C5" s="765"/>
      <c r="D5" s="765"/>
      <c r="E5" s="765"/>
      <c r="F5" s="765"/>
      <c r="G5" s="765"/>
    </row>
    <row r="6" spans="1:7" ht="30">
      <c r="A6" s="419" t="s">
        <v>474</v>
      </c>
      <c r="B6" s="419" t="s">
        <v>482</v>
      </c>
      <c r="C6" s="419" t="s">
        <v>483</v>
      </c>
      <c r="D6" s="419" t="s">
        <v>484</v>
      </c>
      <c r="E6" s="308" t="s">
        <v>1505</v>
      </c>
      <c r="F6" s="419"/>
      <c r="G6" s="419"/>
    </row>
    <row r="7" spans="1:7">
      <c r="A7" s="281" t="s">
        <v>1500</v>
      </c>
      <c r="B7" s="282">
        <v>6.85</v>
      </c>
      <c r="C7" s="282">
        <v>4.8</v>
      </c>
      <c r="D7" s="282">
        <f>B7*C7</f>
        <v>32.880000000000003</v>
      </c>
      <c r="E7" s="282"/>
      <c r="F7" s="282"/>
      <c r="G7" s="282"/>
    </row>
    <row r="8" spans="1:7">
      <c r="A8" s="281" t="s">
        <v>1500</v>
      </c>
      <c r="B8" s="283">
        <v>6.85</v>
      </c>
      <c r="C8" s="282">
        <v>4.8</v>
      </c>
      <c r="D8" s="282">
        <f t="shared" ref="D8:D15" si="0">B8*C8</f>
        <v>32.880000000000003</v>
      </c>
      <c r="E8" s="283"/>
      <c r="F8" s="283"/>
      <c r="G8" s="283"/>
    </row>
    <row r="9" spans="1:7">
      <c r="A9" s="256" t="s">
        <v>446</v>
      </c>
      <c r="B9" s="282">
        <v>160</v>
      </c>
      <c r="C9" s="282">
        <v>13.35</v>
      </c>
      <c r="D9" s="282">
        <f>(B9*C9)-E9</f>
        <v>1598</v>
      </c>
      <c r="E9" s="282">
        <v>538</v>
      </c>
      <c r="F9" s="282"/>
      <c r="G9" s="282"/>
    </row>
    <row r="10" spans="1:7">
      <c r="A10" s="256" t="s">
        <v>1501</v>
      </c>
      <c r="B10" s="282">
        <v>24.26</v>
      </c>
      <c r="C10" s="282">
        <v>3.3</v>
      </c>
      <c r="D10" s="282">
        <f t="shared" si="0"/>
        <v>80.06</v>
      </c>
      <c r="E10" s="282"/>
      <c r="F10" s="282"/>
      <c r="G10" s="282"/>
    </row>
    <row r="11" spans="1:7">
      <c r="A11" s="256" t="s">
        <v>1502</v>
      </c>
      <c r="B11" s="282">
        <v>21.48</v>
      </c>
      <c r="C11" s="282">
        <v>3.3</v>
      </c>
      <c r="D11" s="282">
        <f t="shared" si="0"/>
        <v>70.88</v>
      </c>
      <c r="E11" s="282"/>
      <c r="F11" s="282"/>
      <c r="G11" s="282"/>
    </row>
    <row r="12" spans="1:7">
      <c r="A12" s="256" t="s">
        <v>1503</v>
      </c>
      <c r="B12" s="282">
        <v>7.25</v>
      </c>
      <c r="C12" s="282">
        <v>3.3</v>
      </c>
      <c r="D12" s="282">
        <f t="shared" si="0"/>
        <v>23.93</v>
      </c>
      <c r="E12" s="282"/>
      <c r="F12" s="282"/>
      <c r="G12" s="282"/>
    </row>
    <row r="13" spans="1:7">
      <c r="A13" s="256" t="s">
        <v>1504</v>
      </c>
      <c r="B13" s="282">
        <v>4.9000000000000004</v>
      </c>
      <c r="C13" s="282">
        <v>3.3</v>
      </c>
      <c r="D13" s="282">
        <f t="shared" si="0"/>
        <v>16.170000000000002</v>
      </c>
      <c r="E13" s="282"/>
      <c r="F13" s="282"/>
      <c r="G13" s="282"/>
    </row>
    <row r="14" spans="1:7">
      <c r="A14" s="256" t="s">
        <v>610</v>
      </c>
      <c r="B14" s="282"/>
      <c r="C14" s="282"/>
      <c r="D14" s="282"/>
      <c r="E14" s="282"/>
      <c r="F14" s="282"/>
      <c r="G14" s="282"/>
    </row>
    <row r="15" spans="1:7">
      <c r="A15" s="256" t="s">
        <v>1506</v>
      </c>
      <c r="B15" s="282">
        <v>15.05</v>
      </c>
      <c r="C15" s="282">
        <v>0.56999999999999995</v>
      </c>
      <c r="D15" s="282">
        <f t="shared" si="0"/>
        <v>8.58</v>
      </c>
      <c r="E15" s="282"/>
      <c r="F15" s="282"/>
      <c r="G15" s="282"/>
    </row>
    <row r="16" spans="1:7">
      <c r="A16" s="256" t="s">
        <v>1507</v>
      </c>
      <c r="B16" s="282"/>
      <c r="C16" s="282"/>
      <c r="D16" s="282">
        <v>12.72</v>
      </c>
      <c r="E16" s="282"/>
      <c r="F16" s="282"/>
      <c r="G16" s="282"/>
    </row>
    <row r="17" spans="1:8">
      <c r="A17" s="728" t="s">
        <v>486</v>
      </c>
      <c r="B17" s="729"/>
      <c r="C17" s="730"/>
      <c r="D17" s="300">
        <f>SUM(D7:D16)</f>
        <v>1876.1</v>
      </c>
      <c r="E17" s="301"/>
      <c r="F17" s="301"/>
      <c r="G17" s="301"/>
    </row>
    <row r="18" spans="1:8" ht="15.75">
      <c r="A18" s="766" t="s">
        <v>22</v>
      </c>
      <c r="B18" s="767"/>
      <c r="C18" s="767"/>
      <c r="D18" s="767"/>
      <c r="E18" s="767"/>
      <c r="F18" s="767"/>
      <c r="G18" s="767"/>
      <c r="H18" s="768"/>
    </row>
    <row r="19" spans="1:8">
      <c r="A19" s="734" t="s">
        <v>98</v>
      </c>
      <c r="B19" s="735" t="s">
        <v>492</v>
      </c>
      <c r="C19" s="736"/>
      <c r="D19" s="734" t="s">
        <v>487</v>
      </c>
      <c r="E19" s="734" t="s">
        <v>489</v>
      </c>
      <c r="F19" s="734" t="s">
        <v>490</v>
      </c>
      <c r="G19" s="734" t="s">
        <v>491</v>
      </c>
      <c r="H19" s="734" t="s">
        <v>657</v>
      </c>
    </row>
    <row r="20" spans="1:8">
      <c r="A20" s="734"/>
      <c r="B20" s="419" t="s">
        <v>488</v>
      </c>
      <c r="C20" s="419" t="s">
        <v>483</v>
      </c>
      <c r="D20" s="734"/>
      <c r="E20" s="734"/>
      <c r="F20" s="734"/>
      <c r="G20" s="734"/>
      <c r="H20" s="734"/>
    </row>
    <row r="21" spans="1:8" ht="30">
      <c r="A21" s="256" t="s">
        <v>493</v>
      </c>
      <c r="B21" s="282">
        <v>0.8</v>
      </c>
      <c r="C21" s="282">
        <v>1.7</v>
      </c>
      <c r="D21" s="282">
        <v>14</v>
      </c>
      <c r="E21" s="282" t="s">
        <v>503</v>
      </c>
      <c r="F21" s="282" t="s">
        <v>508</v>
      </c>
      <c r="G21" s="289" t="s">
        <v>1508</v>
      </c>
      <c r="H21" s="256">
        <f>B21*C21*D21</f>
        <v>19.04</v>
      </c>
    </row>
    <row r="22" spans="1:8" ht="60">
      <c r="A22" s="256" t="s">
        <v>496</v>
      </c>
      <c r="B22" s="282">
        <v>0.9</v>
      </c>
      <c r="C22" s="282">
        <v>2.1</v>
      </c>
      <c r="D22" s="282">
        <v>2</v>
      </c>
      <c r="E22" s="282" t="s">
        <v>503</v>
      </c>
      <c r="F22" s="289" t="s">
        <v>685</v>
      </c>
      <c r="G22" s="289" t="s">
        <v>1511</v>
      </c>
      <c r="H22" s="256">
        <f t="shared" ref="H22" si="1">B22*C22*D22</f>
        <v>3.78</v>
      </c>
    </row>
    <row r="23" spans="1:8">
      <c r="A23" s="256" t="s">
        <v>499</v>
      </c>
      <c r="B23" s="282">
        <v>0.8</v>
      </c>
      <c r="C23" s="282">
        <v>2.1</v>
      </c>
      <c r="D23" s="282">
        <v>2</v>
      </c>
      <c r="E23" s="282" t="s">
        <v>503</v>
      </c>
      <c r="F23" s="282" t="s">
        <v>508</v>
      </c>
      <c r="G23" s="289" t="s">
        <v>1509</v>
      </c>
      <c r="H23" s="256">
        <f>B23*C23*D23</f>
        <v>3.36</v>
      </c>
    </row>
    <row r="24" spans="1:8" ht="30">
      <c r="A24" s="256" t="s">
        <v>500</v>
      </c>
      <c r="B24" s="282">
        <v>2.4</v>
      </c>
      <c r="C24" s="282">
        <v>2.1</v>
      </c>
      <c r="D24" s="282">
        <v>2</v>
      </c>
      <c r="E24" s="282" t="s">
        <v>506</v>
      </c>
      <c r="F24" s="289" t="s">
        <v>509</v>
      </c>
      <c r="G24" s="289" t="s">
        <v>1510</v>
      </c>
      <c r="H24" s="256">
        <f>B24*C24*D24</f>
        <v>10.08</v>
      </c>
    </row>
    <row r="25" spans="1:8">
      <c r="A25" s="734" t="s">
        <v>99</v>
      </c>
      <c r="B25" s="735" t="s">
        <v>492</v>
      </c>
      <c r="C25" s="736"/>
      <c r="D25" s="734" t="s">
        <v>487</v>
      </c>
      <c r="E25" s="734" t="s">
        <v>489</v>
      </c>
      <c r="F25" s="734" t="s">
        <v>490</v>
      </c>
      <c r="G25" s="734" t="s">
        <v>491</v>
      </c>
      <c r="H25" s="734" t="s">
        <v>657</v>
      </c>
    </row>
    <row r="26" spans="1:8">
      <c r="A26" s="734"/>
      <c r="B26" s="419" t="s">
        <v>488</v>
      </c>
      <c r="C26" s="419" t="s">
        <v>483</v>
      </c>
      <c r="D26" s="734"/>
      <c r="E26" s="734"/>
      <c r="F26" s="734"/>
      <c r="G26" s="734"/>
      <c r="H26" s="734"/>
    </row>
    <row r="27" spans="1:8" ht="45">
      <c r="A27" s="256" t="s">
        <v>523</v>
      </c>
      <c r="B27" s="282">
        <v>3</v>
      </c>
      <c r="C27" s="282">
        <v>0.6</v>
      </c>
      <c r="D27" s="282">
        <v>6</v>
      </c>
      <c r="E27" s="289" t="s">
        <v>532</v>
      </c>
      <c r="F27" s="289" t="s">
        <v>513</v>
      </c>
      <c r="G27" s="289" t="s">
        <v>1509</v>
      </c>
      <c r="H27" s="256">
        <f>B27*C27*D27</f>
        <v>10.8</v>
      </c>
    </row>
    <row r="28" spans="1:8" ht="45">
      <c r="A28" s="256" t="s">
        <v>528</v>
      </c>
      <c r="B28" s="282">
        <v>0.8</v>
      </c>
      <c r="C28" s="282">
        <v>0.4</v>
      </c>
      <c r="D28" s="282">
        <v>2</v>
      </c>
      <c r="E28" s="289" t="s">
        <v>580</v>
      </c>
      <c r="F28" s="289" t="s">
        <v>513</v>
      </c>
      <c r="G28" s="289" t="s">
        <v>1511</v>
      </c>
      <c r="H28" s="256">
        <f>B28*C28*D28</f>
        <v>0.64</v>
      </c>
    </row>
    <row r="29" spans="1:8" ht="15.75">
      <c r="A29" s="618" t="s">
        <v>592</v>
      </c>
      <c r="B29" s="618"/>
      <c r="C29" s="618"/>
      <c r="D29" s="618"/>
      <c r="E29" s="618"/>
      <c r="F29" s="618"/>
      <c r="G29" s="618"/>
    </row>
    <row r="30" spans="1:8">
      <c r="A30" s="734" t="s">
        <v>99</v>
      </c>
      <c r="B30" s="735" t="s">
        <v>590</v>
      </c>
      <c r="C30" s="736"/>
      <c r="D30" s="734" t="s">
        <v>487</v>
      </c>
      <c r="E30" s="734"/>
      <c r="F30" s="734"/>
      <c r="G30" s="734" t="s">
        <v>591</v>
      </c>
    </row>
    <row r="31" spans="1:8">
      <c r="A31" s="734"/>
      <c r="B31" s="735" t="s">
        <v>482</v>
      </c>
      <c r="C31" s="736"/>
      <c r="D31" s="734"/>
      <c r="E31" s="734"/>
      <c r="F31" s="734"/>
      <c r="G31" s="734"/>
    </row>
    <row r="32" spans="1:8">
      <c r="A32" s="256" t="s">
        <v>523</v>
      </c>
      <c r="B32" s="751">
        <v>7.3</v>
      </c>
      <c r="C32" s="752"/>
      <c r="D32" s="282">
        <v>2</v>
      </c>
      <c r="E32" s="282"/>
      <c r="F32" s="282"/>
      <c r="G32" s="289">
        <f t="shared" ref="G32:G33" si="2">B32*D32</f>
        <v>14.6</v>
      </c>
    </row>
    <row r="33" spans="1:7">
      <c r="A33" s="256" t="s">
        <v>523</v>
      </c>
      <c r="B33" s="751">
        <v>6.58</v>
      </c>
      <c r="C33" s="752"/>
      <c r="D33" s="282">
        <v>2</v>
      </c>
      <c r="E33" s="282"/>
      <c r="F33" s="282"/>
      <c r="G33" s="289">
        <f t="shared" si="2"/>
        <v>13.16</v>
      </c>
    </row>
    <row r="34" spans="1:7">
      <c r="A34" s="728" t="s">
        <v>595</v>
      </c>
      <c r="B34" s="729"/>
      <c r="C34" s="729"/>
      <c r="D34" s="729"/>
      <c r="E34" s="729"/>
      <c r="F34" s="730"/>
      <c r="G34" s="300">
        <f>SUM(G32:G33)</f>
        <v>27.76</v>
      </c>
    </row>
    <row r="35" spans="1:7" ht="15.75">
      <c r="A35" s="618" t="s">
        <v>593</v>
      </c>
      <c r="B35" s="618"/>
      <c r="C35" s="618"/>
      <c r="D35" s="618"/>
      <c r="E35" s="618"/>
      <c r="F35" s="618"/>
      <c r="G35" s="618"/>
    </row>
    <row r="36" spans="1:7">
      <c r="A36" s="734" t="s">
        <v>99</v>
      </c>
      <c r="B36" s="735" t="s">
        <v>590</v>
      </c>
      <c r="C36" s="736"/>
      <c r="D36" s="734" t="s">
        <v>487</v>
      </c>
      <c r="E36" s="734"/>
      <c r="F36" s="734"/>
      <c r="G36" s="734" t="s">
        <v>591</v>
      </c>
    </row>
    <row r="37" spans="1:7">
      <c r="A37" s="734"/>
      <c r="B37" s="735" t="s">
        <v>482</v>
      </c>
      <c r="C37" s="736"/>
      <c r="D37" s="734"/>
      <c r="E37" s="734"/>
      <c r="F37" s="734"/>
      <c r="G37" s="734"/>
    </row>
    <row r="38" spans="1:7">
      <c r="A38" s="256" t="s">
        <v>528</v>
      </c>
      <c r="B38" s="751">
        <v>2.4500000000000002</v>
      </c>
      <c r="C38" s="752"/>
      <c r="D38" s="282">
        <v>2</v>
      </c>
      <c r="E38" s="282"/>
      <c r="F38" s="282"/>
      <c r="G38" s="289">
        <f t="shared" ref="G38" si="3">B38*D38</f>
        <v>4.9000000000000004</v>
      </c>
    </row>
    <row r="39" spans="1:7">
      <c r="A39" s="728" t="s">
        <v>595</v>
      </c>
      <c r="B39" s="729"/>
      <c r="C39" s="729"/>
      <c r="D39" s="729"/>
      <c r="E39" s="729"/>
      <c r="F39" s="730"/>
      <c r="G39" s="300">
        <f>SUM(G38:G38)</f>
        <v>4.9000000000000004</v>
      </c>
    </row>
    <row r="40" spans="1:7" ht="15.75">
      <c r="A40" s="618" t="s">
        <v>594</v>
      </c>
      <c r="B40" s="618"/>
      <c r="C40" s="618"/>
      <c r="D40" s="618"/>
      <c r="E40" s="618"/>
      <c r="F40" s="618"/>
      <c r="G40" s="618"/>
    </row>
    <row r="41" spans="1:7">
      <c r="A41" s="734" t="s">
        <v>99</v>
      </c>
      <c r="B41" s="735" t="s">
        <v>590</v>
      </c>
      <c r="C41" s="736"/>
      <c r="D41" s="734" t="s">
        <v>487</v>
      </c>
      <c r="E41" s="734"/>
      <c r="F41" s="734"/>
      <c r="G41" s="734" t="s">
        <v>591</v>
      </c>
    </row>
    <row r="42" spans="1:7">
      <c r="A42" s="734"/>
      <c r="B42" s="735" t="s">
        <v>482</v>
      </c>
      <c r="C42" s="736"/>
      <c r="D42" s="734"/>
      <c r="E42" s="734"/>
      <c r="F42" s="734"/>
      <c r="G42" s="734"/>
    </row>
    <row r="43" spans="1:7">
      <c r="A43" s="256" t="s">
        <v>523</v>
      </c>
      <c r="B43" s="751">
        <v>3.6</v>
      </c>
      <c r="C43" s="752"/>
      <c r="D43" s="282">
        <v>6</v>
      </c>
      <c r="E43" s="282"/>
      <c r="F43" s="282"/>
      <c r="G43" s="289">
        <f>B43*D43</f>
        <v>21.6</v>
      </c>
    </row>
    <row r="44" spans="1:7">
      <c r="A44" s="728" t="s">
        <v>599</v>
      </c>
      <c r="B44" s="729"/>
      <c r="C44" s="729"/>
      <c r="D44" s="729"/>
      <c r="E44" s="729"/>
      <c r="F44" s="730"/>
      <c r="G44" s="300">
        <f>SUM(G43:G43)</f>
        <v>21.6</v>
      </c>
    </row>
    <row r="45" spans="1:7" ht="15.75">
      <c r="A45" s="618" t="s">
        <v>598</v>
      </c>
      <c r="B45" s="618"/>
      <c r="C45" s="618"/>
      <c r="D45" s="618"/>
      <c r="E45" s="618"/>
      <c r="F45" s="618"/>
      <c r="G45" s="618"/>
    </row>
    <row r="46" spans="1:7">
      <c r="A46" s="734" t="s">
        <v>99</v>
      </c>
      <c r="B46" s="735" t="s">
        <v>590</v>
      </c>
      <c r="C46" s="736"/>
      <c r="D46" s="734" t="s">
        <v>487</v>
      </c>
      <c r="E46" s="734"/>
      <c r="F46" s="734"/>
      <c r="G46" s="734" t="s">
        <v>591</v>
      </c>
    </row>
    <row r="47" spans="1:7">
      <c r="A47" s="734"/>
      <c r="B47" s="735" t="s">
        <v>482</v>
      </c>
      <c r="C47" s="736"/>
      <c r="D47" s="734"/>
      <c r="E47" s="734"/>
      <c r="F47" s="734"/>
      <c r="G47" s="734"/>
    </row>
    <row r="48" spans="1:7">
      <c r="A48" s="256" t="s">
        <v>528</v>
      </c>
      <c r="B48" s="751">
        <v>1.4</v>
      </c>
      <c r="C48" s="752"/>
      <c r="D48" s="282">
        <v>2</v>
      </c>
      <c r="E48" s="282"/>
      <c r="F48" s="282"/>
      <c r="G48" s="289">
        <f>B48*D48</f>
        <v>2.8</v>
      </c>
    </row>
    <row r="49" spans="1:7">
      <c r="A49" s="728" t="s">
        <v>599</v>
      </c>
      <c r="B49" s="729"/>
      <c r="C49" s="729"/>
      <c r="D49" s="729"/>
      <c r="E49" s="729"/>
      <c r="F49" s="730"/>
      <c r="G49" s="300">
        <f>SUM(G48:G48)</f>
        <v>2.8</v>
      </c>
    </row>
    <row r="50" spans="1:7" ht="15.75">
      <c r="A50" s="618" t="s">
        <v>607</v>
      </c>
      <c r="B50" s="618"/>
      <c r="C50" s="618"/>
      <c r="D50" s="618"/>
      <c r="E50" s="618"/>
      <c r="F50" s="618"/>
      <c r="G50" s="618"/>
    </row>
    <row r="51" spans="1:7">
      <c r="A51" s="734" t="s">
        <v>98</v>
      </c>
      <c r="B51" s="735" t="s">
        <v>590</v>
      </c>
      <c r="C51" s="736"/>
      <c r="D51" s="734" t="s">
        <v>487</v>
      </c>
      <c r="E51" s="734"/>
      <c r="F51" s="734"/>
      <c r="G51" s="734" t="s">
        <v>591</v>
      </c>
    </row>
    <row r="52" spans="1:7">
      <c r="A52" s="734"/>
      <c r="B52" s="735" t="s">
        <v>482</v>
      </c>
      <c r="C52" s="736"/>
      <c r="D52" s="734"/>
      <c r="E52" s="734"/>
      <c r="F52" s="734"/>
      <c r="G52" s="734"/>
    </row>
    <row r="53" spans="1:7">
      <c r="A53" s="256" t="s">
        <v>499</v>
      </c>
      <c r="B53" s="751">
        <v>1.3</v>
      </c>
      <c r="C53" s="752"/>
      <c r="D53" s="282">
        <v>2</v>
      </c>
      <c r="E53" s="282"/>
      <c r="F53" s="282"/>
      <c r="G53" s="289">
        <f t="shared" ref="G53" si="4">B53*D53</f>
        <v>2.6</v>
      </c>
    </row>
    <row r="54" spans="1:7">
      <c r="A54" s="728" t="s">
        <v>595</v>
      </c>
      <c r="B54" s="729"/>
      <c r="C54" s="729"/>
      <c r="D54" s="729"/>
      <c r="E54" s="729"/>
      <c r="F54" s="730"/>
      <c r="G54" s="300">
        <f>SUM(G53:G53)</f>
        <v>2.6</v>
      </c>
    </row>
    <row r="55" spans="1:7">
      <c r="A55" s="731" t="s">
        <v>609</v>
      </c>
      <c r="B55" s="731"/>
      <c r="C55" s="731"/>
      <c r="D55" s="731"/>
      <c r="E55" s="731"/>
      <c r="F55" s="731"/>
      <c r="G55" s="731"/>
    </row>
    <row r="56" spans="1:7" ht="30">
      <c r="A56" s="419" t="s">
        <v>474</v>
      </c>
      <c r="B56" s="419" t="s">
        <v>608</v>
      </c>
      <c r="C56" s="419" t="s">
        <v>483</v>
      </c>
      <c r="D56" s="419" t="s">
        <v>484</v>
      </c>
      <c r="E56" s="308" t="s">
        <v>1505</v>
      </c>
      <c r="F56" s="419"/>
      <c r="G56" s="419"/>
    </row>
    <row r="57" spans="1:7">
      <c r="A57" s="281" t="s">
        <v>1500</v>
      </c>
      <c r="B57" s="282">
        <v>6.85</v>
      </c>
      <c r="C57" s="282">
        <v>4.8</v>
      </c>
      <c r="D57" s="282">
        <f>B57*C57</f>
        <v>32.880000000000003</v>
      </c>
      <c r="E57" s="282"/>
      <c r="F57" s="282"/>
      <c r="G57" s="282"/>
    </row>
    <row r="58" spans="1:7">
      <c r="A58" s="281" t="s">
        <v>1500</v>
      </c>
      <c r="B58" s="282">
        <v>6.85</v>
      </c>
      <c r="C58" s="282">
        <v>4.8</v>
      </c>
      <c r="D58" s="282">
        <f t="shared" ref="D58:D64" si="5">B58*C58</f>
        <v>32.880000000000003</v>
      </c>
      <c r="E58" s="282"/>
      <c r="F58" s="282"/>
      <c r="G58" s="282"/>
    </row>
    <row r="59" spans="1:7">
      <c r="A59" s="256" t="s">
        <v>446</v>
      </c>
      <c r="B59" s="282">
        <v>160</v>
      </c>
      <c r="C59" s="282">
        <v>13.35</v>
      </c>
      <c r="D59" s="282">
        <f>(B59*C59)-E59</f>
        <v>1652.12</v>
      </c>
      <c r="E59" s="282">
        <v>483.88</v>
      </c>
      <c r="F59" s="282"/>
      <c r="G59" s="282"/>
    </row>
    <row r="60" spans="1:7">
      <c r="A60" s="256" t="s">
        <v>1501</v>
      </c>
      <c r="B60" s="282">
        <v>35.36</v>
      </c>
      <c r="C60" s="282">
        <v>3.3</v>
      </c>
      <c r="D60" s="282">
        <f t="shared" si="5"/>
        <v>116.69</v>
      </c>
      <c r="E60" s="282"/>
      <c r="F60" s="282"/>
      <c r="G60" s="282"/>
    </row>
    <row r="61" spans="1:7">
      <c r="A61" s="256" t="s">
        <v>1502</v>
      </c>
      <c r="B61" s="282">
        <v>35.36</v>
      </c>
      <c r="C61" s="282">
        <v>3.3</v>
      </c>
      <c r="D61" s="282">
        <f t="shared" si="5"/>
        <v>116.69</v>
      </c>
      <c r="E61" s="282"/>
      <c r="F61" s="282"/>
      <c r="G61" s="282"/>
    </row>
    <row r="62" spans="1:7">
      <c r="A62" s="256" t="s">
        <v>1503</v>
      </c>
      <c r="B62" s="282">
        <v>9.6</v>
      </c>
      <c r="C62" s="282">
        <v>3.3</v>
      </c>
      <c r="D62" s="282">
        <f t="shared" si="5"/>
        <v>31.68</v>
      </c>
      <c r="E62" s="282"/>
      <c r="F62" s="282"/>
      <c r="G62" s="282"/>
    </row>
    <row r="63" spans="1:7">
      <c r="A63" s="256" t="s">
        <v>1504</v>
      </c>
      <c r="B63" s="282">
        <v>9.6</v>
      </c>
      <c r="C63" s="282">
        <v>3.3</v>
      </c>
      <c r="D63" s="282">
        <f t="shared" si="5"/>
        <v>31.68</v>
      </c>
      <c r="E63" s="282"/>
      <c r="F63" s="282"/>
      <c r="G63" s="282"/>
    </row>
    <row r="64" spans="1:7">
      <c r="A64" s="256" t="s">
        <v>610</v>
      </c>
      <c r="B64" s="282">
        <v>12.7</v>
      </c>
      <c r="C64" s="282">
        <v>3.3</v>
      </c>
      <c r="D64" s="282">
        <f t="shared" si="5"/>
        <v>41.91</v>
      </c>
      <c r="E64" s="282"/>
      <c r="F64" s="282"/>
      <c r="G64" s="282"/>
    </row>
    <row r="65" spans="1:7">
      <c r="A65" s="256" t="s">
        <v>1512</v>
      </c>
      <c r="B65" s="282"/>
      <c r="C65" s="282"/>
      <c r="D65" s="282">
        <v>56.7</v>
      </c>
      <c r="E65" s="282"/>
      <c r="F65" s="282"/>
      <c r="G65" s="282"/>
    </row>
    <row r="66" spans="1:7">
      <c r="A66" s="728" t="s">
        <v>612</v>
      </c>
      <c r="B66" s="729"/>
      <c r="C66" s="730"/>
      <c r="D66" s="300">
        <f>SUM(D57:D65)</f>
        <v>2113.23</v>
      </c>
      <c r="E66" s="301"/>
      <c r="F66" s="301"/>
      <c r="G66" s="301"/>
    </row>
    <row r="67" spans="1:7">
      <c r="A67" s="731" t="s">
        <v>613</v>
      </c>
      <c r="B67" s="731"/>
      <c r="C67" s="731"/>
      <c r="D67" s="731"/>
      <c r="E67" s="731"/>
      <c r="F67" s="731"/>
      <c r="G67" s="731"/>
    </row>
    <row r="68" spans="1:7">
      <c r="A68" s="419" t="s">
        <v>474</v>
      </c>
      <c r="B68" s="419" t="s">
        <v>608</v>
      </c>
      <c r="C68" s="419" t="s">
        <v>483</v>
      </c>
      <c r="D68" s="419" t="s">
        <v>484</v>
      </c>
      <c r="E68" s="419"/>
      <c r="F68" s="419"/>
      <c r="G68" s="419"/>
    </row>
    <row r="69" spans="1:7">
      <c r="A69" s="256" t="s">
        <v>1501</v>
      </c>
      <c r="B69" s="282">
        <v>35.36</v>
      </c>
      <c r="C69" s="282">
        <v>3.3</v>
      </c>
      <c r="D69" s="282">
        <f t="shared" ref="D69:D72" si="6">B69*C69</f>
        <v>116.69</v>
      </c>
      <c r="E69" s="282"/>
      <c r="F69" s="282"/>
      <c r="G69" s="282"/>
    </row>
    <row r="70" spans="1:7">
      <c r="A70" s="256" t="s">
        <v>1502</v>
      </c>
      <c r="B70" s="282">
        <v>35.36</v>
      </c>
      <c r="C70" s="282">
        <v>3.3</v>
      </c>
      <c r="D70" s="282">
        <f t="shared" si="6"/>
        <v>116.69</v>
      </c>
      <c r="E70" s="282"/>
      <c r="F70" s="282"/>
      <c r="G70" s="282"/>
    </row>
    <row r="71" spans="1:7">
      <c r="A71" s="256" t="s">
        <v>1503</v>
      </c>
      <c r="B71" s="282">
        <v>9.6</v>
      </c>
      <c r="C71" s="282">
        <v>3.3</v>
      </c>
      <c r="D71" s="282">
        <f t="shared" si="6"/>
        <v>31.68</v>
      </c>
      <c r="E71" s="282"/>
      <c r="F71" s="282"/>
      <c r="G71" s="282"/>
    </row>
    <row r="72" spans="1:7">
      <c r="A72" s="256" t="s">
        <v>1504</v>
      </c>
      <c r="B72" s="282">
        <v>9.6</v>
      </c>
      <c r="C72" s="282">
        <v>3.3</v>
      </c>
      <c r="D72" s="282">
        <f t="shared" si="6"/>
        <v>31.68</v>
      </c>
      <c r="E72" s="282"/>
      <c r="F72" s="282"/>
      <c r="G72" s="282"/>
    </row>
    <row r="73" spans="1:7">
      <c r="A73" s="256" t="s">
        <v>610</v>
      </c>
      <c r="B73" s="282">
        <v>12.7</v>
      </c>
      <c r="C73" s="282">
        <v>3.3</v>
      </c>
      <c r="D73" s="282">
        <f t="shared" ref="D73" si="7">B73*C73</f>
        <v>41.91</v>
      </c>
      <c r="E73" s="282"/>
      <c r="F73" s="282"/>
      <c r="G73" s="282"/>
    </row>
    <row r="74" spans="1:7">
      <c r="A74" s="256" t="s">
        <v>1515</v>
      </c>
      <c r="B74" s="282"/>
      <c r="C74" s="282"/>
      <c r="D74" s="282">
        <v>17.02</v>
      </c>
      <c r="E74" s="282"/>
      <c r="F74" s="282"/>
      <c r="G74" s="282"/>
    </row>
    <row r="75" spans="1:7">
      <c r="A75" s="728" t="s">
        <v>615</v>
      </c>
      <c r="B75" s="729"/>
      <c r="C75" s="730"/>
      <c r="D75" s="300">
        <f>SUM(D69:D74)</f>
        <v>355.67</v>
      </c>
      <c r="E75" s="301"/>
      <c r="F75" s="301"/>
      <c r="G75" s="301"/>
    </row>
    <row r="76" spans="1:7">
      <c r="A76" s="731" t="s">
        <v>1513</v>
      </c>
      <c r="B76" s="731"/>
      <c r="C76" s="731"/>
      <c r="D76" s="731"/>
      <c r="E76" s="731"/>
      <c r="F76" s="731"/>
      <c r="G76" s="731"/>
    </row>
    <row r="77" spans="1:7">
      <c r="A77" s="419" t="s">
        <v>474</v>
      </c>
      <c r="B77" s="419" t="s">
        <v>608</v>
      </c>
      <c r="C77" s="419" t="s">
        <v>483</v>
      </c>
      <c r="D77" s="419" t="s">
        <v>484</v>
      </c>
      <c r="E77" s="419"/>
      <c r="F77" s="419"/>
      <c r="G77" s="419"/>
    </row>
    <row r="78" spans="1:7">
      <c r="A78" s="256" t="s">
        <v>1501</v>
      </c>
      <c r="B78" s="282">
        <v>35.36</v>
      </c>
      <c r="C78" s="282">
        <v>3.3</v>
      </c>
      <c r="D78" s="282">
        <f t="shared" ref="D78:D82" si="8">B78*C78</f>
        <v>116.69</v>
      </c>
      <c r="E78" s="282"/>
      <c r="F78" s="282"/>
      <c r="G78" s="282"/>
    </row>
    <row r="79" spans="1:7">
      <c r="A79" s="256" t="s">
        <v>1502</v>
      </c>
      <c r="B79" s="282">
        <v>35.36</v>
      </c>
      <c r="C79" s="282">
        <v>3.3</v>
      </c>
      <c r="D79" s="282">
        <f t="shared" si="8"/>
        <v>116.69</v>
      </c>
      <c r="E79" s="282"/>
      <c r="F79" s="282"/>
      <c r="G79" s="282"/>
    </row>
    <row r="80" spans="1:7">
      <c r="A80" s="256" t="s">
        <v>1503</v>
      </c>
      <c r="B80" s="282">
        <v>9.6</v>
      </c>
      <c r="C80" s="282">
        <v>3.3</v>
      </c>
      <c r="D80" s="282">
        <f t="shared" si="8"/>
        <v>31.68</v>
      </c>
      <c r="E80" s="282"/>
      <c r="F80" s="282"/>
      <c r="G80" s="282"/>
    </row>
    <row r="81" spans="1:7">
      <c r="A81" s="256" t="s">
        <v>1504</v>
      </c>
      <c r="B81" s="282">
        <v>9.6</v>
      </c>
      <c r="C81" s="282">
        <v>3.3</v>
      </c>
      <c r="D81" s="282">
        <f t="shared" si="8"/>
        <v>31.68</v>
      </c>
      <c r="E81" s="282"/>
      <c r="F81" s="282"/>
      <c r="G81" s="282"/>
    </row>
    <row r="82" spans="1:7">
      <c r="A82" s="256" t="s">
        <v>610</v>
      </c>
      <c r="B82" s="282">
        <v>12.7</v>
      </c>
      <c r="C82" s="282">
        <v>3.3</v>
      </c>
      <c r="D82" s="282">
        <f t="shared" si="8"/>
        <v>41.91</v>
      </c>
      <c r="E82" s="282"/>
      <c r="F82" s="282"/>
      <c r="G82" s="282"/>
    </row>
    <row r="83" spans="1:7">
      <c r="A83" s="728" t="s">
        <v>1514</v>
      </c>
      <c r="B83" s="729"/>
      <c r="C83" s="730"/>
      <c r="D83" s="300">
        <f>SUM(D78:D82)</f>
        <v>338.65</v>
      </c>
      <c r="E83" s="301"/>
      <c r="F83" s="301"/>
      <c r="G83" s="301"/>
    </row>
    <row r="84" spans="1:7">
      <c r="A84" s="731" t="s">
        <v>1516</v>
      </c>
      <c r="B84" s="731"/>
      <c r="C84" s="731"/>
      <c r="D84" s="731"/>
      <c r="E84" s="731"/>
      <c r="F84" s="731"/>
      <c r="G84" s="731"/>
    </row>
    <row r="85" spans="1:7">
      <c r="A85" s="419" t="s">
        <v>474</v>
      </c>
      <c r="B85" s="419" t="s">
        <v>608</v>
      </c>
      <c r="C85" s="419" t="s">
        <v>483</v>
      </c>
      <c r="D85" s="419" t="s">
        <v>484</v>
      </c>
      <c r="E85" s="419"/>
      <c r="F85" s="419"/>
      <c r="G85" s="419"/>
    </row>
    <row r="86" spans="1:7">
      <c r="A86" s="256" t="s">
        <v>1515</v>
      </c>
      <c r="B86" s="282"/>
      <c r="C86" s="282"/>
      <c r="D86" s="282">
        <v>17.02</v>
      </c>
      <c r="E86" s="282"/>
      <c r="F86" s="282"/>
      <c r="G86" s="282"/>
    </row>
    <row r="87" spans="1:7">
      <c r="A87" s="728" t="s">
        <v>1514</v>
      </c>
      <c r="B87" s="729"/>
      <c r="C87" s="730"/>
      <c r="D87" s="300">
        <f>SUM(D86)</f>
        <v>17.02</v>
      </c>
      <c r="E87" s="301"/>
      <c r="F87" s="301"/>
      <c r="G87" s="301"/>
    </row>
    <row r="88" spans="1:7">
      <c r="A88" s="731" t="s">
        <v>746</v>
      </c>
      <c r="B88" s="731"/>
      <c r="C88" s="731"/>
      <c r="D88" s="731"/>
      <c r="E88" s="731"/>
      <c r="F88" s="731"/>
      <c r="G88" s="731"/>
    </row>
    <row r="89" spans="1:7">
      <c r="A89" s="725" t="s">
        <v>612</v>
      </c>
      <c r="B89" s="726"/>
      <c r="C89" s="727"/>
      <c r="D89" s="306">
        <f>D66</f>
        <v>2113.23</v>
      </c>
    </row>
    <row r="90" spans="1:7">
      <c r="A90" s="725" t="s">
        <v>615</v>
      </c>
      <c r="B90" s="726"/>
      <c r="C90" s="727"/>
      <c r="D90" s="306">
        <f>D75</f>
        <v>355.67</v>
      </c>
    </row>
    <row r="91" spans="1:7">
      <c r="A91" s="728" t="s">
        <v>622</v>
      </c>
      <c r="B91" s="729"/>
      <c r="C91" s="730"/>
      <c r="D91" s="300">
        <f>D89-D90</f>
        <v>1757.56</v>
      </c>
    </row>
    <row r="92" spans="1:7">
      <c r="A92" s="731" t="s">
        <v>625</v>
      </c>
      <c r="B92" s="731"/>
      <c r="C92" s="731"/>
      <c r="D92" s="731"/>
      <c r="E92" s="731"/>
      <c r="F92" s="731"/>
      <c r="G92" s="731"/>
    </row>
    <row r="93" spans="1:7" ht="45">
      <c r="A93" s="419" t="s">
        <v>474</v>
      </c>
      <c r="B93" s="419" t="s">
        <v>482</v>
      </c>
      <c r="C93" s="419" t="s">
        <v>483</v>
      </c>
      <c r="D93" s="308" t="s">
        <v>631</v>
      </c>
      <c r="E93" s="308" t="s">
        <v>630</v>
      </c>
      <c r="F93" s="419"/>
      <c r="G93" s="419"/>
    </row>
    <row r="94" spans="1:7">
      <c r="A94" s="281" t="s">
        <v>626</v>
      </c>
      <c r="B94" s="282"/>
      <c r="C94" s="282"/>
      <c r="D94" s="282">
        <v>119.4</v>
      </c>
      <c r="E94" s="282">
        <f>540.4-D94</f>
        <v>421</v>
      </c>
      <c r="F94" s="282"/>
      <c r="G94" s="282"/>
    </row>
    <row r="95" spans="1:7" ht="30">
      <c r="A95" s="281" t="s">
        <v>1517</v>
      </c>
      <c r="B95" s="282"/>
      <c r="C95" s="282"/>
      <c r="D95" s="282">
        <v>67.2</v>
      </c>
      <c r="E95" s="282">
        <f>459.7-D95</f>
        <v>392.5</v>
      </c>
      <c r="F95" s="282"/>
      <c r="G95" s="282"/>
    </row>
    <row r="96" spans="1:7">
      <c r="A96" s="281" t="s">
        <v>882</v>
      </c>
      <c r="B96" s="282"/>
      <c r="C96" s="282"/>
      <c r="D96" s="282">
        <v>69.5</v>
      </c>
      <c r="E96" s="282">
        <f>399.3-D96</f>
        <v>329.8</v>
      </c>
      <c r="F96" s="282"/>
      <c r="G96" s="282"/>
    </row>
    <row r="97" spans="1:7">
      <c r="A97" s="281" t="s">
        <v>627</v>
      </c>
      <c r="B97" s="282"/>
      <c r="C97" s="282"/>
      <c r="D97" s="282">
        <v>119.4</v>
      </c>
      <c r="E97" s="282">
        <f>664-D97</f>
        <v>544.6</v>
      </c>
      <c r="F97" s="282"/>
      <c r="G97" s="282"/>
    </row>
    <row r="98" spans="1:7">
      <c r="A98" s="728" t="s">
        <v>612</v>
      </c>
      <c r="B98" s="729"/>
      <c r="C98" s="729"/>
      <c r="D98" s="730"/>
      <c r="E98" s="309">
        <f>SUM(E94:E97)</f>
        <v>1687.9</v>
      </c>
      <c r="F98" s="301"/>
      <c r="G98" s="301"/>
    </row>
    <row r="99" spans="1:7">
      <c r="A99" s="731" t="s">
        <v>815</v>
      </c>
      <c r="B99" s="731"/>
      <c r="C99" s="731"/>
      <c r="D99" s="731"/>
      <c r="E99" s="731"/>
      <c r="F99" s="731"/>
      <c r="G99" s="731"/>
    </row>
    <row r="100" spans="1:7" ht="45">
      <c r="A100" s="419" t="s">
        <v>474</v>
      </c>
      <c r="B100" s="419" t="s">
        <v>482</v>
      </c>
      <c r="C100" s="419" t="s">
        <v>483</v>
      </c>
      <c r="D100" s="308" t="s">
        <v>631</v>
      </c>
      <c r="E100" s="308" t="s">
        <v>630</v>
      </c>
      <c r="F100" s="419"/>
      <c r="G100" s="419"/>
    </row>
    <row r="101" spans="1:7">
      <c r="A101" s="281" t="s">
        <v>626</v>
      </c>
      <c r="B101" s="282"/>
      <c r="C101" s="282"/>
      <c r="D101" s="282"/>
      <c r="E101" s="282">
        <v>43.03</v>
      </c>
      <c r="F101" s="282"/>
      <c r="G101" s="282"/>
    </row>
    <row r="102" spans="1:7" ht="30">
      <c r="A102" s="281" t="s">
        <v>1517</v>
      </c>
      <c r="B102" s="282"/>
      <c r="C102" s="282"/>
      <c r="D102" s="282"/>
      <c r="E102" s="282">
        <v>46.9</v>
      </c>
      <c r="F102" s="282"/>
      <c r="G102" s="282"/>
    </row>
    <row r="103" spans="1:7">
      <c r="A103" s="281" t="s">
        <v>882</v>
      </c>
      <c r="B103" s="282"/>
      <c r="C103" s="282"/>
      <c r="D103" s="282"/>
      <c r="E103" s="282">
        <v>38.1</v>
      </c>
      <c r="F103" s="282"/>
      <c r="G103" s="282"/>
    </row>
    <row r="104" spans="1:7">
      <c r="A104" s="728" t="s">
        <v>633</v>
      </c>
      <c r="B104" s="729"/>
      <c r="C104" s="729"/>
      <c r="D104" s="730"/>
      <c r="E104" s="309">
        <f>SUM(E101:E103)</f>
        <v>128.03</v>
      </c>
      <c r="F104" s="301"/>
      <c r="G104" s="301"/>
    </row>
    <row r="105" spans="1:7">
      <c r="A105" s="731" t="s">
        <v>1518</v>
      </c>
      <c r="B105" s="731"/>
      <c r="C105" s="731"/>
      <c r="D105" s="731"/>
      <c r="E105" s="731"/>
      <c r="F105" s="731"/>
      <c r="G105" s="731"/>
    </row>
    <row r="106" spans="1:7">
      <c r="A106" s="725" t="s">
        <v>612</v>
      </c>
      <c r="B106" s="726"/>
      <c r="C106" s="727"/>
      <c r="D106" s="306">
        <f>E98</f>
        <v>1687.9</v>
      </c>
    </row>
    <row r="107" spans="1:7">
      <c r="A107" s="725" t="s">
        <v>615</v>
      </c>
      <c r="B107" s="726"/>
      <c r="C107" s="727"/>
      <c r="D107" s="306">
        <f>E104</f>
        <v>128.03</v>
      </c>
    </row>
    <row r="108" spans="1:7">
      <c r="A108" s="728" t="s">
        <v>622</v>
      </c>
      <c r="B108" s="729"/>
      <c r="C108" s="730"/>
      <c r="D108" s="300">
        <f>D106-D107</f>
        <v>1559.87</v>
      </c>
    </row>
    <row r="109" spans="1:7">
      <c r="A109" s="731" t="s">
        <v>1583</v>
      </c>
      <c r="B109" s="731"/>
      <c r="C109" s="731"/>
      <c r="D109" s="731"/>
      <c r="E109" s="731"/>
      <c r="F109" s="731"/>
      <c r="G109" s="731"/>
    </row>
    <row r="110" spans="1:7">
      <c r="A110" s="419" t="s">
        <v>474</v>
      </c>
      <c r="B110" s="419" t="s">
        <v>484</v>
      </c>
      <c r="C110" s="419" t="s">
        <v>735</v>
      </c>
      <c r="D110" s="419" t="s">
        <v>1558</v>
      </c>
      <c r="E110" s="419" t="s">
        <v>731</v>
      </c>
      <c r="F110" s="419" t="s">
        <v>1519</v>
      </c>
      <c r="G110" s="423"/>
    </row>
    <row r="111" spans="1:7">
      <c r="A111" s="281" t="s">
        <v>1500</v>
      </c>
      <c r="B111" s="282">
        <v>10.55</v>
      </c>
      <c r="C111" s="282">
        <v>10.55</v>
      </c>
      <c r="D111" s="282"/>
      <c r="E111" s="282"/>
      <c r="F111" s="282">
        <v>10.55</v>
      </c>
      <c r="G111" s="282"/>
    </row>
    <row r="112" spans="1:7">
      <c r="A112" s="281" t="s">
        <v>1500</v>
      </c>
      <c r="B112" s="282">
        <v>10.55</v>
      </c>
      <c r="C112" s="282">
        <v>10.55</v>
      </c>
      <c r="D112" s="282"/>
      <c r="E112" s="282"/>
      <c r="F112" s="282">
        <v>10.55</v>
      </c>
      <c r="G112" s="282"/>
    </row>
    <row r="113" spans="1:7">
      <c r="A113" s="256" t="s">
        <v>446</v>
      </c>
      <c r="B113" s="282">
        <v>1331.29</v>
      </c>
      <c r="C113" s="282"/>
      <c r="D113" s="282"/>
      <c r="E113" s="282"/>
      <c r="F113" s="282"/>
      <c r="G113" s="282"/>
    </row>
    <row r="114" spans="1:7">
      <c r="A114" s="256" t="s">
        <v>1501</v>
      </c>
      <c r="B114" s="282">
        <v>37.19</v>
      </c>
      <c r="C114" s="282">
        <v>37.19</v>
      </c>
      <c r="D114" s="282">
        <v>35.36</v>
      </c>
      <c r="E114" s="282">
        <v>0.8</v>
      </c>
      <c r="F114" s="282">
        <v>37.19</v>
      </c>
      <c r="G114" s="282"/>
    </row>
    <row r="115" spans="1:7">
      <c r="A115" s="256" t="s">
        <v>1502</v>
      </c>
      <c r="B115" s="282">
        <v>37.19</v>
      </c>
      <c r="C115" s="282">
        <v>37.19</v>
      </c>
      <c r="D115" s="282">
        <v>35.36</v>
      </c>
      <c r="E115" s="282">
        <v>0.8</v>
      </c>
      <c r="F115" s="282">
        <v>37.19</v>
      </c>
      <c r="G115" s="282"/>
    </row>
    <row r="116" spans="1:7">
      <c r="A116" s="256" t="s">
        <v>1503</v>
      </c>
      <c r="B116" s="282">
        <v>5.49</v>
      </c>
      <c r="C116" s="282">
        <v>5.49</v>
      </c>
      <c r="D116" s="282">
        <v>9.6</v>
      </c>
      <c r="E116" s="282">
        <v>0.9</v>
      </c>
      <c r="F116" s="282">
        <v>5.49</v>
      </c>
      <c r="G116" s="282"/>
    </row>
    <row r="117" spans="1:7">
      <c r="A117" s="256" t="s">
        <v>1504</v>
      </c>
      <c r="B117" s="282">
        <v>5.49</v>
      </c>
      <c r="C117" s="282">
        <v>5.49</v>
      </c>
      <c r="D117" s="282">
        <v>9.6</v>
      </c>
      <c r="E117" s="282">
        <v>0.9</v>
      </c>
      <c r="F117" s="282">
        <v>5.49</v>
      </c>
      <c r="G117" s="282"/>
    </row>
    <row r="118" spans="1:7">
      <c r="A118" s="256" t="s">
        <v>610</v>
      </c>
      <c r="B118" s="282">
        <v>6.56</v>
      </c>
      <c r="C118" s="282">
        <v>6.56</v>
      </c>
      <c r="D118" s="282">
        <v>8.6</v>
      </c>
      <c r="E118" s="282">
        <v>3</v>
      </c>
      <c r="F118" s="282">
        <v>6.56</v>
      </c>
      <c r="G118" s="282"/>
    </row>
    <row r="119" spans="1:7">
      <c r="A119" s="256" t="s">
        <v>1512</v>
      </c>
      <c r="B119" s="282">
        <v>56.7</v>
      </c>
      <c r="C119" s="282"/>
      <c r="D119" s="282"/>
      <c r="E119" s="282"/>
      <c r="F119" s="282"/>
      <c r="G119" s="282"/>
    </row>
    <row r="120" spans="1:7">
      <c r="A120" s="418" t="s">
        <v>736</v>
      </c>
      <c r="B120" s="300">
        <f>SUM(B111:B119)</f>
        <v>1501.01</v>
      </c>
      <c r="C120" s="300">
        <f>SUM(C111:C119)</f>
        <v>113.02</v>
      </c>
      <c r="D120" s="300">
        <f>SUM(D111:D119)</f>
        <v>98.52</v>
      </c>
      <c r="E120" s="300">
        <f>SUM(E111:E119)</f>
        <v>6.4</v>
      </c>
      <c r="F120" s="300">
        <f>SUM(F111:F119)</f>
        <v>113.02</v>
      </c>
      <c r="G120" s="300"/>
    </row>
    <row r="121" spans="1:7" ht="15.75" thickBot="1"/>
    <row r="122" spans="1:7">
      <c r="A122" s="753" t="s">
        <v>1540</v>
      </c>
      <c r="B122" s="754"/>
      <c r="C122" s="754"/>
      <c r="D122" s="754"/>
      <c r="E122" s="754"/>
      <c r="F122" s="754"/>
      <c r="G122" s="755"/>
    </row>
    <row r="123" spans="1:7">
      <c r="A123" s="756" t="s">
        <v>1177</v>
      </c>
      <c r="B123" s="757"/>
      <c r="C123" s="757"/>
      <c r="D123" s="758"/>
      <c r="E123" s="759" t="s">
        <v>198</v>
      </c>
      <c r="F123" s="759"/>
      <c r="G123" s="358" t="s">
        <v>1178</v>
      </c>
    </row>
    <row r="124" spans="1:7">
      <c r="A124" s="740" t="s">
        <v>1179</v>
      </c>
      <c r="B124" s="741"/>
      <c r="C124" s="741"/>
      <c r="D124" s="741"/>
      <c r="E124" s="742">
        <v>33629.79</v>
      </c>
      <c r="F124" s="743"/>
      <c r="G124" s="359" t="s">
        <v>62</v>
      </c>
    </row>
    <row r="125" spans="1:7">
      <c r="A125" s="740" t="s">
        <v>1180</v>
      </c>
      <c r="B125" s="741"/>
      <c r="C125" s="741"/>
      <c r="D125" s="741"/>
      <c r="E125" s="742">
        <v>1050.51</v>
      </c>
      <c r="F125" s="743"/>
      <c r="G125" s="359" t="s">
        <v>14</v>
      </c>
    </row>
    <row r="126" spans="1:7" ht="15.75" thickBot="1">
      <c r="A126" s="744" t="s">
        <v>1181</v>
      </c>
      <c r="B126" s="745"/>
      <c r="C126" s="745"/>
      <c r="D126" s="745"/>
      <c r="E126" s="746">
        <v>1165.49</v>
      </c>
      <c r="F126" s="747"/>
      <c r="G126" s="360" t="s">
        <v>62</v>
      </c>
    </row>
    <row r="128" spans="1:7">
      <c r="A128" s="748" t="s">
        <v>719</v>
      </c>
      <c r="B128" s="749"/>
      <c r="C128" s="749"/>
      <c r="D128" s="749"/>
      <c r="E128" s="750"/>
    </row>
    <row r="129" spans="1:10">
      <c r="A129" s="734" t="s">
        <v>99</v>
      </c>
      <c r="B129" s="735" t="s">
        <v>492</v>
      </c>
      <c r="C129" s="736"/>
      <c r="D129" s="734" t="s">
        <v>487</v>
      </c>
      <c r="E129" s="734" t="s">
        <v>482</v>
      </c>
    </row>
    <row r="130" spans="1:10">
      <c r="A130" s="734"/>
      <c r="B130" s="423" t="s">
        <v>488</v>
      </c>
      <c r="C130" s="423" t="s">
        <v>483</v>
      </c>
      <c r="D130" s="734"/>
      <c r="E130" s="734"/>
    </row>
    <row r="131" spans="1:10">
      <c r="A131" s="256" t="s">
        <v>523</v>
      </c>
      <c r="B131" s="282">
        <v>3</v>
      </c>
      <c r="C131" s="282">
        <v>0.6</v>
      </c>
      <c r="D131" s="282">
        <v>6</v>
      </c>
      <c r="E131" s="289">
        <f>(B131+0.04)*D131</f>
        <v>18.239999999999998</v>
      </c>
    </row>
    <row r="132" spans="1:10">
      <c r="A132" s="256" t="s">
        <v>528</v>
      </c>
      <c r="B132" s="282">
        <v>0.8</v>
      </c>
      <c r="C132" s="282">
        <v>0.4</v>
      </c>
      <c r="D132" s="282">
        <v>2</v>
      </c>
      <c r="E132" s="289">
        <f>(B132+0.04)*D132</f>
        <v>1.68</v>
      </c>
    </row>
    <row r="133" spans="1:10">
      <c r="D133" s="422" t="s">
        <v>578</v>
      </c>
      <c r="E133" s="300">
        <f>SUM(E131:E132)</f>
        <v>19.920000000000002</v>
      </c>
    </row>
    <row r="135" spans="1:10" ht="17.25">
      <c r="A135" s="737" t="s">
        <v>1569</v>
      </c>
      <c r="B135" s="738"/>
      <c r="C135" s="738"/>
      <c r="D135" s="738"/>
      <c r="E135" s="738"/>
      <c r="F135" s="738"/>
      <c r="G135" s="738"/>
      <c r="H135" s="738"/>
      <c r="I135" s="738"/>
      <c r="J135" s="739"/>
    </row>
    <row r="136" spans="1:10">
      <c r="A136" s="732" t="s">
        <v>1564</v>
      </c>
      <c r="B136" s="733"/>
      <c r="C136" s="733"/>
      <c r="D136" s="733"/>
      <c r="E136" s="733"/>
      <c r="F136" s="733"/>
      <c r="G136" s="733"/>
      <c r="H136" s="733"/>
      <c r="I136" s="429">
        <v>1500</v>
      </c>
      <c r="J136" s="430" t="s">
        <v>109</v>
      </c>
    </row>
    <row r="137" spans="1:10">
      <c r="A137" s="732" t="s">
        <v>1565</v>
      </c>
      <c r="B137" s="733"/>
      <c r="C137" s="733"/>
      <c r="D137" s="733"/>
      <c r="E137" s="733"/>
      <c r="F137" s="733"/>
      <c r="G137" s="733"/>
      <c r="H137" s="733"/>
      <c r="I137" s="429">
        <f>ROUND(I136*0.05,2)</f>
        <v>75</v>
      </c>
      <c r="J137" s="430" t="s">
        <v>108</v>
      </c>
    </row>
    <row r="138" spans="1:10">
      <c r="A138" s="732" t="s">
        <v>1566</v>
      </c>
      <c r="B138" s="733"/>
      <c r="C138" s="733"/>
      <c r="D138" s="733"/>
      <c r="E138" s="733"/>
      <c r="F138" s="733"/>
      <c r="G138" s="733"/>
      <c r="H138" s="733"/>
      <c r="I138" s="429">
        <f>I136*1.2</f>
        <v>1800</v>
      </c>
      <c r="J138" s="431" t="s">
        <v>154</v>
      </c>
    </row>
    <row r="139" spans="1:10">
      <c r="A139" s="732" t="s">
        <v>1567</v>
      </c>
      <c r="B139" s="733"/>
      <c r="C139" s="733"/>
      <c r="D139" s="733"/>
      <c r="E139" s="733"/>
      <c r="F139" s="733"/>
      <c r="G139" s="733"/>
      <c r="H139" s="733"/>
      <c r="I139" s="429">
        <f>I136*0.07</f>
        <v>105</v>
      </c>
      <c r="J139" s="430" t="s">
        <v>108</v>
      </c>
    </row>
    <row r="140" spans="1:10">
      <c r="A140" s="732" t="s">
        <v>1568</v>
      </c>
      <c r="B140" s="733"/>
      <c r="C140" s="733"/>
      <c r="D140" s="733"/>
      <c r="E140" s="733"/>
      <c r="F140" s="733"/>
      <c r="G140" s="733"/>
      <c r="H140" s="733"/>
      <c r="I140" s="429">
        <f>I139</f>
        <v>105</v>
      </c>
      <c r="J140" s="430" t="s">
        <v>108</v>
      </c>
    </row>
    <row r="141" spans="1:10">
      <c r="A141" s="731" t="s">
        <v>1585</v>
      </c>
      <c r="B141" s="731"/>
      <c r="C141" s="731"/>
      <c r="D141" s="731"/>
      <c r="E141" s="731"/>
      <c r="F141" s="731"/>
      <c r="G141" s="731"/>
    </row>
    <row r="142" spans="1:10" ht="30">
      <c r="A142" s="423" t="s">
        <v>474</v>
      </c>
      <c r="B142" s="423" t="s">
        <v>608</v>
      </c>
      <c r="C142" s="423" t="s">
        <v>483</v>
      </c>
      <c r="D142" s="423" t="s">
        <v>484</v>
      </c>
      <c r="E142" s="308" t="s">
        <v>1505</v>
      </c>
      <c r="F142" s="423"/>
      <c r="G142" s="423"/>
    </row>
    <row r="143" spans="1:10">
      <c r="A143" s="281" t="s">
        <v>1500</v>
      </c>
      <c r="B143" s="282">
        <v>6.85</v>
      </c>
      <c r="C143" s="282">
        <v>2.8</v>
      </c>
      <c r="D143" s="282">
        <f>B143*C143</f>
        <v>19.18</v>
      </c>
      <c r="E143" s="282"/>
      <c r="F143" s="282"/>
      <c r="G143" s="282"/>
    </row>
    <row r="144" spans="1:10">
      <c r="A144" s="281" t="s">
        <v>1500</v>
      </c>
      <c r="B144" s="282">
        <v>6.85</v>
      </c>
      <c r="C144" s="282">
        <v>2.8</v>
      </c>
      <c r="D144" s="282">
        <f t="shared" ref="D144" si="9">B144*C144</f>
        <v>19.18</v>
      </c>
      <c r="E144" s="282"/>
      <c r="F144" s="282"/>
      <c r="G144" s="282"/>
    </row>
    <row r="145" spans="1:7">
      <c r="A145" s="256" t="s">
        <v>446</v>
      </c>
      <c r="B145" s="282">
        <v>160</v>
      </c>
      <c r="C145" s="282">
        <v>11.35</v>
      </c>
      <c r="D145" s="282">
        <f>(B145*C145)-E145</f>
        <v>1332.12</v>
      </c>
      <c r="E145" s="282">
        <v>483.88</v>
      </c>
      <c r="F145" s="282"/>
      <c r="G145" s="282"/>
    </row>
    <row r="146" spans="1:7">
      <c r="A146" s="728" t="s">
        <v>1586</v>
      </c>
      <c r="B146" s="729"/>
      <c r="C146" s="730"/>
      <c r="D146" s="300">
        <f>SUM(D143:D145)</f>
        <v>1370.48</v>
      </c>
      <c r="E146" s="301"/>
      <c r="F146" s="301"/>
      <c r="G146" s="301"/>
    </row>
    <row r="147" spans="1:7">
      <c r="A147" s="731" t="s">
        <v>1587</v>
      </c>
      <c r="B147" s="731"/>
      <c r="C147" s="731"/>
      <c r="D147" s="731"/>
      <c r="E147" s="731"/>
      <c r="F147" s="731"/>
      <c r="G147" s="731"/>
    </row>
    <row r="148" spans="1:7">
      <c r="A148" s="423" t="s">
        <v>474</v>
      </c>
      <c r="B148" s="423" t="s">
        <v>608</v>
      </c>
      <c r="C148" s="423" t="s">
        <v>483</v>
      </c>
      <c r="D148" s="423" t="s">
        <v>484</v>
      </c>
      <c r="E148" s="308"/>
      <c r="F148" s="423"/>
      <c r="G148" s="423"/>
    </row>
    <row r="149" spans="1:7">
      <c r="A149" s="281" t="s">
        <v>1500</v>
      </c>
      <c r="B149" s="282">
        <v>6.85</v>
      </c>
      <c r="C149" s="282">
        <v>2</v>
      </c>
      <c r="D149" s="282">
        <f>B149*C149</f>
        <v>13.7</v>
      </c>
      <c r="E149" s="282"/>
      <c r="F149" s="282"/>
      <c r="G149" s="282"/>
    </row>
    <row r="150" spans="1:7">
      <c r="A150" s="281" t="s">
        <v>1500</v>
      </c>
      <c r="B150" s="282">
        <v>6.85</v>
      </c>
      <c r="C150" s="282">
        <v>2</v>
      </c>
      <c r="D150" s="282">
        <f t="shared" ref="D150" si="10">B150*C150</f>
        <v>13.7</v>
      </c>
      <c r="E150" s="282"/>
      <c r="F150" s="282"/>
      <c r="G150" s="282"/>
    </row>
    <row r="151" spans="1:7">
      <c r="A151" s="256" t="s">
        <v>446</v>
      </c>
      <c r="B151" s="282">
        <v>110</v>
      </c>
      <c r="C151" s="282">
        <v>2</v>
      </c>
      <c r="D151" s="282">
        <f>(B151*C151)-E151</f>
        <v>220</v>
      </c>
      <c r="E151" s="282"/>
      <c r="F151" s="282"/>
      <c r="G151" s="282"/>
    </row>
    <row r="152" spans="1:7">
      <c r="A152" s="256" t="s">
        <v>1512</v>
      </c>
      <c r="B152" s="282"/>
      <c r="C152" s="282"/>
      <c r="D152" s="282">
        <v>56.7</v>
      </c>
      <c r="E152" s="282"/>
      <c r="F152" s="282"/>
      <c r="G152" s="282"/>
    </row>
    <row r="153" spans="1:7">
      <c r="A153" s="728" t="s">
        <v>1586</v>
      </c>
      <c r="B153" s="729"/>
      <c r="C153" s="730"/>
      <c r="D153" s="300">
        <f>SUM(D149:D152)</f>
        <v>304.10000000000002</v>
      </c>
      <c r="E153" s="301"/>
      <c r="F153" s="301"/>
      <c r="G153" s="301"/>
    </row>
    <row r="154" spans="1:7">
      <c r="A154" s="731" t="s">
        <v>1612</v>
      </c>
      <c r="B154" s="731"/>
      <c r="C154" s="731"/>
      <c r="D154" s="731"/>
      <c r="E154" s="731"/>
      <c r="F154" s="731"/>
      <c r="G154" s="731"/>
    </row>
    <row r="155" spans="1:7" ht="30">
      <c r="A155" s="432" t="s">
        <v>1613</v>
      </c>
      <c r="B155" s="432" t="s">
        <v>1608</v>
      </c>
      <c r="C155" s="433" t="s">
        <v>154</v>
      </c>
      <c r="D155" s="434">
        <v>883.29</v>
      </c>
      <c r="E155" s="435"/>
    </row>
    <row r="156" spans="1:7" ht="30">
      <c r="A156" s="432" t="s">
        <v>1614</v>
      </c>
      <c r="B156" s="432" t="s">
        <v>1609</v>
      </c>
      <c r="C156" s="433" t="s">
        <v>154</v>
      </c>
      <c r="D156" s="434">
        <v>448</v>
      </c>
      <c r="E156" s="435"/>
    </row>
    <row r="157" spans="1:7" ht="30">
      <c r="A157" s="432" t="s">
        <v>1610</v>
      </c>
      <c r="B157" s="432" t="s">
        <v>1611</v>
      </c>
      <c r="C157" s="433" t="s">
        <v>107</v>
      </c>
      <c r="D157" s="434">
        <f>0.88+0.79*4+21.85*2+24.76*2+16.5*2+4.67*2+0.2*2+1.7*2+0.52*2+5.65*2+0.1*12+0.4*4+17.52*2+17+12.5*2+54+0.35*4+19+11.47+0.6*2+0.9*2+0.5*2+0.28*2</f>
        <v>326.01</v>
      </c>
      <c r="E157" s="435"/>
    </row>
    <row r="158" spans="1:7">
      <c r="A158" s="731" t="s">
        <v>803</v>
      </c>
      <c r="B158" s="731"/>
      <c r="C158" s="731"/>
      <c r="D158" s="731"/>
      <c r="E158" s="731"/>
      <c r="F158" s="731"/>
      <c r="G158" s="731"/>
    </row>
    <row r="159" spans="1:7">
      <c r="A159" s="725" t="s">
        <v>810</v>
      </c>
      <c r="B159" s="726"/>
      <c r="C159" s="727"/>
      <c r="D159" s="306">
        <f>(H27+H28)*2</f>
        <v>22.88</v>
      </c>
    </row>
    <row r="160" spans="1:7">
      <c r="A160" s="728" t="s">
        <v>578</v>
      </c>
      <c r="B160" s="729"/>
      <c r="C160" s="730"/>
      <c r="D160" s="300">
        <f>D159</f>
        <v>22.88</v>
      </c>
    </row>
    <row r="161" spans="1:10">
      <c r="A161" s="731" t="s">
        <v>804</v>
      </c>
      <c r="B161" s="731"/>
      <c r="C161" s="731"/>
      <c r="D161" s="731"/>
      <c r="E161" s="731"/>
      <c r="F161" s="731"/>
      <c r="G161" s="731"/>
    </row>
    <row r="162" spans="1:10">
      <c r="A162" s="725" t="s">
        <v>27</v>
      </c>
      <c r="B162" s="726"/>
      <c r="C162" s="727"/>
      <c r="D162" s="306">
        <f>D75</f>
        <v>355.67</v>
      </c>
    </row>
    <row r="163" spans="1:10">
      <c r="A163" s="725" t="s">
        <v>30</v>
      </c>
      <c r="B163" s="726"/>
      <c r="C163" s="727"/>
      <c r="D163" s="306">
        <f>E104</f>
        <v>128.03</v>
      </c>
    </row>
    <row r="164" spans="1:10">
      <c r="A164" s="728" t="s">
        <v>578</v>
      </c>
      <c r="B164" s="729"/>
      <c r="C164" s="730"/>
      <c r="D164" s="300">
        <f>D162+D163</f>
        <v>483.7</v>
      </c>
    </row>
    <row r="166" spans="1:10" ht="17.25">
      <c r="A166" s="737" t="s">
        <v>2053</v>
      </c>
      <c r="B166" s="738"/>
      <c r="C166" s="738"/>
      <c r="D166" s="738"/>
      <c r="E166" s="738"/>
      <c r="F166" s="738"/>
      <c r="G166" s="738"/>
      <c r="H166" s="738"/>
      <c r="I166" s="738"/>
      <c r="J166" s="739"/>
    </row>
    <row r="167" spans="1:10">
      <c r="A167" s="732" t="s">
        <v>2054</v>
      </c>
      <c r="B167" s="733"/>
      <c r="C167" s="733"/>
      <c r="D167" s="733"/>
      <c r="E167" s="733"/>
      <c r="F167" s="733"/>
      <c r="G167" s="733"/>
      <c r="H167" s="733"/>
      <c r="I167" s="429">
        <f>11*(26*2+12)</f>
        <v>704</v>
      </c>
      <c r="J167" s="430" t="s">
        <v>107</v>
      </c>
    </row>
    <row r="168" spans="1:10">
      <c r="A168" s="732" t="s">
        <v>2055</v>
      </c>
      <c r="B168" s="733"/>
      <c r="C168" s="733"/>
      <c r="D168" s="733"/>
      <c r="E168" s="733"/>
      <c r="F168" s="733"/>
      <c r="G168" s="733"/>
      <c r="H168" s="733"/>
      <c r="I168" s="429">
        <v>492.8</v>
      </c>
      <c r="J168" s="430" t="s">
        <v>105</v>
      </c>
    </row>
    <row r="169" spans="1:10">
      <c r="A169" s="732" t="s">
        <v>2056</v>
      </c>
      <c r="B169" s="733"/>
      <c r="C169" s="733"/>
      <c r="D169" s="733"/>
      <c r="E169" s="733"/>
      <c r="F169" s="733"/>
      <c r="G169" s="733"/>
      <c r="H169" s="733"/>
      <c r="I169" s="429">
        <v>1213.44</v>
      </c>
      <c r="J169" s="430" t="s">
        <v>105</v>
      </c>
    </row>
    <row r="170" spans="1:10">
      <c r="A170" s="732" t="s">
        <v>2057</v>
      </c>
      <c r="B170" s="733"/>
      <c r="C170" s="733"/>
      <c r="D170" s="733"/>
      <c r="E170" s="733"/>
      <c r="F170" s="733"/>
      <c r="G170" s="733"/>
      <c r="H170" s="733"/>
      <c r="I170" s="429">
        <f>26*(0.2+0.6+0.2)*(0.2+1.5+0.2)*(0.6+0.65)+12*(0.2+0.6+0.2)*(0.2+0.6+0.2)*(0.6+0.65)</f>
        <v>76.75</v>
      </c>
      <c r="J170" s="430" t="s">
        <v>108</v>
      </c>
    </row>
    <row r="171" spans="1:10">
      <c r="A171" s="732" t="s">
        <v>2058</v>
      </c>
      <c r="B171" s="733"/>
      <c r="C171" s="733"/>
      <c r="D171" s="733"/>
      <c r="E171" s="733"/>
      <c r="F171" s="733"/>
      <c r="G171" s="733"/>
      <c r="H171" s="733"/>
      <c r="I171" s="429">
        <f>ROUND((0.2+0.2+0.2)*2*(30+50)*0.65+(0.2+0.14+0.2)*2*(3.8+2.95)*0.55+(0.2+0.14+0.2)*(6.72*4+5.42+15.04*2+5.34)*0.55,2)</f>
        <v>86.52</v>
      </c>
      <c r="J171" s="430" t="s">
        <v>108</v>
      </c>
    </row>
    <row r="172" spans="1:10">
      <c r="A172" s="732" t="s">
        <v>2059</v>
      </c>
      <c r="B172" s="733"/>
      <c r="C172" s="733"/>
      <c r="D172" s="733"/>
      <c r="E172" s="733"/>
      <c r="F172" s="733"/>
      <c r="G172" s="733"/>
      <c r="H172" s="733"/>
      <c r="I172" s="429">
        <f>ROUND(26*(0.2+0.6+0.2)*(0.2+1.5+0.2)+12*(0.2+0.6+0.2)*(0.2+0.6+0.2),2)</f>
        <v>61.4</v>
      </c>
      <c r="J172" s="430" t="s">
        <v>109</v>
      </c>
    </row>
    <row r="173" spans="1:10">
      <c r="A173" s="732" t="s">
        <v>2060</v>
      </c>
      <c r="B173" s="733"/>
      <c r="C173" s="733"/>
      <c r="D173" s="733"/>
      <c r="E173" s="733"/>
      <c r="F173" s="733"/>
      <c r="G173" s="733"/>
      <c r="H173" s="733"/>
      <c r="I173" s="429">
        <f>ROUND((0.2+0.2+0.2)*2*(30+50)+(0.2+0.14+0.2)*2*(3.8+2.95)+(0.2+0.14+0.2)*(6.72*4+5.42+15.04*2+5.34),2)</f>
        <v>139.86000000000001</v>
      </c>
      <c r="J173" s="430" t="s">
        <v>109</v>
      </c>
    </row>
    <row r="174" spans="1:10">
      <c r="A174" s="732" t="s">
        <v>2082</v>
      </c>
      <c r="B174" s="733"/>
      <c r="C174" s="733"/>
      <c r="D174" s="733"/>
      <c r="E174" s="733"/>
      <c r="F174" s="733"/>
      <c r="G174" s="733"/>
      <c r="H174" s="733"/>
      <c r="I174" s="429">
        <f>I172*0.05</f>
        <v>3.07</v>
      </c>
      <c r="J174" s="430" t="s">
        <v>108</v>
      </c>
    </row>
    <row r="175" spans="1:10">
      <c r="A175" s="732" t="s">
        <v>2083</v>
      </c>
      <c r="B175" s="733"/>
      <c r="C175" s="733"/>
      <c r="D175" s="733"/>
      <c r="E175" s="733"/>
      <c r="F175" s="733"/>
      <c r="G175" s="733"/>
      <c r="H175" s="733"/>
      <c r="I175" s="429">
        <f>I173*0.05</f>
        <v>6.99</v>
      </c>
      <c r="J175" s="430" t="s">
        <v>108</v>
      </c>
    </row>
    <row r="176" spans="1:10">
      <c r="A176" s="769" t="s">
        <v>2061</v>
      </c>
      <c r="B176" s="770"/>
      <c r="C176" s="770"/>
      <c r="D176" s="770"/>
      <c r="E176" s="770"/>
      <c r="F176" s="770"/>
      <c r="G176" s="770"/>
      <c r="H176" s="770"/>
      <c r="I176" s="490">
        <f>ROUND(I170-I181-I174*0.05,2)</f>
        <v>59.97</v>
      </c>
      <c r="J176" s="431" t="s">
        <v>108</v>
      </c>
    </row>
    <row r="177" spans="1:10">
      <c r="A177" s="769" t="s">
        <v>2062</v>
      </c>
      <c r="B177" s="770"/>
      <c r="C177" s="770"/>
      <c r="D177" s="770"/>
      <c r="E177" s="770"/>
      <c r="F177" s="770"/>
      <c r="G177" s="770"/>
      <c r="H177" s="770"/>
      <c r="I177" s="490">
        <f>ROUND(I171-I188-I175*0.05,2)</f>
        <v>60.17</v>
      </c>
      <c r="J177" s="431" t="s">
        <v>108</v>
      </c>
    </row>
    <row r="178" spans="1:10">
      <c r="A178" s="769" t="s">
        <v>2063</v>
      </c>
      <c r="B178" s="770"/>
      <c r="C178" s="770"/>
      <c r="D178" s="770"/>
      <c r="E178" s="770"/>
      <c r="F178" s="770"/>
      <c r="G178" s="770"/>
      <c r="H178" s="770"/>
      <c r="I178" s="490">
        <f>I187</f>
        <v>297.7</v>
      </c>
      <c r="J178" s="431" t="s">
        <v>109</v>
      </c>
    </row>
    <row r="179" spans="1:10" ht="17.25">
      <c r="A179" s="737" t="s">
        <v>2064</v>
      </c>
      <c r="B179" s="738"/>
      <c r="C179" s="738"/>
      <c r="D179" s="738"/>
      <c r="E179" s="738"/>
      <c r="F179" s="738"/>
      <c r="G179" s="738"/>
      <c r="H179" s="738"/>
      <c r="I179" s="738"/>
      <c r="J179" s="739"/>
    </row>
    <row r="180" spans="1:10">
      <c r="A180" s="732" t="s">
        <v>2065</v>
      </c>
      <c r="B180" s="733"/>
      <c r="C180" s="733"/>
      <c r="D180" s="733"/>
      <c r="E180" s="733"/>
      <c r="F180" s="733"/>
      <c r="G180" s="733"/>
      <c r="H180" s="733"/>
      <c r="I180" s="429">
        <v>82.9</v>
      </c>
      <c r="J180" s="430" t="s">
        <v>109</v>
      </c>
    </row>
    <row r="181" spans="1:10">
      <c r="A181" s="732" t="s">
        <v>2066</v>
      </c>
      <c r="B181" s="733"/>
      <c r="C181" s="733"/>
      <c r="D181" s="733"/>
      <c r="E181" s="733"/>
      <c r="F181" s="733"/>
      <c r="G181" s="733"/>
      <c r="H181" s="733"/>
      <c r="I181" s="429">
        <v>16.63</v>
      </c>
      <c r="J181" s="430" t="s">
        <v>108</v>
      </c>
    </row>
    <row r="182" spans="1:10">
      <c r="A182" s="732" t="s">
        <v>1568</v>
      </c>
      <c r="B182" s="733"/>
      <c r="C182" s="733"/>
      <c r="D182" s="733"/>
      <c r="E182" s="733"/>
      <c r="F182" s="733"/>
      <c r="G182" s="733"/>
      <c r="H182" s="733"/>
      <c r="I182" s="429">
        <f>I181</f>
        <v>16.63</v>
      </c>
      <c r="J182" s="430" t="s">
        <v>108</v>
      </c>
    </row>
    <row r="183" spans="1:10">
      <c r="A183" s="732" t="s">
        <v>2067</v>
      </c>
      <c r="B183" s="733"/>
      <c r="C183" s="733"/>
      <c r="D183" s="733"/>
      <c r="E183" s="733"/>
      <c r="F183" s="733"/>
      <c r="G183" s="733"/>
      <c r="H183" s="733"/>
      <c r="I183" s="429">
        <v>512</v>
      </c>
      <c r="J183" s="430" t="s">
        <v>105</v>
      </c>
    </row>
    <row r="184" spans="1:10">
      <c r="A184" s="732" t="s">
        <v>2068</v>
      </c>
      <c r="B184" s="733"/>
      <c r="C184" s="733"/>
      <c r="D184" s="733"/>
      <c r="E184" s="733"/>
      <c r="F184" s="733"/>
      <c r="G184" s="733"/>
      <c r="H184" s="733"/>
      <c r="I184" s="429">
        <v>196</v>
      </c>
      <c r="J184" s="430" t="s">
        <v>105</v>
      </c>
    </row>
    <row r="185" spans="1:10">
      <c r="A185" s="732" t="s">
        <v>2069</v>
      </c>
      <c r="B185" s="733"/>
      <c r="C185" s="733"/>
      <c r="D185" s="733"/>
      <c r="E185" s="733"/>
      <c r="F185" s="733"/>
      <c r="G185" s="733"/>
      <c r="H185" s="733"/>
      <c r="I185" s="429">
        <v>418</v>
      </c>
      <c r="J185" s="430" t="s">
        <v>105</v>
      </c>
    </row>
    <row r="186" spans="1:10" ht="17.25">
      <c r="A186" s="737" t="s">
        <v>286</v>
      </c>
      <c r="B186" s="738"/>
      <c r="C186" s="738"/>
      <c r="D186" s="738"/>
      <c r="E186" s="738"/>
      <c r="F186" s="738"/>
      <c r="G186" s="738"/>
      <c r="H186" s="738"/>
      <c r="I186" s="738"/>
      <c r="J186" s="739"/>
    </row>
    <row r="187" spans="1:10">
      <c r="A187" s="732" t="s">
        <v>2070</v>
      </c>
      <c r="B187" s="733"/>
      <c r="C187" s="733"/>
      <c r="D187" s="733"/>
      <c r="E187" s="733"/>
      <c r="F187" s="733"/>
      <c r="G187" s="733"/>
      <c r="H187" s="733"/>
      <c r="I187" s="429">
        <v>297.7</v>
      </c>
      <c r="J187" s="430" t="s">
        <v>109</v>
      </c>
    </row>
    <row r="188" spans="1:10">
      <c r="A188" s="732" t="s">
        <v>2066</v>
      </c>
      <c r="B188" s="733"/>
      <c r="C188" s="733"/>
      <c r="D188" s="733"/>
      <c r="E188" s="733"/>
      <c r="F188" s="733"/>
      <c r="G188" s="733"/>
      <c r="H188" s="733"/>
      <c r="I188" s="429">
        <v>26</v>
      </c>
      <c r="J188" s="430" t="s">
        <v>108</v>
      </c>
    </row>
    <row r="189" spans="1:10">
      <c r="A189" s="732" t="s">
        <v>1568</v>
      </c>
      <c r="B189" s="733"/>
      <c r="C189" s="733"/>
      <c r="D189" s="733"/>
      <c r="E189" s="733"/>
      <c r="F189" s="733"/>
      <c r="G189" s="733"/>
      <c r="H189" s="733"/>
      <c r="I189" s="429">
        <f>I188</f>
        <v>26</v>
      </c>
      <c r="J189" s="430" t="s">
        <v>108</v>
      </c>
    </row>
    <row r="190" spans="1:10">
      <c r="A190" s="732" t="s">
        <v>2071</v>
      </c>
      <c r="B190" s="733"/>
      <c r="C190" s="733"/>
      <c r="D190" s="733"/>
      <c r="E190" s="733"/>
      <c r="F190" s="733"/>
      <c r="G190" s="733"/>
      <c r="H190" s="733"/>
      <c r="I190" s="429">
        <v>326</v>
      </c>
      <c r="J190" s="430" t="s">
        <v>105</v>
      </c>
    </row>
    <row r="191" spans="1:10">
      <c r="A191" s="732" t="s">
        <v>2072</v>
      </c>
      <c r="B191" s="733"/>
      <c r="C191" s="733"/>
      <c r="D191" s="733"/>
      <c r="E191" s="733"/>
      <c r="F191" s="733"/>
      <c r="G191" s="733"/>
      <c r="H191" s="733"/>
      <c r="I191" s="429">
        <v>2</v>
      </c>
      <c r="J191" s="430" t="s">
        <v>105</v>
      </c>
    </row>
    <row r="192" spans="1:10">
      <c r="A192" s="732" t="s">
        <v>2073</v>
      </c>
      <c r="B192" s="733"/>
      <c r="C192" s="733"/>
      <c r="D192" s="733"/>
      <c r="E192" s="733"/>
      <c r="F192" s="733"/>
      <c r="G192" s="733"/>
      <c r="H192" s="733"/>
      <c r="I192" s="429">
        <v>389</v>
      </c>
      <c r="J192" s="430" t="s">
        <v>105</v>
      </c>
    </row>
    <row r="193" spans="1:10">
      <c r="A193" s="732" t="s">
        <v>2068</v>
      </c>
      <c r="B193" s="733"/>
      <c r="C193" s="733"/>
      <c r="D193" s="733"/>
      <c r="E193" s="733"/>
      <c r="F193" s="733"/>
      <c r="G193" s="733"/>
      <c r="H193" s="733"/>
      <c r="I193" s="429">
        <v>666</v>
      </c>
      <c r="J193" s="430" t="s">
        <v>105</v>
      </c>
    </row>
    <row r="194" spans="1:10">
      <c r="A194" s="732" t="s">
        <v>2069</v>
      </c>
      <c r="B194" s="733"/>
      <c r="C194" s="733"/>
      <c r="D194" s="733"/>
      <c r="E194" s="733"/>
      <c r="F194" s="733"/>
      <c r="G194" s="733"/>
      <c r="H194" s="733"/>
      <c r="I194" s="429">
        <v>22</v>
      </c>
      <c r="J194" s="430" t="s">
        <v>105</v>
      </c>
    </row>
    <row r="195" spans="1:10">
      <c r="A195" s="732" t="s">
        <v>2074</v>
      </c>
      <c r="B195" s="733"/>
      <c r="C195" s="733"/>
      <c r="D195" s="733"/>
      <c r="E195" s="733"/>
      <c r="F195" s="733"/>
      <c r="G195" s="733"/>
      <c r="H195" s="733"/>
      <c r="I195" s="429">
        <v>19</v>
      </c>
      <c r="J195" s="430" t="s">
        <v>105</v>
      </c>
    </row>
    <row r="196" spans="1:10" ht="17.25">
      <c r="A196" s="737" t="s">
        <v>2075</v>
      </c>
      <c r="B196" s="738"/>
      <c r="C196" s="738"/>
      <c r="D196" s="738"/>
      <c r="E196" s="738"/>
      <c r="F196" s="738"/>
      <c r="G196" s="738"/>
      <c r="H196" s="738"/>
      <c r="I196" s="738"/>
      <c r="J196" s="739"/>
    </row>
    <row r="197" spans="1:10" ht="17.25">
      <c r="A197" s="737" t="s">
        <v>293</v>
      </c>
      <c r="B197" s="738"/>
      <c r="C197" s="738"/>
      <c r="D197" s="738"/>
      <c r="E197" s="738"/>
      <c r="F197" s="738"/>
      <c r="G197" s="738"/>
      <c r="H197" s="738"/>
      <c r="I197" s="738"/>
      <c r="J197" s="739"/>
    </row>
    <row r="198" spans="1:10">
      <c r="A198" s="732" t="s">
        <v>2076</v>
      </c>
      <c r="B198" s="733"/>
      <c r="C198" s="733"/>
      <c r="D198" s="733"/>
      <c r="E198" s="733"/>
      <c r="F198" s="733"/>
      <c r="G198" s="733"/>
      <c r="H198" s="733"/>
      <c r="I198" s="429">
        <f>186.2+64.3+137+137</f>
        <v>524.5</v>
      </c>
      <c r="J198" s="430" t="s">
        <v>109</v>
      </c>
    </row>
    <row r="199" spans="1:10">
      <c r="A199" s="732" t="s">
        <v>2077</v>
      </c>
      <c r="B199" s="733"/>
      <c r="C199" s="733"/>
      <c r="D199" s="733"/>
      <c r="E199" s="733"/>
      <c r="F199" s="733"/>
      <c r="G199" s="733"/>
      <c r="H199" s="733"/>
      <c r="I199" s="429">
        <f>15+5.6+12.1+12.1</f>
        <v>44.8</v>
      </c>
      <c r="J199" s="430" t="s">
        <v>108</v>
      </c>
    </row>
    <row r="200" spans="1:10">
      <c r="A200" s="732" t="s">
        <v>2071</v>
      </c>
      <c r="B200" s="733"/>
      <c r="C200" s="733"/>
      <c r="D200" s="733"/>
      <c r="E200" s="733"/>
      <c r="F200" s="733"/>
      <c r="G200" s="733"/>
      <c r="H200" s="733"/>
      <c r="I200" s="429">
        <f>156+156+18+264</f>
        <v>594</v>
      </c>
      <c r="J200" s="430" t="s">
        <v>105</v>
      </c>
    </row>
    <row r="201" spans="1:10">
      <c r="A201" s="732" t="s">
        <v>2072</v>
      </c>
      <c r="B201" s="733"/>
      <c r="C201" s="733"/>
      <c r="D201" s="733"/>
      <c r="E201" s="733"/>
      <c r="F201" s="733"/>
      <c r="G201" s="733"/>
      <c r="H201" s="733"/>
      <c r="I201" s="429">
        <f>69+0+50+50</f>
        <v>169</v>
      </c>
      <c r="J201" s="430" t="s">
        <v>105</v>
      </c>
    </row>
    <row r="202" spans="1:10">
      <c r="A202" s="732" t="s">
        <v>2073</v>
      </c>
      <c r="B202" s="733"/>
      <c r="C202" s="733"/>
      <c r="D202" s="733"/>
      <c r="E202" s="733"/>
      <c r="F202" s="733"/>
      <c r="G202" s="733"/>
      <c r="H202" s="733"/>
      <c r="I202" s="429">
        <f>35+0+0+9</f>
        <v>44</v>
      </c>
      <c r="J202" s="430" t="s">
        <v>105</v>
      </c>
    </row>
    <row r="203" spans="1:10">
      <c r="A203" s="732" t="s">
        <v>2068</v>
      </c>
      <c r="B203" s="733"/>
      <c r="C203" s="733"/>
      <c r="D203" s="733"/>
      <c r="E203" s="733"/>
      <c r="F203" s="733"/>
      <c r="G203" s="733"/>
      <c r="H203" s="733"/>
      <c r="I203" s="429">
        <f>23+26+13+133</f>
        <v>195</v>
      </c>
      <c r="J203" s="430" t="s">
        <v>105</v>
      </c>
    </row>
    <row r="204" spans="1:10">
      <c r="A204" s="732" t="s">
        <v>2069</v>
      </c>
      <c r="B204" s="733"/>
      <c r="C204" s="733"/>
      <c r="D204" s="733"/>
      <c r="E204" s="733"/>
      <c r="F204" s="733"/>
      <c r="G204" s="733"/>
      <c r="H204" s="733"/>
      <c r="I204" s="429">
        <f>404+51+471+403</f>
        <v>1329</v>
      </c>
      <c r="J204" s="430" t="s">
        <v>105</v>
      </c>
    </row>
    <row r="205" spans="1:10">
      <c r="A205" s="732" t="s">
        <v>2074</v>
      </c>
      <c r="B205" s="733"/>
      <c r="C205" s="733"/>
      <c r="D205" s="733"/>
      <c r="E205" s="733"/>
      <c r="F205" s="733"/>
      <c r="G205" s="733"/>
      <c r="H205" s="733"/>
      <c r="I205" s="429">
        <v>549</v>
      </c>
      <c r="J205" s="430" t="s">
        <v>105</v>
      </c>
    </row>
    <row r="206" spans="1:10">
      <c r="A206" s="732" t="s">
        <v>2078</v>
      </c>
      <c r="B206" s="733"/>
      <c r="C206" s="733"/>
      <c r="D206" s="733"/>
      <c r="E206" s="733"/>
      <c r="F206" s="733"/>
      <c r="G206" s="733"/>
      <c r="H206" s="733"/>
      <c r="I206" s="429">
        <f>715+506+380</f>
        <v>1601</v>
      </c>
      <c r="J206" s="430" t="s">
        <v>105</v>
      </c>
    </row>
    <row r="207" spans="1:10" ht="17.25">
      <c r="A207" s="737" t="s">
        <v>2079</v>
      </c>
      <c r="B207" s="738"/>
      <c r="C207" s="738"/>
      <c r="D207" s="738"/>
      <c r="E207" s="738"/>
      <c r="F207" s="738"/>
      <c r="G207" s="738"/>
      <c r="H207" s="738"/>
      <c r="I207" s="738"/>
      <c r="J207" s="739"/>
    </row>
    <row r="208" spans="1:10">
      <c r="A208" s="732" t="s">
        <v>2076</v>
      </c>
      <c r="B208" s="733"/>
      <c r="C208" s="733"/>
      <c r="D208" s="733"/>
      <c r="E208" s="733"/>
      <c r="F208" s="733"/>
      <c r="G208" s="733"/>
      <c r="H208" s="733"/>
      <c r="I208" s="429">
        <f>77.9+223+211.5+211.5</f>
        <v>723.9</v>
      </c>
      <c r="J208" s="430" t="s">
        <v>109</v>
      </c>
    </row>
    <row r="209" spans="1:10">
      <c r="A209" s="732" t="s">
        <v>2066</v>
      </c>
      <c r="B209" s="733"/>
      <c r="C209" s="733"/>
      <c r="D209" s="733"/>
      <c r="E209" s="733"/>
      <c r="F209" s="733"/>
      <c r="G209" s="733"/>
      <c r="H209" s="733"/>
      <c r="I209" s="429">
        <f>6.1+19+18.1+18.1</f>
        <v>61.3</v>
      </c>
      <c r="J209" s="430" t="s">
        <v>108</v>
      </c>
    </row>
    <row r="210" spans="1:10">
      <c r="A210" s="732" t="s">
        <v>1568</v>
      </c>
      <c r="B210" s="733"/>
      <c r="C210" s="733"/>
      <c r="D210" s="733"/>
      <c r="E210" s="733"/>
      <c r="F210" s="733"/>
      <c r="G210" s="733"/>
      <c r="H210" s="733"/>
      <c r="I210" s="429">
        <f>I209</f>
        <v>61.3</v>
      </c>
      <c r="J210" s="430" t="s">
        <v>108</v>
      </c>
    </row>
    <row r="211" spans="1:10">
      <c r="A211" s="732" t="s">
        <v>2071</v>
      </c>
      <c r="B211" s="733"/>
      <c r="C211" s="733"/>
      <c r="D211" s="733"/>
      <c r="E211" s="733"/>
      <c r="F211" s="733"/>
      <c r="G211" s="733"/>
      <c r="H211" s="733"/>
      <c r="I211" s="429">
        <f>261+260+272+77</f>
        <v>870</v>
      </c>
      <c r="J211" s="430" t="s">
        <v>105</v>
      </c>
    </row>
    <row r="212" spans="1:10">
      <c r="A212" s="732" t="s">
        <v>2072</v>
      </c>
      <c r="B212" s="733"/>
      <c r="C212" s="733"/>
      <c r="D212" s="733"/>
      <c r="E212" s="733"/>
      <c r="F212" s="733"/>
      <c r="G212" s="733"/>
      <c r="H212" s="733"/>
      <c r="I212" s="429">
        <f>0+0+1+2</f>
        <v>3</v>
      </c>
      <c r="J212" s="430" t="s">
        <v>105</v>
      </c>
    </row>
    <row r="213" spans="1:10">
      <c r="A213" s="732" t="s">
        <v>2073</v>
      </c>
      <c r="B213" s="733"/>
      <c r="C213" s="733"/>
      <c r="D213" s="733"/>
      <c r="E213" s="733"/>
      <c r="F213" s="733"/>
      <c r="G213" s="733"/>
      <c r="H213" s="733"/>
      <c r="I213" s="429">
        <f>37+389+389+389</f>
        <v>1204</v>
      </c>
      <c r="J213" s="430" t="s">
        <v>105</v>
      </c>
    </row>
    <row r="214" spans="1:10">
      <c r="A214" s="732" t="s">
        <v>2068</v>
      </c>
      <c r="B214" s="733"/>
      <c r="C214" s="733"/>
      <c r="D214" s="733"/>
      <c r="E214" s="733"/>
      <c r="F214" s="733"/>
      <c r="G214" s="733"/>
      <c r="H214" s="733"/>
      <c r="I214" s="429">
        <f>237+503+477+474</f>
        <v>1691</v>
      </c>
      <c r="J214" s="430" t="s">
        <v>105</v>
      </c>
    </row>
    <row r="215" spans="1:10">
      <c r="A215" s="732" t="s">
        <v>2069</v>
      </c>
      <c r="B215" s="733"/>
      <c r="C215" s="733"/>
      <c r="D215" s="733"/>
      <c r="E215" s="733"/>
      <c r="F215" s="733"/>
      <c r="G215" s="733"/>
      <c r="H215" s="733"/>
      <c r="I215" s="429">
        <f>18+11</f>
        <v>29</v>
      </c>
      <c r="J215" s="430" t="s">
        <v>105</v>
      </c>
    </row>
    <row r="216" spans="1:10" ht="17.25">
      <c r="A216" s="737" t="s">
        <v>161</v>
      </c>
      <c r="B216" s="738"/>
      <c r="C216" s="738"/>
      <c r="D216" s="738"/>
      <c r="E216" s="738"/>
      <c r="F216" s="738"/>
      <c r="G216" s="738"/>
      <c r="H216" s="738"/>
      <c r="I216" s="738"/>
      <c r="J216" s="739"/>
    </row>
    <row r="217" spans="1:10">
      <c r="A217" s="732" t="s">
        <v>2080</v>
      </c>
      <c r="B217" s="733"/>
      <c r="C217" s="733"/>
      <c r="D217" s="733"/>
      <c r="E217" s="733"/>
      <c r="F217" s="733"/>
      <c r="G217" s="733"/>
      <c r="H217" s="733"/>
      <c r="I217" s="429">
        <f>104.15+25.16</f>
        <v>129.31</v>
      </c>
      <c r="J217" s="430" t="s">
        <v>109</v>
      </c>
    </row>
    <row r="218" spans="1:10" ht="15.75" thickBot="1">
      <c r="A218" s="732" t="s">
        <v>2081</v>
      </c>
      <c r="B218" s="733"/>
      <c r="C218" s="733"/>
      <c r="D218" s="733"/>
      <c r="E218" s="733"/>
      <c r="F218" s="733"/>
      <c r="G218" s="733"/>
      <c r="H218" s="733"/>
      <c r="I218" s="429">
        <f>ROUND(I217*1.2,2)</f>
        <v>155.16999999999999</v>
      </c>
      <c r="J218" s="430" t="s">
        <v>109</v>
      </c>
    </row>
    <row r="219" spans="1:10" ht="30">
      <c r="A219" s="771" t="s">
        <v>2104</v>
      </c>
      <c r="B219" s="772"/>
      <c r="C219" s="772"/>
      <c r="D219" s="772"/>
      <c r="E219" s="772"/>
      <c r="F219" s="772"/>
      <c r="G219" s="772"/>
      <c r="H219" s="772"/>
      <c r="I219" s="772"/>
      <c r="J219" s="773"/>
    </row>
    <row r="220" spans="1:10" ht="17.25">
      <c r="A220" s="774" t="s">
        <v>2105</v>
      </c>
      <c r="B220" s="775"/>
      <c r="C220" s="775"/>
      <c r="D220" s="775"/>
      <c r="E220" s="775"/>
      <c r="F220" s="775"/>
      <c r="G220" s="775"/>
      <c r="H220" s="491">
        <f>1*42</f>
        <v>42</v>
      </c>
      <c r="I220" s="492" t="s">
        <v>107</v>
      </c>
      <c r="J220" s="493" t="s">
        <v>2106</v>
      </c>
    </row>
    <row r="221" spans="1:10">
      <c r="A221" s="776" t="s">
        <v>2107</v>
      </c>
      <c r="B221" s="777"/>
      <c r="C221" s="777"/>
      <c r="D221" s="777"/>
      <c r="E221" s="777"/>
      <c r="F221" s="777"/>
      <c r="G221" s="777"/>
      <c r="H221" s="777"/>
      <c r="I221" s="494">
        <f>H220*((0.08+0.54+0.08)+(0.08+1.34+0.08)+(0.08+2.14+0.08))</f>
        <v>189</v>
      </c>
      <c r="J221" s="495" t="s">
        <v>109</v>
      </c>
    </row>
    <row r="222" spans="1:10">
      <c r="A222" s="776" t="s">
        <v>2108</v>
      </c>
      <c r="B222" s="777"/>
      <c r="C222" s="777"/>
      <c r="D222" s="777"/>
      <c r="E222" s="777"/>
      <c r="F222" s="777"/>
      <c r="G222" s="777"/>
      <c r="H222" s="777"/>
      <c r="I222" s="494">
        <f>ROUND(H220*0.08*(2.14+0.8+0.54+0.54)+H220*(9*0.4*0.09*0.14),2)</f>
        <v>15.41</v>
      </c>
      <c r="J222" s="495" t="s">
        <v>108</v>
      </c>
    </row>
    <row r="223" spans="1:10">
      <c r="A223" s="776" t="s">
        <v>2109</v>
      </c>
      <c r="B223" s="777"/>
      <c r="C223" s="777"/>
      <c r="D223" s="777"/>
      <c r="E223" s="777"/>
      <c r="F223" s="777"/>
      <c r="G223" s="777"/>
      <c r="H223" s="777"/>
      <c r="I223" s="494">
        <f>H220*4.82</f>
        <v>202.44</v>
      </c>
      <c r="J223" s="495" t="s">
        <v>109</v>
      </c>
    </row>
    <row r="224" spans="1:10">
      <c r="A224" s="776" t="s">
        <v>2110</v>
      </c>
      <c r="B224" s="777"/>
      <c r="C224" s="777"/>
      <c r="D224" s="777"/>
      <c r="E224" s="777"/>
      <c r="F224" s="777"/>
      <c r="G224" s="777"/>
      <c r="H224" s="777"/>
      <c r="I224" s="494">
        <f>H220*(9+0.71+1.19+2*1.67)</f>
        <v>598.08000000000004</v>
      </c>
      <c r="J224" s="495" t="s">
        <v>105</v>
      </c>
    </row>
    <row r="225" spans="1:10" ht="15.75" thickBot="1">
      <c r="A225" s="778" t="s">
        <v>2111</v>
      </c>
      <c r="B225" s="779"/>
      <c r="C225" s="779"/>
      <c r="D225" s="779"/>
      <c r="E225" s="779"/>
      <c r="F225" s="779"/>
      <c r="G225" s="779"/>
      <c r="H225" s="779"/>
      <c r="I225" s="496">
        <f>H220*9*0.4</f>
        <v>151.19999999999999</v>
      </c>
      <c r="J225" s="497" t="s">
        <v>109</v>
      </c>
    </row>
  </sheetData>
  <mergeCells count="185">
    <mergeCell ref="A219:J219"/>
    <mergeCell ref="A220:G220"/>
    <mergeCell ref="A221:H221"/>
    <mergeCell ref="A222:H222"/>
    <mergeCell ref="A223:H223"/>
    <mergeCell ref="A224:H224"/>
    <mergeCell ref="A225:H225"/>
    <mergeCell ref="A217:H217"/>
    <mergeCell ref="A218:H218"/>
    <mergeCell ref="A208:H208"/>
    <mergeCell ref="A209:H209"/>
    <mergeCell ref="A210:H210"/>
    <mergeCell ref="A211:H211"/>
    <mergeCell ref="A212:H212"/>
    <mergeCell ref="A213:H213"/>
    <mergeCell ref="A214:H214"/>
    <mergeCell ref="A215:H215"/>
    <mergeCell ref="A216:J216"/>
    <mergeCell ref="A199:H199"/>
    <mergeCell ref="A200:H200"/>
    <mergeCell ref="A201:H201"/>
    <mergeCell ref="A202:H202"/>
    <mergeCell ref="A203:H203"/>
    <mergeCell ref="A204:H204"/>
    <mergeCell ref="A205:H205"/>
    <mergeCell ref="A206:H206"/>
    <mergeCell ref="A207:J207"/>
    <mergeCell ref="A190:H190"/>
    <mergeCell ref="A191:H191"/>
    <mergeCell ref="A192:H192"/>
    <mergeCell ref="A193:H193"/>
    <mergeCell ref="A194:H194"/>
    <mergeCell ref="A195:H195"/>
    <mergeCell ref="A196:J196"/>
    <mergeCell ref="A197:J197"/>
    <mergeCell ref="A198:H198"/>
    <mergeCell ref="A181:H181"/>
    <mergeCell ref="A182:H182"/>
    <mergeCell ref="A183:H183"/>
    <mergeCell ref="A184:H184"/>
    <mergeCell ref="A185:H185"/>
    <mergeCell ref="A186:J186"/>
    <mergeCell ref="A187:H187"/>
    <mergeCell ref="A188:H188"/>
    <mergeCell ref="A189:H189"/>
    <mergeCell ref="A175:H175"/>
    <mergeCell ref="A176:H176"/>
    <mergeCell ref="A177:H177"/>
    <mergeCell ref="A178:H178"/>
    <mergeCell ref="A179:J179"/>
    <mergeCell ref="A180:H180"/>
    <mergeCell ref="A166:J166"/>
    <mergeCell ref="A167:H167"/>
    <mergeCell ref="A168:H168"/>
    <mergeCell ref="A169:H169"/>
    <mergeCell ref="A170:H170"/>
    <mergeCell ref="A171:H171"/>
    <mergeCell ref="A172:H172"/>
    <mergeCell ref="A173:H173"/>
    <mergeCell ref="A174:H174"/>
    <mergeCell ref="A17:C17"/>
    <mergeCell ref="A122:G122"/>
    <mergeCell ref="A123:D123"/>
    <mergeCell ref="E123:F123"/>
    <mergeCell ref="A124:D124"/>
    <mergeCell ref="E124:F124"/>
    <mergeCell ref="A1:G1"/>
    <mergeCell ref="A2:G2"/>
    <mergeCell ref="A3:F3"/>
    <mergeCell ref="A4:F4"/>
    <mergeCell ref="A5:G5"/>
    <mergeCell ref="G25:G26"/>
    <mergeCell ref="A18:H18"/>
    <mergeCell ref="A19:A20"/>
    <mergeCell ref="B19:C19"/>
    <mergeCell ref="D19:D20"/>
    <mergeCell ref="E19:E20"/>
    <mergeCell ref="F19:F20"/>
    <mergeCell ref="G19:G20"/>
    <mergeCell ref="H19:H20"/>
    <mergeCell ref="B32:C32"/>
    <mergeCell ref="B33:C33"/>
    <mergeCell ref="H25:H26"/>
    <mergeCell ref="A29:G29"/>
    <mergeCell ref="A30:A31"/>
    <mergeCell ref="B30:C30"/>
    <mergeCell ref="D30:D31"/>
    <mergeCell ref="E30:E31"/>
    <mergeCell ref="F30:F31"/>
    <mergeCell ref="G30:G31"/>
    <mergeCell ref="B31:C31"/>
    <mergeCell ref="A25:A26"/>
    <mergeCell ref="B25:C25"/>
    <mergeCell ref="D25:D26"/>
    <mergeCell ref="E25:E26"/>
    <mergeCell ref="F25:F26"/>
    <mergeCell ref="A34:F34"/>
    <mergeCell ref="A35:G35"/>
    <mergeCell ref="A36:A37"/>
    <mergeCell ref="D36:D37"/>
    <mergeCell ref="E36:E37"/>
    <mergeCell ref="F36:F37"/>
    <mergeCell ref="B36:C36"/>
    <mergeCell ref="G41:G42"/>
    <mergeCell ref="B42:C42"/>
    <mergeCell ref="G36:G37"/>
    <mergeCell ref="B37:C37"/>
    <mergeCell ref="B38:C38"/>
    <mergeCell ref="A39:F39"/>
    <mergeCell ref="A40:G40"/>
    <mergeCell ref="A41:A42"/>
    <mergeCell ref="B41:C41"/>
    <mergeCell ref="D41:D42"/>
    <mergeCell ref="E41:E42"/>
    <mergeCell ref="F41:F42"/>
    <mergeCell ref="B47:C47"/>
    <mergeCell ref="B48:C48"/>
    <mergeCell ref="A49:F49"/>
    <mergeCell ref="B43:C43"/>
    <mergeCell ref="A44:F44"/>
    <mergeCell ref="A45:G45"/>
    <mergeCell ref="A46:A47"/>
    <mergeCell ref="B46:C46"/>
    <mergeCell ref="D46:D47"/>
    <mergeCell ref="E46:E47"/>
    <mergeCell ref="F46:F47"/>
    <mergeCell ref="G46:G47"/>
    <mergeCell ref="A76:G76"/>
    <mergeCell ref="B53:C53"/>
    <mergeCell ref="A50:G50"/>
    <mergeCell ref="A51:A52"/>
    <mergeCell ref="B51:C51"/>
    <mergeCell ref="D51:D52"/>
    <mergeCell ref="E51:E52"/>
    <mergeCell ref="F51:F52"/>
    <mergeCell ref="G51:G52"/>
    <mergeCell ref="B52:C52"/>
    <mergeCell ref="A54:F54"/>
    <mergeCell ref="A55:G55"/>
    <mergeCell ref="A66:C66"/>
    <mergeCell ref="A67:G67"/>
    <mergeCell ref="A75:C75"/>
    <mergeCell ref="A98:D98"/>
    <mergeCell ref="A99:G99"/>
    <mergeCell ref="A104:D104"/>
    <mergeCell ref="A154:G154"/>
    <mergeCell ref="A158:G158"/>
    <mergeCell ref="A84:G84"/>
    <mergeCell ref="A87:C87"/>
    <mergeCell ref="A105:G105"/>
    <mergeCell ref="A83:C83"/>
    <mergeCell ref="A88:G88"/>
    <mergeCell ref="A89:C89"/>
    <mergeCell ref="A90:C90"/>
    <mergeCell ref="A91:C91"/>
    <mergeCell ref="A92:G92"/>
    <mergeCell ref="A129:A130"/>
    <mergeCell ref="B129:C129"/>
    <mergeCell ref="D129:D130"/>
    <mergeCell ref="E129:E130"/>
    <mergeCell ref="A135:J135"/>
    <mergeCell ref="A125:D125"/>
    <mergeCell ref="E125:F125"/>
    <mergeCell ref="A126:D126"/>
    <mergeCell ref="E126:F126"/>
    <mergeCell ref="A128:E128"/>
    <mergeCell ref="A159:C159"/>
    <mergeCell ref="A160:C160"/>
    <mergeCell ref="A161:G161"/>
    <mergeCell ref="A162:C162"/>
    <mergeCell ref="A163:C163"/>
    <mergeCell ref="A164:C164"/>
    <mergeCell ref="A106:C106"/>
    <mergeCell ref="A107:C107"/>
    <mergeCell ref="A108:C108"/>
    <mergeCell ref="A109:G109"/>
    <mergeCell ref="A141:G141"/>
    <mergeCell ref="A146:C146"/>
    <mergeCell ref="A147:G147"/>
    <mergeCell ref="A153:C153"/>
    <mergeCell ref="A136:H136"/>
    <mergeCell ref="A137:H137"/>
    <mergeCell ref="A138:H138"/>
    <mergeCell ref="A139:H139"/>
    <mergeCell ref="A140:H140"/>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15</vt:i4>
      </vt:variant>
      <vt:variant>
        <vt:lpstr>Intervalos nomeados</vt:lpstr>
      </vt:variant>
      <vt:variant>
        <vt:i4>13</vt:i4>
      </vt:variant>
    </vt:vector>
  </HeadingPairs>
  <TitlesOfParts>
    <vt:vector size="28" baseType="lpstr">
      <vt:lpstr>Capa</vt:lpstr>
      <vt:lpstr>Orçamento</vt:lpstr>
      <vt:lpstr>Resumo</vt:lpstr>
      <vt:lpstr>Cronograma</vt:lpstr>
      <vt:lpstr>BDI - Serviços</vt:lpstr>
      <vt:lpstr>BDI-Equipamentos</vt:lpstr>
      <vt:lpstr>Composição</vt:lpstr>
      <vt:lpstr>Mapa de cotação</vt:lpstr>
      <vt:lpstr>Mem. Calculo Quadra</vt:lpstr>
      <vt:lpstr>Mem. Calculo Pergolados</vt:lpstr>
      <vt:lpstr>Mem. Calculo Refeitório</vt:lpstr>
      <vt:lpstr>Mem. Calculo Bloco Educacional</vt:lpstr>
      <vt:lpstr>Quadro de Áreas</vt:lpstr>
      <vt:lpstr>Terraplenagem</vt:lpstr>
      <vt:lpstr>Quadro de Esquadrias Geral</vt:lpstr>
      <vt:lpstr>'BDI - Serviços'!Area_de_impressao</vt:lpstr>
      <vt:lpstr>'BDI-Equipamentos'!Area_de_impressao</vt:lpstr>
      <vt:lpstr>Capa!Area_de_impressao</vt:lpstr>
      <vt:lpstr>Composição!Area_de_impressao</vt:lpstr>
      <vt:lpstr>Cronograma!Area_de_impressao</vt:lpstr>
      <vt:lpstr>'Mapa de cotação'!Area_de_impressao</vt:lpstr>
      <vt:lpstr>Orçamento!Area_de_impressao</vt:lpstr>
      <vt:lpstr>Resumo!Area_de_impressao</vt:lpstr>
      <vt:lpstr>Terraplenagem!Area_de_impressao</vt:lpstr>
      <vt:lpstr>Composição!Titulos_de_impressao</vt:lpstr>
      <vt:lpstr>Cronograma!Titulos_de_impressao</vt:lpstr>
      <vt:lpstr>Orçamento!Titulos_de_impressao</vt:lpstr>
      <vt:lpstr>Resumo!Titulos_de_impressao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2019-09-12T16:29:18Z</cp:lastPrinted>
  <dcterms:created xsi:type="dcterms:W3CDTF">2013-07-15T19:04:59Z</dcterms:created>
  <dcterms:modified xsi:type="dcterms:W3CDTF">2019-09-12T16:41:21Z</dcterms:modified>
</cp:coreProperties>
</file>