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6_ OBRAS PUBLICAS\02_PROJETOS-OBRAS\ABATEDOURO DE AVES\ORÇAMENTO\"/>
    </mc:Choice>
  </mc:AlternateContent>
  <bookViews>
    <workbookView xWindow="-15" yWindow="-15" windowWidth="14520" windowHeight="11760" tabRatio="930" activeTab="2"/>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apa de cotação" sheetId="27" r:id="rId8"/>
    <sheet name="Mem. Calculo Sapatas - CAPS" sheetId="26" state="hidden" r:id="rId9"/>
    <sheet name="Memória de Cálculo" sheetId="25" state="hidden" r:id="rId10"/>
    <sheet name="Memória de Cálculo " sheetId="16" state="hidden" r:id="rId11"/>
    <sheet name="Mem. Calculo Sapatas - CN" sheetId="17" state="hidden" r:id="rId12"/>
    <sheet name="Quadro de Esquadrias" sheetId="18" state="hidden" r:id="rId13"/>
    <sheet name="Mem. Calculo Fundações" sheetId="30" r:id="rId14"/>
    <sheet name="Memória de Cálculo-" sheetId="2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Orçamento!$A$10:$J$292</definedName>
    <definedName name="_ind100" localSheetId="3">#REF!</definedName>
    <definedName name="_ind100" localSheetId="7">#REF!</definedName>
    <definedName name="_ind100" localSheetId="13">#REF!</definedName>
    <definedName name="_ind100" localSheetId="10">#REF!</definedName>
    <definedName name="_ind100">#REF!</definedName>
    <definedName name="_mem2">'[1]Mat Asf'!$H$37</definedName>
    <definedName name="_prd1" localSheetId="3">#REF!</definedName>
    <definedName name="_prd1" localSheetId="7">#REF!</definedName>
    <definedName name="_prd1" localSheetId="13">#REF!</definedName>
    <definedName name="_prd1" localSheetId="10">#REF!</definedName>
    <definedName name="_prd1">#REF!</definedName>
    <definedName name="_prt1" localSheetId="3">#REF!</definedName>
    <definedName name="_prt1" localSheetId="7">#REF!</definedName>
    <definedName name="_prt1" localSheetId="13">#REF!</definedName>
    <definedName name="_prt1" localSheetId="10">#REF!</definedName>
    <definedName name="_prt1">#REF!</definedName>
    <definedName name="_RET1" localSheetId="3">#REF!</definedName>
    <definedName name="_RET1" localSheetId="7">#REF!</definedName>
    <definedName name="_RET1" localSheetId="13">#REF!</definedName>
    <definedName name="_RET1" localSheetId="10">#REF!</definedName>
    <definedName name="_RET1">#REF!</definedName>
    <definedName name="abc" localSheetId="3">'[2]Aterro PonteSul'!#REF!</definedName>
    <definedName name="abc" localSheetId="7">'[2]Aterro PonteSul'!#REF!</definedName>
    <definedName name="abc" localSheetId="13">'[2]Aterro PonteSul'!#REF!</definedName>
    <definedName name="abc" localSheetId="10">'[2]Aterro PonteSul'!#REF!</definedName>
    <definedName name="abc">'[2]Aterro PonteSul'!#REF!</definedName>
    <definedName name="_xlnm.Print_Area" localSheetId="4">'BDI - Serviços'!$A$1:$J$40</definedName>
    <definedName name="_xlnm.Print_Area" localSheetId="5">'BDI-Equipamentos'!$A$1:$J$33</definedName>
    <definedName name="_xlnm.Print_Area" localSheetId="0">Capa!$A$1:$D$49</definedName>
    <definedName name="_xlnm.Print_Area" localSheetId="6">Composição!$A$1:$H$3</definedName>
    <definedName name="_xlnm.Print_Area" localSheetId="3">Cronograma!$A$1:$U$30</definedName>
    <definedName name="_xlnm.Print_Area" localSheetId="7">'Mapa de cotação'!$A$1:$J$22</definedName>
    <definedName name="_xlnm.Print_Area" localSheetId="13">#REF!</definedName>
    <definedName name="_xlnm.Print_Area" localSheetId="10">#REF!</definedName>
    <definedName name="_xlnm.Print_Area" localSheetId="1">Orçamento!$A$1:$J$292</definedName>
    <definedName name="_xlnm.Print_Area" localSheetId="2">Resumo!$A$1:$I$30</definedName>
    <definedName name="_xlnm.Print_Area">#REF!</definedName>
    <definedName name="areafog" localSheetId="3">#REF!</definedName>
    <definedName name="areafog" localSheetId="7">#REF!</definedName>
    <definedName name="areafog" localSheetId="13">#REF!</definedName>
    <definedName name="areafog" localSheetId="10">#REF!</definedName>
    <definedName name="areafog">#REF!</definedName>
    <definedName name="areatsd" localSheetId="3">#REF!</definedName>
    <definedName name="areatsd" localSheetId="7">#REF!</definedName>
    <definedName name="areatsd" localSheetId="13">#REF!</definedName>
    <definedName name="areatsd" localSheetId="10">#REF!</definedName>
    <definedName name="areatsd">#REF!</definedName>
    <definedName name="areatss" localSheetId="3">#REF!</definedName>
    <definedName name="areatss" localSheetId="7">#REF!</definedName>
    <definedName name="areatss" localSheetId="13">#REF!</definedName>
    <definedName name="areatss">#REF!</definedName>
    <definedName name="aterro" localSheetId="3">'[2]Aterro PonteSul'!#REF!</definedName>
    <definedName name="aterro" localSheetId="7">'[2]Aterro PonteSul'!#REF!</definedName>
    <definedName name="aterro" localSheetId="13">'[2]Aterro PonteSul'!#REF!</definedName>
    <definedName name="aterro">'[2]Aterro PonteSul'!#REF!</definedName>
    <definedName name="bacia" localSheetId="3">#REF!</definedName>
    <definedName name="bacia" localSheetId="7">#REF!</definedName>
    <definedName name="bacia" localSheetId="13">#REF!</definedName>
    <definedName name="bacia" localSheetId="10">#REF!</definedName>
    <definedName name="bacia">#REF!</definedName>
    <definedName name="bbdcc15" localSheetId="3">#REF!</definedName>
    <definedName name="bbdcc15" localSheetId="7">#REF!</definedName>
    <definedName name="bbdcc15" localSheetId="13">#REF!</definedName>
    <definedName name="bbdcc15" localSheetId="10">#REF!</definedName>
    <definedName name="bbdcc15">#REF!</definedName>
    <definedName name="bbdcc20" localSheetId="3">#REF!</definedName>
    <definedName name="bbdcc20" localSheetId="7">#REF!</definedName>
    <definedName name="bbdcc20" localSheetId="13">#REF!</definedName>
    <definedName name="bbdcc20" localSheetId="10">#REF!</definedName>
    <definedName name="bbdcc20">#REF!</definedName>
    <definedName name="bbdcc25" localSheetId="3">#REF!</definedName>
    <definedName name="bbdcc25" localSheetId="7">#REF!</definedName>
    <definedName name="bbdcc25" localSheetId="13">#REF!</definedName>
    <definedName name="bbdcc25">#REF!</definedName>
    <definedName name="bbdcc30" localSheetId="3">#REF!</definedName>
    <definedName name="bbdcc30" localSheetId="7">#REF!</definedName>
    <definedName name="bbdcc30" localSheetId="13">#REF!</definedName>
    <definedName name="bbdcc30">#REF!</definedName>
    <definedName name="bbdtc04" localSheetId="3">#REF!</definedName>
    <definedName name="bbdtc04" localSheetId="7">#REF!</definedName>
    <definedName name="bbdtc04" localSheetId="13">#REF!</definedName>
    <definedName name="bbdtc04">#REF!</definedName>
    <definedName name="bbdtc06" localSheetId="3">#REF!</definedName>
    <definedName name="bbdtc06" localSheetId="7">#REF!</definedName>
    <definedName name="bbdtc06" localSheetId="13">#REF!</definedName>
    <definedName name="bbdtc06">#REF!</definedName>
    <definedName name="bbdtc08" localSheetId="3">#REF!</definedName>
    <definedName name="bbdtc08" localSheetId="7">#REF!</definedName>
    <definedName name="bbdtc08" localSheetId="13">#REF!</definedName>
    <definedName name="bbdtc08">#REF!</definedName>
    <definedName name="bbdtc10" localSheetId="3">#REF!</definedName>
    <definedName name="bbdtc10" localSheetId="7">#REF!</definedName>
    <definedName name="bbdtc10" localSheetId="13">#REF!</definedName>
    <definedName name="bbdtc10">#REF!</definedName>
    <definedName name="bbdtc12" localSheetId="3">#REF!</definedName>
    <definedName name="bbdtc12" localSheetId="7">#REF!</definedName>
    <definedName name="bbdtc12" localSheetId="13">#REF!</definedName>
    <definedName name="bbdtc12">#REF!</definedName>
    <definedName name="bbdtc15" localSheetId="3">#REF!</definedName>
    <definedName name="bbdtc15" localSheetId="7">#REF!</definedName>
    <definedName name="bbdtc15" localSheetId="13">#REF!</definedName>
    <definedName name="bbdtc15">#REF!</definedName>
    <definedName name="bbscc15" localSheetId="3">#REF!</definedName>
    <definedName name="bbscc15" localSheetId="7">#REF!</definedName>
    <definedName name="bbscc15" localSheetId="13">#REF!</definedName>
    <definedName name="bbscc15">#REF!</definedName>
    <definedName name="bbscc20" localSheetId="3">#REF!</definedName>
    <definedName name="bbscc20" localSheetId="7">#REF!</definedName>
    <definedName name="bbscc20" localSheetId="13">#REF!</definedName>
    <definedName name="bbscc20">#REF!</definedName>
    <definedName name="bbscc25" localSheetId="3">#REF!</definedName>
    <definedName name="bbscc25" localSheetId="7">#REF!</definedName>
    <definedName name="bbscc25" localSheetId="13">#REF!</definedName>
    <definedName name="bbscc25">#REF!</definedName>
    <definedName name="bbscc30" localSheetId="3">#REF!</definedName>
    <definedName name="bbscc30" localSheetId="7">#REF!</definedName>
    <definedName name="bbscc30" localSheetId="13">#REF!</definedName>
    <definedName name="bbscc30">#REF!</definedName>
    <definedName name="bbstc04" localSheetId="3">#REF!</definedName>
    <definedName name="bbstc04" localSheetId="7">#REF!</definedName>
    <definedName name="bbstc04" localSheetId="13">#REF!</definedName>
    <definedName name="bbstc04">#REF!</definedName>
    <definedName name="bbstc06" localSheetId="3">#REF!</definedName>
    <definedName name="bbstc06" localSheetId="7">#REF!</definedName>
    <definedName name="bbstc06" localSheetId="13">#REF!</definedName>
    <definedName name="bbstc06">#REF!</definedName>
    <definedName name="bbstc08" localSheetId="3">#REF!</definedName>
    <definedName name="bbstc08" localSheetId="7">#REF!</definedName>
    <definedName name="bbstc08" localSheetId="13">#REF!</definedName>
    <definedName name="bbstc08">#REF!</definedName>
    <definedName name="bbstc10" localSheetId="3">#REF!</definedName>
    <definedName name="bbstc10" localSheetId="7">#REF!</definedName>
    <definedName name="bbstc10" localSheetId="13">#REF!</definedName>
    <definedName name="bbstc10">#REF!</definedName>
    <definedName name="bbstc12" localSheetId="3">#REF!</definedName>
    <definedName name="bbstc12" localSheetId="7">#REF!</definedName>
    <definedName name="bbstc12" localSheetId="13">#REF!</definedName>
    <definedName name="bbstc12">#REF!</definedName>
    <definedName name="bbstc15" localSheetId="3">#REF!</definedName>
    <definedName name="bbstc15" localSheetId="7">#REF!</definedName>
    <definedName name="bbstc15" localSheetId="13">#REF!</definedName>
    <definedName name="bbstc15">#REF!</definedName>
    <definedName name="bbtcc15" localSheetId="3">[2]DMT_EV!#REF!</definedName>
    <definedName name="bbtcc15" localSheetId="7">[2]DMT_EV!#REF!</definedName>
    <definedName name="bbtcc15" localSheetId="13">[2]DMT_EV!#REF!</definedName>
    <definedName name="bbtcc15">[2]DMT_EV!#REF!</definedName>
    <definedName name="bbtcc20" localSheetId="3">[2]DMT_EV!#REF!</definedName>
    <definedName name="bbtcc20" localSheetId="7">[2]DMT_EV!#REF!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 localSheetId="13">#REF!</definedName>
    <definedName name="bbttc04" localSheetId="10">#REF!</definedName>
    <definedName name="bbttc04">#REF!</definedName>
    <definedName name="bbttc06" localSheetId="3">#REF!</definedName>
    <definedName name="bbttc06" localSheetId="7">#REF!</definedName>
    <definedName name="bbttc06" localSheetId="13">#REF!</definedName>
    <definedName name="bbttc06" localSheetId="10">#REF!</definedName>
    <definedName name="bbttc06">#REF!</definedName>
    <definedName name="bbttc08" localSheetId="3">#REF!</definedName>
    <definedName name="bbttc08" localSheetId="7">#REF!</definedName>
    <definedName name="bbttc08" localSheetId="13">#REF!</definedName>
    <definedName name="bbttc08" localSheetId="10">#REF!</definedName>
    <definedName name="bbttc08">#REF!</definedName>
    <definedName name="bbttc10" localSheetId="3">#REF!</definedName>
    <definedName name="bbttc10" localSheetId="7">#REF!</definedName>
    <definedName name="bbttc10" localSheetId="13">#REF!</definedName>
    <definedName name="bbttc10">#REF!</definedName>
    <definedName name="bbttc12" localSheetId="3">#REF!</definedName>
    <definedName name="bbttc12" localSheetId="7">#REF!</definedName>
    <definedName name="bbttc12" localSheetId="13">#REF!</definedName>
    <definedName name="bbttc12">#REF!</definedName>
    <definedName name="bbttc15" localSheetId="3">#REF!</definedName>
    <definedName name="bbttc15" localSheetId="7">#REF!</definedName>
    <definedName name="bbttc15" localSheetId="13">#REF!</definedName>
    <definedName name="bbttc15">#REF!</definedName>
    <definedName name="betume" localSheetId="3">#REF!</definedName>
    <definedName name="betume" localSheetId="7">#REF!</definedName>
    <definedName name="betume" localSheetId="13">#REF!</definedName>
    <definedName name="betume">#REF!</definedName>
    <definedName name="cabeca" localSheetId="3">#REF!</definedName>
    <definedName name="cabeca" localSheetId="7">#REF!</definedName>
    <definedName name="cabeca" localSheetId="13">#REF!</definedName>
    <definedName name="cabeca">#REF!</definedName>
    <definedName name="cabeca1" localSheetId="3">#REF!</definedName>
    <definedName name="cabeca1" localSheetId="7">#REF!</definedName>
    <definedName name="cabeca1" localSheetId="13">#REF!</definedName>
    <definedName name="cabeca1">#REF!</definedName>
    <definedName name="cabeçalho" localSheetId="3">#REF!</definedName>
    <definedName name="cabeçalho" localSheetId="7">#REF!</definedName>
    <definedName name="cabeçalho" localSheetId="13">#REF!</definedName>
    <definedName name="cabeçalho">#REF!</definedName>
    <definedName name="cabeçalho1" localSheetId="3">#REF!</definedName>
    <definedName name="cabeçalho1" localSheetId="7">#REF!</definedName>
    <definedName name="cabeçalho1" localSheetId="13">#REF!</definedName>
    <definedName name="cabeçalho1">#REF!</definedName>
    <definedName name="cbdcc15" localSheetId="3">#REF!</definedName>
    <definedName name="cbdcc15" localSheetId="7">#REF!</definedName>
    <definedName name="cbdcc15" localSheetId="13">#REF!</definedName>
    <definedName name="cbdcc15">#REF!</definedName>
    <definedName name="cbdcc20" localSheetId="3">#REF!</definedName>
    <definedName name="cbdcc20" localSheetId="7">#REF!</definedName>
    <definedName name="cbdcc20" localSheetId="13">#REF!</definedName>
    <definedName name="cbdcc20">#REF!</definedName>
    <definedName name="cbdcc25" localSheetId="3">#REF!</definedName>
    <definedName name="cbdcc25" localSheetId="7">#REF!</definedName>
    <definedName name="cbdcc25" localSheetId="13">#REF!</definedName>
    <definedName name="cbdcc25">#REF!</definedName>
    <definedName name="cbdcc30" localSheetId="3">#REF!</definedName>
    <definedName name="cbdcc30" localSheetId="7">#REF!</definedName>
    <definedName name="cbdcc30" localSheetId="13">#REF!</definedName>
    <definedName name="cbdcc30">#REF!</definedName>
    <definedName name="cbdtc04" localSheetId="3">#REF!</definedName>
    <definedName name="cbdtc04" localSheetId="7">#REF!</definedName>
    <definedName name="cbdtc04" localSheetId="13">#REF!</definedName>
    <definedName name="cbdtc04">#REF!</definedName>
    <definedName name="cbdtc06" localSheetId="3">#REF!</definedName>
    <definedName name="cbdtc06" localSheetId="7">#REF!</definedName>
    <definedName name="cbdtc06" localSheetId="13">#REF!</definedName>
    <definedName name="cbdtc06">#REF!</definedName>
    <definedName name="cbdtc08" localSheetId="3">#REF!</definedName>
    <definedName name="cbdtc08" localSheetId="7">#REF!</definedName>
    <definedName name="cbdtc08" localSheetId="13">#REF!</definedName>
    <definedName name="cbdtc08">#REF!</definedName>
    <definedName name="cbdtc10" localSheetId="3">#REF!</definedName>
    <definedName name="cbdtc10" localSheetId="7">#REF!</definedName>
    <definedName name="cbdtc10" localSheetId="13">#REF!</definedName>
    <definedName name="cbdtc10">#REF!</definedName>
    <definedName name="cbdtc12" localSheetId="3">#REF!</definedName>
    <definedName name="cbdtc12" localSheetId="7">#REF!</definedName>
    <definedName name="cbdtc12" localSheetId="13">#REF!</definedName>
    <definedName name="cbdtc12">#REF!</definedName>
    <definedName name="cbdtc15" localSheetId="3">#REF!</definedName>
    <definedName name="cbdtc15" localSheetId="7">#REF!</definedName>
    <definedName name="cbdtc15" localSheetId="13">#REF!</definedName>
    <definedName name="cbdtc15">#REF!</definedName>
    <definedName name="cbscc15" localSheetId="3">#REF!</definedName>
    <definedName name="cbscc15" localSheetId="7">#REF!</definedName>
    <definedName name="cbscc15" localSheetId="13">#REF!</definedName>
    <definedName name="cbscc15">#REF!</definedName>
    <definedName name="cbscc20" localSheetId="3">#REF!</definedName>
    <definedName name="cbscc20" localSheetId="7">#REF!</definedName>
    <definedName name="cbscc20" localSheetId="13">#REF!</definedName>
    <definedName name="cbscc20">#REF!</definedName>
    <definedName name="cbscc25" localSheetId="3">#REF!</definedName>
    <definedName name="cbscc25" localSheetId="7">#REF!</definedName>
    <definedName name="cbscc25" localSheetId="13">#REF!</definedName>
    <definedName name="cbscc25">#REF!</definedName>
    <definedName name="cbscc30" localSheetId="3">#REF!</definedName>
    <definedName name="cbscc30" localSheetId="7">#REF!</definedName>
    <definedName name="cbscc30" localSheetId="13">#REF!</definedName>
    <definedName name="cbscc30">#REF!</definedName>
    <definedName name="cbstc04" localSheetId="3">#REF!</definedName>
    <definedName name="cbstc04" localSheetId="7">#REF!</definedName>
    <definedName name="cbstc04" localSheetId="13">#REF!</definedName>
    <definedName name="cbstc04">#REF!</definedName>
    <definedName name="cbstc06" localSheetId="3">#REF!</definedName>
    <definedName name="cbstc06" localSheetId="7">#REF!</definedName>
    <definedName name="cbstc06" localSheetId="13">#REF!</definedName>
    <definedName name="cbstc06">#REF!</definedName>
    <definedName name="cbstc08" localSheetId="3">#REF!</definedName>
    <definedName name="cbstc08" localSheetId="7">#REF!</definedName>
    <definedName name="cbstc08" localSheetId="13">#REF!</definedName>
    <definedName name="cbstc08">#REF!</definedName>
    <definedName name="cbstc10" localSheetId="3">#REF!</definedName>
    <definedName name="cbstc10" localSheetId="7">#REF!</definedName>
    <definedName name="cbstc10" localSheetId="13">#REF!</definedName>
    <definedName name="cbstc10">#REF!</definedName>
    <definedName name="cbstc12" localSheetId="3">#REF!</definedName>
    <definedName name="cbstc12" localSheetId="7">#REF!</definedName>
    <definedName name="cbstc12" localSheetId="13">#REF!</definedName>
    <definedName name="cbstc12">#REF!</definedName>
    <definedName name="cbstc15" localSheetId="3">#REF!</definedName>
    <definedName name="cbstc15" localSheetId="7">#REF!</definedName>
    <definedName name="cbstc15" localSheetId="13">#REF!</definedName>
    <definedName name="cbstc15">#REF!</definedName>
    <definedName name="cbtcc15" localSheetId="3">[2]DMT_EV!#REF!</definedName>
    <definedName name="cbtcc15" localSheetId="7">[2]DMT_EV!#REF!</definedName>
    <definedName name="cbtcc15" localSheetId="13">[2]DMT_EV!#REF!</definedName>
    <definedName name="cbtcc15">[2]DMT_EV!#REF!</definedName>
    <definedName name="cbtcc20" localSheetId="3">[2]DMT_EV!#REF!</definedName>
    <definedName name="cbtcc20" localSheetId="7">[2]DMT_EV!#REF!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 localSheetId="13">#REF!</definedName>
    <definedName name="cbttc04" localSheetId="10">#REF!</definedName>
    <definedName name="cbttc04">#REF!</definedName>
    <definedName name="cbttc06" localSheetId="3">#REF!</definedName>
    <definedName name="cbttc06" localSheetId="7">#REF!</definedName>
    <definedName name="cbttc06" localSheetId="13">#REF!</definedName>
    <definedName name="cbttc06" localSheetId="10">#REF!</definedName>
    <definedName name="cbttc06">#REF!</definedName>
    <definedName name="cbttc08" localSheetId="3">#REF!</definedName>
    <definedName name="cbttc08" localSheetId="7">#REF!</definedName>
    <definedName name="cbttc08" localSheetId="13">#REF!</definedName>
    <definedName name="cbttc08" localSheetId="10">#REF!</definedName>
    <definedName name="cbttc08">#REF!</definedName>
    <definedName name="cbttc10" localSheetId="3">#REF!</definedName>
    <definedName name="cbttc10" localSheetId="7">#REF!</definedName>
    <definedName name="cbttc10" localSheetId="13">#REF!</definedName>
    <definedName name="cbttc10">#REF!</definedName>
    <definedName name="cbttc12" localSheetId="3">#REF!</definedName>
    <definedName name="cbttc12" localSheetId="7">#REF!</definedName>
    <definedName name="cbttc12" localSheetId="13">#REF!</definedName>
    <definedName name="cbttc12">#REF!</definedName>
    <definedName name="cbttc15" localSheetId="3">#REF!</definedName>
    <definedName name="cbttc15" localSheetId="7">#REF!</definedName>
    <definedName name="cbttc15" localSheetId="13">#REF!</definedName>
    <definedName name="cbttc15">#REF!</definedName>
    <definedName name="ccerca" localSheetId="3">#REF!</definedName>
    <definedName name="ccerca" localSheetId="7">#REF!</definedName>
    <definedName name="ccerca" localSheetId="13">#REF!</definedName>
    <definedName name="ccerca">#REF!</definedName>
    <definedName name="cesar" localSheetId="3">#REF!</definedName>
    <definedName name="cesar" localSheetId="7">#REF!</definedName>
    <definedName name="cesar" localSheetId="13">#REF!</definedName>
    <definedName name="cesar">#REF!</definedName>
    <definedName name="cm_30" localSheetId="3">#REF!</definedName>
    <definedName name="cm_30" localSheetId="7">#REF!</definedName>
    <definedName name="cm_30" localSheetId="13">#REF!</definedName>
    <definedName name="cm_30">#REF!</definedName>
    <definedName name="comp100" localSheetId="3">#REF!</definedName>
    <definedName name="comp100" localSheetId="7">#REF!</definedName>
    <definedName name="comp100" localSheetId="13">#REF!</definedName>
    <definedName name="comp100">#REF!</definedName>
    <definedName name="comp95" localSheetId="3">#REF!</definedName>
    <definedName name="comp95" localSheetId="7">#REF!</definedName>
    <definedName name="comp95" localSheetId="13">#REF!</definedName>
    <definedName name="comp95">#REF!</definedName>
    <definedName name="compala" localSheetId="3">#REF!</definedName>
    <definedName name="compala" localSheetId="7">#REF!</definedName>
    <definedName name="compala" localSheetId="13">#REF!</definedName>
    <definedName name="compala">#REF!</definedName>
    <definedName name="COMPOS" localSheetId="10">[3]Plan1!$A$2:$D$4073</definedName>
    <definedName name="COMPOS">[4]Plan1!$A$2:$D$4073</definedName>
    <definedName name="conap" localSheetId="3">#REF!</definedName>
    <definedName name="conap" localSheetId="7">#REF!</definedName>
    <definedName name="conap" localSheetId="13">#REF!</definedName>
    <definedName name="conap" localSheetId="10">#REF!</definedName>
    <definedName name="conap">#REF!</definedName>
    <definedName name="conass" localSheetId="3">#REF!</definedName>
    <definedName name="conass" localSheetId="7">#REF!</definedName>
    <definedName name="conass" localSheetId="13">#REF!</definedName>
    <definedName name="conass" localSheetId="10">#REF!</definedName>
    <definedName name="conass">#REF!</definedName>
    <definedName name="connum" localSheetId="3">#REF!</definedName>
    <definedName name="connum" localSheetId="7">#REF!</definedName>
    <definedName name="connum" localSheetId="13">#REF!</definedName>
    <definedName name="connum" localSheetId="10">#REF!</definedName>
    <definedName name="connum">#REF!</definedName>
    <definedName name="conpro" localSheetId="3">#REF!</definedName>
    <definedName name="conpro" localSheetId="7">#REF!</definedName>
    <definedName name="conpro" localSheetId="13">#REF!</definedName>
    <definedName name="conpro">#REF!</definedName>
    <definedName name="contrato" localSheetId="3">#REF!</definedName>
    <definedName name="contrato" localSheetId="7">#REF!</definedName>
    <definedName name="contrato" localSheetId="13">#REF!</definedName>
    <definedName name="contrato">#REF!</definedName>
    <definedName name="corte" localSheetId="3">#REF!</definedName>
    <definedName name="corte" localSheetId="7">#REF!</definedName>
    <definedName name="corte" localSheetId="13">#REF!</definedName>
    <definedName name="corte">#REF!</definedName>
    <definedName name="DATA" localSheetId="3">#REF!</definedName>
    <definedName name="DATA" localSheetId="7">#REF!</definedName>
    <definedName name="DATA" localSheetId="13">#REF!</definedName>
    <definedName name="DATA">#REF!</definedName>
    <definedName name="defensa" localSheetId="3">#REF!</definedName>
    <definedName name="defensa" localSheetId="7">#REF!</definedName>
    <definedName name="defensa" localSheetId="13">#REF!</definedName>
    <definedName name="defensa">#REF!</definedName>
    <definedName name="dmt_1000" localSheetId="3">#REF!</definedName>
    <definedName name="dmt_1000" localSheetId="7">#REF!</definedName>
    <definedName name="dmt_1000" localSheetId="13">#REF!</definedName>
    <definedName name="dmt_1000">#REF!</definedName>
    <definedName name="dmt_1200" localSheetId="3">#REF!</definedName>
    <definedName name="dmt_1200" localSheetId="7">#REF!</definedName>
    <definedName name="dmt_1200" localSheetId="13">#REF!</definedName>
    <definedName name="dmt_1200">#REF!</definedName>
    <definedName name="dmt_1400" localSheetId="3">#REF!</definedName>
    <definedName name="dmt_1400" localSheetId="7">#REF!</definedName>
    <definedName name="dmt_1400" localSheetId="13">#REF!</definedName>
    <definedName name="dmt_1400">#REF!</definedName>
    <definedName name="dmt_200" localSheetId="3">#REF!</definedName>
    <definedName name="dmt_200" localSheetId="7">#REF!</definedName>
    <definedName name="dmt_200" localSheetId="13">#REF!</definedName>
    <definedName name="dmt_200">#REF!</definedName>
    <definedName name="dmt_400" localSheetId="3">#REF!</definedName>
    <definedName name="dmt_400" localSheetId="7">#REF!</definedName>
    <definedName name="dmt_400" localSheetId="13">#REF!</definedName>
    <definedName name="dmt_400">#REF!</definedName>
    <definedName name="dmt_50" localSheetId="3">#REF!</definedName>
    <definedName name="dmt_50" localSheetId="7">#REF!</definedName>
    <definedName name="dmt_50" localSheetId="13">#REF!</definedName>
    <definedName name="dmt_50">#REF!</definedName>
    <definedName name="dmt_600" localSheetId="3">#REF!</definedName>
    <definedName name="dmt_600" localSheetId="7">#REF!</definedName>
    <definedName name="dmt_600" localSheetId="13">#REF!</definedName>
    <definedName name="dmt_600">#REF!</definedName>
    <definedName name="dmt_800" localSheetId="3">#REF!</definedName>
    <definedName name="dmt_800" localSheetId="7">#REF!</definedName>
    <definedName name="dmt_800" localSheetId="13">#REF!</definedName>
    <definedName name="dmt_800">#REF!</definedName>
    <definedName name="drena" localSheetId="3">#REF!</definedName>
    <definedName name="drena" localSheetId="7">#REF!</definedName>
    <definedName name="drena" localSheetId="13">#REF!</definedName>
    <definedName name="drena">#REF!</definedName>
    <definedName name="dreno" localSheetId="3">#REF!</definedName>
    <definedName name="dreno" localSheetId="7">#REF!</definedName>
    <definedName name="dreno" localSheetId="13">#REF!</definedName>
    <definedName name="dreno">#REF!</definedName>
    <definedName name="dtipo1" localSheetId="3">#REF!</definedName>
    <definedName name="dtipo1" localSheetId="7">#REF!</definedName>
    <definedName name="dtipo1" localSheetId="13">#REF!</definedName>
    <definedName name="dtipo1">#REF!</definedName>
    <definedName name="dtipo2" localSheetId="3">#REF!</definedName>
    <definedName name="dtipo2" localSheetId="7">#REF!</definedName>
    <definedName name="dtipo2" localSheetId="13">#REF!</definedName>
    <definedName name="dtipo2">#REF!</definedName>
    <definedName name="empo2" localSheetId="3">#REF!</definedName>
    <definedName name="empo2" localSheetId="7">#REF!</definedName>
    <definedName name="empo2" localSheetId="13">#REF!</definedName>
    <definedName name="empo2">#REF!</definedName>
    <definedName name="Empola2" localSheetId="3">#REF!</definedName>
    <definedName name="Empola2" localSheetId="7">#REF!</definedName>
    <definedName name="Empola2" localSheetId="13">#REF!</definedName>
    <definedName name="Empola2">#REF!</definedName>
    <definedName name="Empolo2" localSheetId="3">#REF!</definedName>
    <definedName name="Empolo2" localSheetId="7">#REF!</definedName>
    <definedName name="Empolo2" localSheetId="13">#REF!</definedName>
    <definedName name="Empolo2">#REF!</definedName>
    <definedName name="empolo3" localSheetId="3">#REF!</definedName>
    <definedName name="empolo3" localSheetId="7">#REF!</definedName>
    <definedName name="empolo3" localSheetId="13">#REF!</definedName>
    <definedName name="empolo3">#REF!</definedName>
    <definedName name="eng">'[1]Mat Asf'!$C$36</definedName>
    <definedName name="engfiscal" localSheetId="3">#REF!</definedName>
    <definedName name="engfiscal" localSheetId="7">#REF!</definedName>
    <definedName name="engfiscal" localSheetId="13">#REF!</definedName>
    <definedName name="engfiscal" localSheetId="10">#REF!</definedName>
    <definedName name="engfiscal">#REF!</definedName>
    <definedName name="engm1" localSheetId="3">#REF!</definedName>
    <definedName name="engm1" localSheetId="7">#REF!</definedName>
    <definedName name="engm1" localSheetId="13">#REF!</definedName>
    <definedName name="engm1" localSheetId="10">#REF!</definedName>
    <definedName name="engm1">#REF!</definedName>
    <definedName name="engm2" localSheetId="3">#REF!</definedName>
    <definedName name="engm2" localSheetId="7">#REF!</definedName>
    <definedName name="engm2" localSheetId="13">#REF!</definedName>
    <definedName name="engm2" localSheetId="10">#REF!</definedName>
    <definedName name="engm2">#REF!</definedName>
    <definedName name="engmds" localSheetId="3">#REF!</definedName>
    <definedName name="engmds" localSheetId="7">#REF!</definedName>
    <definedName name="engmds" localSheetId="13">#REF!</definedName>
    <definedName name="engmds">#REF!</definedName>
    <definedName name="escavd" localSheetId="3">#REF!</definedName>
    <definedName name="escavd" localSheetId="7">#REF!</definedName>
    <definedName name="escavd" localSheetId="13">#REF!</definedName>
    <definedName name="escavd">#REF!</definedName>
    <definedName name="escavgd" localSheetId="3">#REF!</definedName>
    <definedName name="escavgd" localSheetId="7">#REF!</definedName>
    <definedName name="escavgd" localSheetId="13">#REF!</definedName>
    <definedName name="escavgd">#REF!</definedName>
    <definedName name="escavgs" localSheetId="3">#REF!</definedName>
    <definedName name="escavgs" localSheetId="7">#REF!</definedName>
    <definedName name="escavgs" localSheetId="13">#REF!</definedName>
    <definedName name="escavgs">#REF!</definedName>
    <definedName name="escavgt" localSheetId="3">[2]DMT_EV!#REF!</definedName>
    <definedName name="escavgt" localSheetId="7">[2]DMT_EV!#REF!</definedName>
    <definedName name="escavgt" localSheetId="13">[2]DMT_EV!#REF!</definedName>
    <definedName name="escavgt">[2]DMT_EV!#REF!</definedName>
    <definedName name="escavs" localSheetId="3">#REF!</definedName>
    <definedName name="escavs" localSheetId="7">#REF!</definedName>
    <definedName name="escavs" localSheetId="13">#REF!</definedName>
    <definedName name="escavs" localSheetId="10">#REF!</definedName>
    <definedName name="escavs">#REF!</definedName>
    <definedName name="escavt" localSheetId="3">#REF!</definedName>
    <definedName name="escavt" localSheetId="7">#REF!</definedName>
    <definedName name="escavt" localSheetId="13">#REF!</definedName>
    <definedName name="escavt" localSheetId="10">#REF!</definedName>
    <definedName name="escavt">#REF!</definedName>
    <definedName name="etipo1" localSheetId="3">#REF!</definedName>
    <definedName name="etipo1" localSheetId="7">#REF!</definedName>
    <definedName name="etipo1" localSheetId="13">#REF!</definedName>
    <definedName name="etipo1" localSheetId="10">#REF!</definedName>
    <definedName name="etipo1">#REF!</definedName>
    <definedName name="etipo2" localSheetId="3">#REF!</definedName>
    <definedName name="etipo2" localSheetId="7">#REF!</definedName>
    <definedName name="etipo2" localSheetId="13">#REF!</definedName>
    <definedName name="etipo2">#REF!</definedName>
    <definedName name="faixa" localSheetId="3">#REF!</definedName>
    <definedName name="faixa" localSheetId="7">#REF!</definedName>
    <definedName name="faixa" localSheetId="13">#REF!</definedName>
    <definedName name="faixa">#REF!</definedName>
    <definedName name="fator100" localSheetId="3">#REF!</definedName>
    <definedName name="fator100" localSheetId="7">#REF!</definedName>
    <definedName name="fator100" localSheetId="13">#REF!</definedName>
    <definedName name="fator100">#REF!</definedName>
    <definedName name="fator50" localSheetId="3">#REF!</definedName>
    <definedName name="fator50" localSheetId="7">#REF!</definedName>
    <definedName name="fator50" localSheetId="13">#REF!</definedName>
    <definedName name="fator50">#REF!</definedName>
    <definedName name="fdreno" localSheetId="3">#REF!</definedName>
    <definedName name="fdreno" localSheetId="7">#REF!</definedName>
    <definedName name="fdreno" localSheetId="13">#REF!</definedName>
    <definedName name="fdreno">#REF!</definedName>
    <definedName name="fir" localSheetId="10">[5]RELATÓRIO!$B$12</definedName>
    <definedName name="fir">[6]RELATÓRIO!$B$12</definedName>
    <definedName name="firma" localSheetId="3">#REF!</definedName>
    <definedName name="firma" localSheetId="7">#REF!</definedName>
    <definedName name="firma" localSheetId="13">#REF!</definedName>
    <definedName name="firma" localSheetId="10">#REF!</definedName>
    <definedName name="firma">#REF!</definedName>
    <definedName name="foac" localSheetId="3">#REF!</definedName>
    <definedName name="foac" localSheetId="7">#REF!</definedName>
    <definedName name="foac" localSheetId="13">#REF!</definedName>
    <definedName name="foac" localSheetId="10">#REF!</definedName>
    <definedName name="foac">#REF!</definedName>
    <definedName name="foae" localSheetId="3">#REF!</definedName>
    <definedName name="foae" localSheetId="7">#REF!</definedName>
    <definedName name="foae" localSheetId="13">#REF!</definedName>
    <definedName name="foae" localSheetId="10">#REF!</definedName>
    <definedName name="foae">#REF!</definedName>
    <definedName name="foc" localSheetId="3">#REF!</definedName>
    <definedName name="foc" localSheetId="7">#REF!</definedName>
    <definedName name="foc" localSheetId="13">#REF!</definedName>
    <definedName name="foc">#REF!</definedName>
    <definedName name="FOG" localSheetId="3">#REF!</definedName>
    <definedName name="FOG" localSheetId="7">#REF!</definedName>
    <definedName name="FOG" localSheetId="13">#REF!</definedName>
    <definedName name="FOG">#REF!</definedName>
    <definedName name="fpavi" localSheetId="3">#REF!</definedName>
    <definedName name="fpavi" localSheetId="7">#REF!</definedName>
    <definedName name="fpavi" localSheetId="13">#REF!</definedName>
    <definedName name="fpavi">#REF!</definedName>
    <definedName name="fsinal" localSheetId="3">#REF!</definedName>
    <definedName name="fsinal" localSheetId="7">#REF!</definedName>
    <definedName name="fsinal" localSheetId="13">#REF!</definedName>
    <definedName name="fsinal">#REF!</definedName>
    <definedName name="fterra" localSheetId="3">#REF!</definedName>
    <definedName name="fterra" localSheetId="7">#REF!</definedName>
    <definedName name="fterra" localSheetId="13">#REF!</definedName>
    <definedName name="fterra">#REF!</definedName>
    <definedName name="grama" localSheetId="3">#REF!</definedName>
    <definedName name="grama" localSheetId="7">#REF!</definedName>
    <definedName name="grama" localSheetId="13">#REF!</definedName>
    <definedName name="grama">#REF!</definedName>
    <definedName name="_xlnm.Recorder" localSheetId="3">#REF!</definedName>
    <definedName name="_xlnm.Recorder" localSheetId="7">#REF!</definedName>
    <definedName name="_xlnm.Recorder" localSheetId="13">#REF!</definedName>
    <definedName name="_xlnm.Recorder">#REF!</definedName>
    <definedName name="Guias" localSheetId="3">#REF!</definedName>
    <definedName name="Guias" localSheetId="7">#REF!</definedName>
    <definedName name="Guias" localSheetId="13">#REF!</definedName>
    <definedName name="Guias">#REF!</definedName>
    <definedName name="horad6" localSheetId="3">#REF!</definedName>
    <definedName name="horad6" localSheetId="7">#REF!</definedName>
    <definedName name="horad6" localSheetId="13">#REF!</definedName>
    <definedName name="horad6">#REF!</definedName>
    <definedName name="horad8" localSheetId="3">#REF!</definedName>
    <definedName name="horad8" localSheetId="7">#REF!</definedName>
    <definedName name="horad8" localSheetId="13">#REF!</definedName>
    <definedName name="horad8">#REF!</definedName>
    <definedName name="imparea" localSheetId="3">#REF!</definedName>
    <definedName name="imparea" localSheetId="7">#REF!</definedName>
    <definedName name="imparea" localSheetId="13">#REF!</definedName>
    <definedName name="imparea">#REF!</definedName>
    <definedName name="ksinal" localSheetId="3">'[7]Indice de Reajuste'!#REF!</definedName>
    <definedName name="ksinal" localSheetId="7">'[7]Indice de Reajuste'!#REF!</definedName>
    <definedName name="ksinal" localSheetId="13">'[7]Indice de Reajuste'!#REF!</definedName>
    <definedName name="ksinal">'[7]Indice de Reajuste'!#REF!</definedName>
    <definedName name="licerra" localSheetId="3">#REF!</definedName>
    <definedName name="licerra" localSheetId="7">#REF!</definedName>
    <definedName name="licerra" localSheetId="13">#REF!</definedName>
    <definedName name="licerra" localSheetId="10">#REF!</definedName>
    <definedName name="licerra">#REF!</definedName>
    <definedName name="limata" localSheetId="3">#REF!</definedName>
    <definedName name="limata" localSheetId="7">#REF!</definedName>
    <definedName name="limata" localSheetId="13">#REF!</definedName>
    <definedName name="limata" localSheetId="10">#REF!</definedName>
    <definedName name="limata">#REF!</definedName>
    <definedName name="luis" localSheetId="10">'[5]REAJU (2)'!$H$35</definedName>
    <definedName name="luis">'[6]REAJU (2)'!$H$35</definedName>
    <definedName name="marco" localSheetId="3">#REF!</definedName>
    <definedName name="marco" localSheetId="7">#REF!</definedName>
    <definedName name="marco" localSheetId="13">#REF!</definedName>
    <definedName name="marco" localSheetId="10">#REF!</definedName>
    <definedName name="marco">#REF!</definedName>
    <definedName name="mds" localSheetId="3">#REF!</definedName>
    <definedName name="mds" localSheetId="7">#REF!</definedName>
    <definedName name="mds" localSheetId="13">#REF!</definedName>
    <definedName name="mds" localSheetId="10">#REF!</definedName>
    <definedName name="mds">#REF!</definedName>
    <definedName name="Mem">'[1]Mat Asf'!$C$37</definedName>
    <definedName name="mo_base" localSheetId="3">#REF!</definedName>
    <definedName name="mo_base" localSheetId="7">#REF!</definedName>
    <definedName name="mo_base" localSheetId="13">#REF!</definedName>
    <definedName name="mo_base" localSheetId="10">#REF!</definedName>
    <definedName name="mo_base">#REF!</definedName>
    <definedName name="mo_sub_base" localSheetId="3">#REF!</definedName>
    <definedName name="mo_sub_base" localSheetId="7">#REF!</definedName>
    <definedName name="mo_sub_base" localSheetId="13">#REF!</definedName>
    <definedName name="mo_sub_base" localSheetId="10">#REF!</definedName>
    <definedName name="mo_sub_base">#REF!</definedName>
    <definedName name="mobase" localSheetId="3">#REF!</definedName>
    <definedName name="mobase" localSheetId="7">#REF!</definedName>
    <definedName name="mobase" localSheetId="13">#REF!</definedName>
    <definedName name="mobase" localSheetId="10">#REF!</definedName>
    <definedName name="mobase">#REF!</definedName>
    <definedName name="mocomercial" localSheetId="3">#REF!</definedName>
    <definedName name="mocomercial" localSheetId="7">#REF!</definedName>
    <definedName name="mocomercial" localSheetId="13">#REF!</definedName>
    <definedName name="mocomercial">#REF!</definedName>
    <definedName name="molocal" localSheetId="3">#REF!</definedName>
    <definedName name="molocal" localSheetId="7">#REF!</definedName>
    <definedName name="molocal" localSheetId="13">#REF!</definedName>
    <definedName name="molocal">#REF!</definedName>
    <definedName name="mosub" localSheetId="3">#REF!</definedName>
    <definedName name="mosub" localSheetId="7">#REF!</definedName>
    <definedName name="mosub" localSheetId="13">#REF!</definedName>
    <definedName name="mosub">#REF!</definedName>
    <definedName name="muro" localSheetId="3">#REF!</definedName>
    <definedName name="muro" localSheetId="7">#REF!</definedName>
    <definedName name="muro" localSheetId="13">#REF!</definedName>
    <definedName name="muro">#REF!</definedName>
    <definedName name="nÁID" localSheetId="3">'[2]Aterro PonteSul'!#REF!</definedName>
    <definedName name="nÁID" localSheetId="7">'[2]Aterro PonteSul'!#REF!</definedName>
    <definedName name="nÁID" localSheetId="13">'[2]Aterro PonteSul'!#REF!</definedName>
    <definedName name="nÁID">'[2]Aterro PonteSul'!#REF!</definedName>
    <definedName name="OAC" localSheetId="3">#REF!</definedName>
    <definedName name="OAC" localSheetId="7">#REF!</definedName>
    <definedName name="OAC" localSheetId="13">#REF!</definedName>
    <definedName name="OAC" localSheetId="10">#REF!</definedName>
    <definedName name="OAC">#REF!</definedName>
    <definedName name="OAE" localSheetId="3">#REF!</definedName>
    <definedName name="OAE" localSheetId="7">#REF!</definedName>
    <definedName name="OAE" localSheetId="13">#REF!</definedName>
    <definedName name="OAE" localSheetId="10">#REF!</definedName>
    <definedName name="OAE">#REF!</definedName>
    <definedName name="obra" localSheetId="3">#REF!</definedName>
    <definedName name="obra" localSheetId="7">#REF!</definedName>
    <definedName name="obra" localSheetId="13">#REF!</definedName>
    <definedName name="obra" localSheetId="10">#REF!</definedName>
    <definedName name="obra">#REF!</definedName>
    <definedName name="OCOM" localSheetId="3">#REF!</definedName>
    <definedName name="OCOM" localSheetId="7">#REF!</definedName>
    <definedName name="OCOM" localSheetId="13">#REF!</definedName>
    <definedName name="OCOM">#REF!</definedName>
    <definedName name="Orçamento" localSheetId="3">#REF!</definedName>
    <definedName name="Orçamento" localSheetId="7">#REF!</definedName>
    <definedName name="Orçamento" localSheetId="13">#REF!</definedName>
    <definedName name="Orçamento">#REF!</definedName>
    <definedName name="ordem" localSheetId="3">#REF!</definedName>
    <definedName name="ordem" localSheetId="7">#REF!</definedName>
    <definedName name="ordem" localSheetId="13">#REF!</definedName>
    <definedName name="ordem">#REF!</definedName>
    <definedName name="orlando" localSheetId="3">#REF!</definedName>
    <definedName name="orlando" localSheetId="7">#REF!</definedName>
    <definedName name="orlando" localSheetId="13">#REF!</definedName>
    <definedName name="orlando">#REF!</definedName>
    <definedName name="pal1x1" localSheetId="3">#REF!</definedName>
    <definedName name="pal1x1" localSheetId="7">#REF!</definedName>
    <definedName name="pal1x1" localSheetId="13">#REF!</definedName>
    <definedName name="pal1x1">#REF!</definedName>
    <definedName name="patrolamento" localSheetId="3">#REF!</definedName>
    <definedName name="patrolamento" localSheetId="7">#REF!</definedName>
    <definedName name="patrolamento" localSheetId="13">#REF!</definedName>
    <definedName name="patrolamento">#REF!</definedName>
    <definedName name="pavi" localSheetId="3">#REF!</definedName>
    <definedName name="pavi" localSheetId="7">#REF!</definedName>
    <definedName name="pavi" localSheetId="13">#REF!</definedName>
    <definedName name="pavi">#REF!</definedName>
    <definedName name="pcat" localSheetId="3">#REF!</definedName>
    <definedName name="pcat" localSheetId="7">#REF!</definedName>
    <definedName name="pcat" localSheetId="13">#REF!</definedName>
    <definedName name="pcat">#REF!</definedName>
    <definedName name="pdmt" localSheetId="3">#REF!</definedName>
    <definedName name="pdmt" localSheetId="7">#REF!</definedName>
    <definedName name="pdmt" localSheetId="13">#REF!</definedName>
    <definedName name="pdmt">#REF!</definedName>
    <definedName name="pdmt1000" localSheetId="3">#REF!</definedName>
    <definedName name="pdmt1000" localSheetId="7">#REF!</definedName>
    <definedName name="pdmt1000" localSheetId="13">#REF!</definedName>
    <definedName name="pdmt1000">#REF!</definedName>
    <definedName name="pdmt1200" localSheetId="3">#REF!</definedName>
    <definedName name="pdmt1200" localSheetId="7">#REF!</definedName>
    <definedName name="pdmt1200" localSheetId="13">#REF!</definedName>
    <definedName name="pdmt1200">#REF!</definedName>
    <definedName name="pdmt200" localSheetId="3">#REF!</definedName>
    <definedName name="pdmt200" localSheetId="7">#REF!</definedName>
    <definedName name="pdmt200" localSheetId="13">#REF!</definedName>
    <definedName name="pdmt200">#REF!</definedName>
    <definedName name="pdmt400" localSheetId="3">#REF!</definedName>
    <definedName name="pdmt400" localSheetId="7">#REF!</definedName>
    <definedName name="pdmt400" localSheetId="13">#REF!</definedName>
    <definedName name="pdmt400">#REF!</definedName>
    <definedName name="pdmt50" localSheetId="3">#REF!</definedName>
    <definedName name="pdmt50" localSheetId="7">#REF!</definedName>
    <definedName name="pdmt50" localSheetId="13">#REF!</definedName>
    <definedName name="pdmt50">#REF!</definedName>
    <definedName name="pdmt600" localSheetId="3">#REF!</definedName>
    <definedName name="pdmt600" localSheetId="7">#REF!</definedName>
    <definedName name="pdmt600" localSheetId="13">#REF!</definedName>
    <definedName name="pdmt600">#REF!</definedName>
    <definedName name="pdmt800" localSheetId="3">#REF!</definedName>
    <definedName name="pdmt800" localSheetId="7">#REF!</definedName>
    <definedName name="pdmt800" localSheetId="13">#REF!</definedName>
    <definedName name="pdmt800">#REF!</definedName>
    <definedName name="PEDREIRA" localSheetId="3">#REF!</definedName>
    <definedName name="PEDREIRA" localSheetId="7">#REF!</definedName>
    <definedName name="PEDREIRA" localSheetId="13">#REF!</definedName>
    <definedName name="PEDREIRA">#REF!</definedName>
    <definedName name="perac" localSheetId="3">#REF!</definedName>
    <definedName name="perac" localSheetId="7">#REF!</definedName>
    <definedName name="perac" localSheetId="13">#REF!</definedName>
    <definedName name="perac">#REF!</definedName>
    <definedName name="persim" localSheetId="3">#REF!</definedName>
    <definedName name="persim" localSheetId="7">#REF!</definedName>
    <definedName name="persim" localSheetId="13">#REF!</definedName>
    <definedName name="persim">#REF!</definedName>
    <definedName name="pil2x05" localSheetId="3">#REF!</definedName>
    <definedName name="pil2x05" localSheetId="7">#REF!</definedName>
    <definedName name="pil2x05" localSheetId="13">#REF!</definedName>
    <definedName name="pil2x05">#REF!</definedName>
    <definedName name="pil2x1" localSheetId="3">#REF!</definedName>
    <definedName name="pil2x1" localSheetId="7">#REF!</definedName>
    <definedName name="pil2x1" localSheetId="13">#REF!</definedName>
    <definedName name="pil2x1">#REF!</definedName>
    <definedName name="pir" localSheetId="3">#REF!</definedName>
    <definedName name="pir" localSheetId="7">#REF!</definedName>
    <definedName name="pir" localSheetId="13">#REF!</definedName>
    <definedName name="pir">#REF!</definedName>
    <definedName name="portfiscal" localSheetId="3">#REF!</definedName>
    <definedName name="portfiscal" localSheetId="7">#REF!</definedName>
    <definedName name="portfiscal" localSheetId="13">#REF!</definedName>
    <definedName name="portfiscal">#REF!</definedName>
    <definedName name="portm1" localSheetId="3">#REF!</definedName>
    <definedName name="portm1" localSheetId="7">#REF!</definedName>
    <definedName name="portm1" localSheetId="13">#REF!</definedName>
    <definedName name="portm1">#REF!</definedName>
    <definedName name="portm2" localSheetId="3">#REF!</definedName>
    <definedName name="portm2" localSheetId="7">#REF!</definedName>
    <definedName name="portm2" localSheetId="13">#REF!</definedName>
    <definedName name="portm2">#REF!</definedName>
    <definedName name="pro" localSheetId="3">#REF!</definedName>
    <definedName name="pro" localSheetId="7">#REF!</definedName>
    <definedName name="pro" localSheetId="13">#REF!</definedName>
    <definedName name="pro">#REF!</definedName>
    <definedName name="pz" localSheetId="3">#REF!</definedName>
    <definedName name="pz" localSheetId="7">#REF!</definedName>
    <definedName name="pz" localSheetId="13">#REF!</definedName>
    <definedName name="pz">#REF!</definedName>
    <definedName name="rdreno" localSheetId="3">#REF!</definedName>
    <definedName name="rdreno" localSheetId="7">#REF!</definedName>
    <definedName name="rdreno" localSheetId="13">#REF!</definedName>
    <definedName name="rdreno">#REF!</definedName>
    <definedName name="reatd" localSheetId="3">#REF!</definedName>
    <definedName name="reatd" localSheetId="7">#REF!</definedName>
    <definedName name="reatd" localSheetId="13">#REF!</definedName>
    <definedName name="reatd">#REF!</definedName>
    <definedName name="reatgd" localSheetId="3">#REF!</definedName>
    <definedName name="reatgd" localSheetId="7">#REF!</definedName>
    <definedName name="reatgd" localSheetId="13">#REF!</definedName>
    <definedName name="reatgd">#REF!</definedName>
    <definedName name="reatgs" localSheetId="3">#REF!</definedName>
    <definedName name="reatgs" localSheetId="7">#REF!</definedName>
    <definedName name="reatgs" localSheetId="13">#REF!</definedName>
    <definedName name="reatgs">#REF!</definedName>
    <definedName name="reatgt" localSheetId="3">[2]DMT_EV!#REF!</definedName>
    <definedName name="reatgt" localSheetId="7">[2]DMT_EV!#REF!</definedName>
    <definedName name="reatgt" localSheetId="13">[2]DMT_EV!#REF!</definedName>
    <definedName name="reatgt">[2]DMT_EV!#REF!</definedName>
    <definedName name="reats" localSheetId="3">#REF!</definedName>
    <definedName name="reats" localSheetId="7">#REF!</definedName>
    <definedName name="reats" localSheetId="13">#REF!</definedName>
    <definedName name="reats" localSheetId="10">#REF!</definedName>
    <definedName name="reats">#REF!</definedName>
    <definedName name="reatt" localSheetId="3">#REF!</definedName>
    <definedName name="reatt" localSheetId="7">#REF!</definedName>
    <definedName name="reatt" localSheetId="13">#REF!</definedName>
    <definedName name="reatt" localSheetId="10">#REF!</definedName>
    <definedName name="reatt">#REF!</definedName>
    <definedName name="referência" localSheetId="3">#REF!</definedName>
    <definedName name="referência" localSheetId="7">#REF!</definedName>
    <definedName name="referência" localSheetId="13">#REF!</definedName>
    <definedName name="referência" localSheetId="10">#REF!</definedName>
    <definedName name="referência">#REF!</definedName>
    <definedName name="REGULA" localSheetId="3">#REF!</definedName>
    <definedName name="REGULA" localSheetId="7">#REF!</definedName>
    <definedName name="REGULA" localSheetId="13">#REF!</definedName>
    <definedName name="REGULA">#REF!</definedName>
    <definedName name="REMOÇÃO" localSheetId="3">#REF!</definedName>
    <definedName name="REMOÇÃO" localSheetId="7">#REF!</definedName>
    <definedName name="REMOÇÃO" localSheetId="13">#REF!</definedName>
    <definedName name="REMOÇÃO">#REF!</definedName>
    <definedName name="roac" localSheetId="3">#REF!</definedName>
    <definedName name="roac" localSheetId="7">#REF!</definedName>
    <definedName name="roac" localSheetId="13">#REF!</definedName>
    <definedName name="roac">#REF!</definedName>
    <definedName name="roae" localSheetId="3">#REF!</definedName>
    <definedName name="roae" localSheetId="7">#REF!</definedName>
    <definedName name="roae" localSheetId="13">#REF!</definedName>
    <definedName name="roae">#REF!</definedName>
    <definedName name="roc" localSheetId="3">#REF!</definedName>
    <definedName name="roc" localSheetId="7">#REF!</definedName>
    <definedName name="roc" localSheetId="13">#REF!</definedName>
    <definedName name="roc">#REF!</definedName>
    <definedName name="rodovia" localSheetId="3">#REF!</definedName>
    <definedName name="rodovia" localSheetId="7">#REF!</definedName>
    <definedName name="rodovia" localSheetId="13">#REF!</definedName>
    <definedName name="rodovia">#REF!</definedName>
    <definedName name="rpavi" localSheetId="3">#REF!</definedName>
    <definedName name="rpavi" localSheetId="7">#REF!</definedName>
    <definedName name="rpavi" localSheetId="13">#REF!</definedName>
    <definedName name="rpavi">#REF!</definedName>
    <definedName name="RR_2C" localSheetId="3">#REF!</definedName>
    <definedName name="RR_2C" localSheetId="7">#REF!</definedName>
    <definedName name="RR_2C" localSheetId="13">#REF!</definedName>
    <definedName name="RR_2C">#REF!</definedName>
    <definedName name="rrcerca" localSheetId="3">#REF!</definedName>
    <definedName name="rrcerca" localSheetId="7">#REF!</definedName>
    <definedName name="rrcerca" localSheetId="13">#REF!</definedName>
    <definedName name="rrcerca">#REF!</definedName>
    <definedName name="rsinal" localSheetId="3">#REF!</definedName>
    <definedName name="rsinal" localSheetId="7">#REF!</definedName>
    <definedName name="rsinal" localSheetId="13">#REF!</definedName>
    <definedName name="rsinal">#REF!</definedName>
    <definedName name="rterra" localSheetId="3">#REF!</definedName>
    <definedName name="rterra" localSheetId="7">#REF!</definedName>
    <definedName name="rterra" localSheetId="13">#REF!</definedName>
    <definedName name="rterra">#REF!</definedName>
    <definedName name="saterro" localSheetId="3">#REF!</definedName>
    <definedName name="saterro" localSheetId="7">#REF!</definedName>
    <definedName name="saterro" localSheetId="13">#REF!</definedName>
    <definedName name="saterro">#REF!</definedName>
    <definedName name="scat" localSheetId="3">#REF!</definedName>
    <definedName name="scat" localSheetId="7">#REF!</definedName>
    <definedName name="scat" localSheetId="13">#REF!</definedName>
    <definedName name="scat">#REF!</definedName>
    <definedName name="scorte" localSheetId="3">#REF!</definedName>
    <definedName name="scorte" localSheetId="7">#REF!</definedName>
    <definedName name="scorte" localSheetId="13">#REF!</definedName>
    <definedName name="scorte">#REF!</definedName>
    <definedName name="sdmt" localSheetId="3">#REF!</definedName>
    <definedName name="sdmt" localSheetId="7">#REF!</definedName>
    <definedName name="sdmt" localSheetId="13">#REF!</definedName>
    <definedName name="sdmt">#REF!</definedName>
    <definedName name="sdmt1000" localSheetId="3">#REF!</definedName>
    <definedName name="sdmt1000" localSheetId="7">#REF!</definedName>
    <definedName name="sdmt1000" localSheetId="13">#REF!</definedName>
    <definedName name="sdmt1000">#REF!</definedName>
    <definedName name="sdmt1200" localSheetId="3">#REF!</definedName>
    <definedName name="sdmt1200" localSheetId="7">#REF!</definedName>
    <definedName name="sdmt1200" localSheetId="13">#REF!</definedName>
    <definedName name="sdmt1200">#REF!</definedName>
    <definedName name="sdmt200" localSheetId="3">#REF!</definedName>
    <definedName name="sdmt200" localSheetId="7">#REF!</definedName>
    <definedName name="sdmt200" localSheetId="13">#REF!</definedName>
    <definedName name="sdmt200">#REF!</definedName>
    <definedName name="sdmt400" localSheetId="3">#REF!</definedName>
    <definedName name="sdmt400" localSheetId="7">#REF!</definedName>
    <definedName name="sdmt400" localSheetId="13">#REF!</definedName>
    <definedName name="sdmt400">#REF!</definedName>
    <definedName name="sdmt50" localSheetId="3">#REF!</definedName>
    <definedName name="sdmt50" localSheetId="7">#REF!</definedName>
    <definedName name="sdmt50" localSheetId="13">#REF!</definedName>
    <definedName name="sdmt50">#REF!</definedName>
    <definedName name="sdmt600" localSheetId="3">#REF!</definedName>
    <definedName name="sdmt600" localSheetId="7">#REF!</definedName>
    <definedName name="sdmt600" localSheetId="13">#REF!</definedName>
    <definedName name="sdmt600">#REF!</definedName>
    <definedName name="sdmt800" localSheetId="3">#REF!</definedName>
    <definedName name="sdmt800" localSheetId="7">#REF!</definedName>
    <definedName name="sdmt800" localSheetId="13">#REF!</definedName>
    <definedName name="sdmt800">#REF!</definedName>
    <definedName name="Serviços" localSheetId="10">[8]Serviços!$A$3:$E$1403</definedName>
    <definedName name="Serviços">[9]Serviços!$A$3:$E$1403</definedName>
    <definedName name="Serviços_1">[10]Serviços!$A$3:$AE$2694</definedName>
    <definedName name="Serviços_10">[10]Serviços!$A$3:$AE$2694</definedName>
    <definedName name="Serviços_11">[10]Serviços!$A$3:$AE$2694</definedName>
    <definedName name="Serviços_12">[10]Serviços!$A$3:$AE$2694</definedName>
    <definedName name="Serviços_2">[10]Serviços!$A$3:$AE$2694</definedName>
    <definedName name="Serviços_3">[10]Serviços!$A$3:$AE$2694</definedName>
    <definedName name="Serviços_4">[10]Serviços!$A$3:$AE$2694</definedName>
    <definedName name="Serviços_5">[10]Serviços!$A$3:$AE$2694</definedName>
    <definedName name="Serviços_6">[10]Serviços!$A$3:$AE$2694</definedName>
    <definedName name="Serviços_7">[10]Serviços!$A$3:$AE$2694</definedName>
    <definedName name="Serviços_8">[10]Serviços!$A$3:$AE$2694</definedName>
    <definedName name="Serviços_9">[10]Serviços!$A$3:$AE$2694</definedName>
    <definedName name="SINALI" localSheetId="3">#REF!</definedName>
    <definedName name="SINALI" localSheetId="7">#REF!</definedName>
    <definedName name="SINALI" localSheetId="13">#REF!</definedName>
    <definedName name="SINALI" localSheetId="10">#REF!</definedName>
    <definedName name="SINALI">#REF!</definedName>
    <definedName name="subrog" localSheetId="3">#REF!</definedName>
    <definedName name="subrog" localSheetId="7">#REF!</definedName>
    <definedName name="subrog" localSheetId="13">#REF!</definedName>
    <definedName name="subrog" localSheetId="10">#REF!</definedName>
    <definedName name="subrog">#REF!</definedName>
    <definedName name="tcat" localSheetId="3">#REF!</definedName>
    <definedName name="tcat" localSheetId="7">#REF!</definedName>
    <definedName name="tcat" localSheetId="13">#REF!</definedName>
    <definedName name="tcat" localSheetId="10">#REF!</definedName>
    <definedName name="tcat">#REF!</definedName>
    <definedName name="terra" localSheetId="3">#REF!</definedName>
    <definedName name="terra" localSheetId="7">#REF!</definedName>
    <definedName name="terra" localSheetId="13">#REF!</definedName>
    <definedName name="terra">#REF!</definedName>
    <definedName name="teste" localSheetId="3">#REF!</definedName>
    <definedName name="teste" localSheetId="7">#REF!</definedName>
    <definedName name="teste" localSheetId="13">#REF!</definedName>
    <definedName name="teste">#REF!</definedName>
    <definedName name="teste2" localSheetId="3">#REF!</definedName>
    <definedName name="teste2" localSheetId="7">#REF!</definedName>
    <definedName name="teste2" localSheetId="13">#REF!</definedName>
    <definedName name="teste2">#REF!</definedName>
    <definedName name="_xlnm.Print_Titles" localSheetId="6">Composição!$1:$2</definedName>
    <definedName name="_xlnm.Print_Titles" localSheetId="3">Cronograma!$A:$I</definedName>
    <definedName name="_xlnm.Print_Titles" localSheetId="1">Orçamento!$1:$11</definedName>
    <definedName name="_xlnm.Print_Titles" localSheetId="2">Resumo!$1:$10</definedName>
    <definedName name="trecho" localSheetId="3">#REF!</definedName>
    <definedName name="trecho" localSheetId="7">#REF!</definedName>
    <definedName name="trecho" localSheetId="13">#REF!</definedName>
    <definedName name="trecho" localSheetId="10">#REF!</definedName>
    <definedName name="trecho">#REF!</definedName>
    <definedName name="TSD" localSheetId="3">#REF!</definedName>
    <definedName name="TSD" localSheetId="7">#REF!</definedName>
    <definedName name="TSD" localSheetId="13">#REF!</definedName>
    <definedName name="TSD" localSheetId="10">#REF!</definedName>
    <definedName name="TSD">#REF!</definedName>
    <definedName name="TSs" localSheetId="3">#REF!</definedName>
    <definedName name="TSs" localSheetId="7">#REF!</definedName>
    <definedName name="TSs" localSheetId="13">#REF!</definedName>
    <definedName name="TSs" localSheetId="10">#REF!</definedName>
    <definedName name="TSs">#REF!</definedName>
    <definedName name="valeta" localSheetId="3">#REF!</definedName>
    <definedName name="valeta" localSheetId="7">#REF!</definedName>
    <definedName name="valeta" localSheetId="13">#REF!</definedName>
    <definedName name="valeta">#REF!</definedName>
    <definedName name="volbase" localSheetId="3">#REF!</definedName>
    <definedName name="volbase" localSheetId="7">#REF!</definedName>
    <definedName name="volbase" localSheetId="13">#REF!</definedName>
    <definedName name="volbase">#REF!</definedName>
    <definedName name="volsub" localSheetId="3">#REF!</definedName>
    <definedName name="volsub" localSheetId="7">#REF!</definedName>
    <definedName name="volsub" localSheetId="13">#REF!</definedName>
    <definedName name="volsub">#REF!</definedName>
    <definedName name="zebra" localSheetId="3">#REF!</definedName>
    <definedName name="zebra" localSheetId="7">#REF!</definedName>
    <definedName name="zebra" localSheetId="13">#REF!</definedName>
    <definedName name="zebra">#REF!</definedName>
    <definedName name="zenil" localSheetId="3">#REF!</definedName>
    <definedName name="zenil" localSheetId="7">#REF!</definedName>
    <definedName name="zenil" localSheetId="13">#REF!</definedName>
    <definedName name="zenil">#REF!</definedName>
  </definedNames>
  <calcPr calcId="162913" fullPrecision="0"/>
</workbook>
</file>

<file path=xl/calcChain.xml><?xml version="1.0" encoding="utf-8"?>
<calcChain xmlns="http://schemas.openxmlformats.org/spreadsheetml/2006/main">
  <c r="F290" i="1" l="1"/>
  <c r="F289" i="1"/>
  <c r="F288" i="1"/>
  <c r="G289" i="1"/>
  <c r="I289" i="1" s="1"/>
  <c r="F285" i="1"/>
  <c r="J289" i="1" l="1"/>
  <c r="J35" i="27"/>
  <c r="J31" i="27"/>
  <c r="J27" i="27"/>
  <c r="J23" i="27"/>
  <c r="U21" i="24" l="1"/>
  <c r="B25" i="2" l="1"/>
  <c r="A25" i="2"/>
  <c r="A23" i="2"/>
  <c r="F217" i="1" l="1"/>
  <c r="H130" i="9" l="1"/>
  <c r="H129" i="9"/>
  <c r="H128" i="9"/>
  <c r="H127" i="9"/>
  <c r="H123" i="9"/>
  <c r="H122" i="9"/>
  <c r="H124" i="9" s="1"/>
  <c r="H113" i="9"/>
  <c r="H112" i="9"/>
  <c r="H111" i="9"/>
  <c r="H114" i="9" s="1"/>
  <c r="H110" i="9"/>
  <c r="H106" i="9"/>
  <c r="H105" i="9"/>
  <c r="H107" i="9" s="1"/>
  <c r="H96" i="9"/>
  <c r="H95" i="9"/>
  <c r="H94" i="9"/>
  <c r="H93" i="9"/>
  <c r="H89" i="9"/>
  <c r="H88" i="9"/>
  <c r="H90" i="9" s="1"/>
  <c r="H79" i="9"/>
  <c r="H78" i="9"/>
  <c r="H77" i="9"/>
  <c r="H76" i="9"/>
  <c r="H72" i="9"/>
  <c r="H71" i="9"/>
  <c r="H65" i="9"/>
  <c r="H62" i="9"/>
  <c r="H63" i="9" s="1"/>
  <c r="H58" i="9"/>
  <c r="H57" i="9"/>
  <c r="H59" i="9" s="1"/>
  <c r="H48" i="9"/>
  <c r="H47" i="9"/>
  <c r="H46" i="9"/>
  <c r="H45" i="9"/>
  <c r="H41" i="9"/>
  <c r="H40" i="9"/>
  <c r="H30" i="9"/>
  <c r="H29" i="9"/>
  <c r="H31" i="9"/>
  <c r="H28" i="9"/>
  <c r="H32" i="9" s="1"/>
  <c r="H34" i="9" s="1"/>
  <c r="H24" i="9"/>
  <c r="H23" i="9"/>
  <c r="H25" i="9" s="1"/>
  <c r="H131" i="9" l="1"/>
  <c r="H133" i="9" s="1"/>
  <c r="H116" i="9"/>
  <c r="H97" i="9"/>
  <c r="H99" i="9" s="1"/>
  <c r="H80" i="9"/>
  <c r="H82" i="9" s="1"/>
  <c r="H73" i="9"/>
  <c r="H49" i="9"/>
  <c r="H42" i="9"/>
  <c r="F114" i="1"/>
  <c r="F115" i="1" s="1"/>
  <c r="F112" i="1"/>
  <c r="F111" i="1"/>
  <c r="F107" i="1"/>
  <c r="F105" i="1"/>
  <c r="C115" i="28"/>
  <c r="C120" i="28" s="1"/>
  <c r="F102" i="1"/>
  <c r="F103" i="1" s="1"/>
  <c r="H51" i="9" l="1"/>
  <c r="F101" i="1"/>
  <c r="J15" i="27"/>
  <c r="F94" i="1" l="1"/>
  <c r="F95" i="1" s="1"/>
  <c r="F93" i="1"/>
  <c r="J11" i="27"/>
  <c r="J7" i="27"/>
  <c r="J3" i="27"/>
  <c r="J19" i="27"/>
  <c r="F88" i="1"/>
  <c r="F87" i="1" l="1"/>
  <c r="H9" i="9"/>
  <c r="H8" i="9"/>
  <c r="F86" i="1"/>
  <c r="F84" i="1"/>
  <c r="F80" i="1"/>
  <c r="F74" i="1"/>
  <c r="F71" i="1"/>
  <c r="F70" i="1"/>
  <c r="F69" i="1"/>
  <c r="F67" i="1"/>
  <c r="F66" i="1"/>
  <c r="F65" i="1"/>
  <c r="F64" i="1"/>
  <c r="H10" i="9" l="1"/>
  <c r="F31" i="1"/>
  <c r="F27" i="1"/>
  <c r="F26" i="1"/>
  <c r="F25" i="1"/>
  <c r="F24" i="1"/>
  <c r="F23" i="1"/>
  <c r="F22" i="1"/>
  <c r="F21" i="1"/>
  <c r="P58" i="28"/>
  <c r="P59" i="28"/>
  <c r="F20" i="1" l="1"/>
  <c r="G13" i="28" l="1"/>
  <c r="J44" i="28"/>
  <c r="G44" i="28"/>
  <c r="J43" i="28"/>
  <c r="G43" i="28"/>
  <c r="J42" i="28"/>
  <c r="G42" i="28"/>
  <c r="J41" i="28"/>
  <c r="G41" i="28"/>
  <c r="J40" i="28"/>
  <c r="G40" i="28"/>
  <c r="J39" i="28"/>
  <c r="G39" i="28"/>
  <c r="J38" i="28"/>
  <c r="G38" i="28"/>
  <c r="J37" i="28"/>
  <c r="G37" i="28"/>
  <c r="J36" i="28"/>
  <c r="G36" i="28"/>
  <c r="J35" i="28"/>
  <c r="J34" i="28"/>
  <c r="G34" i="28"/>
  <c r="J33" i="28"/>
  <c r="G33" i="28"/>
  <c r="J32" i="28"/>
  <c r="G32" i="28"/>
  <c r="J31" i="28"/>
  <c r="G31" i="28"/>
  <c r="G45" i="28" s="1"/>
  <c r="J30" i="28"/>
  <c r="G30" i="28"/>
  <c r="J29" i="28"/>
  <c r="J45" i="28" s="1"/>
  <c r="G29" i="28"/>
  <c r="J28" i="28"/>
  <c r="G28" i="28"/>
  <c r="E115" i="28" l="1"/>
  <c r="E93" i="28"/>
  <c r="E84" i="28" l="1"/>
  <c r="C73" i="28" l="1"/>
  <c r="J58" i="28" l="1"/>
  <c r="G58" i="28"/>
  <c r="J57" i="28"/>
  <c r="G57" i="28"/>
  <c r="J56" i="28"/>
  <c r="G56" i="28"/>
  <c r="J55" i="28"/>
  <c r="G55" i="28"/>
  <c r="M54" i="28"/>
  <c r="M59" i="28" s="1"/>
  <c r="N20" i="28"/>
  <c r="P20" i="28" s="1"/>
  <c r="N15" i="28"/>
  <c r="P15" i="28" s="1"/>
  <c r="N10" i="28"/>
  <c r="P10" i="28" s="1"/>
  <c r="P23" i="28"/>
  <c r="P22" i="28"/>
  <c r="P21" i="28"/>
  <c r="P19" i="28"/>
  <c r="P18" i="28"/>
  <c r="P17" i="28"/>
  <c r="P16" i="28"/>
  <c r="P14" i="28"/>
  <c r="P13" i="28"/>
  <c r="P12" i="28"/>
  <c r="P11" i="28"/>
  <c r="P9" i="28"/>
  <c r="P8" i="28"/>
  <c r="P7" i="28"/>
  <c r="P6" i="28"/>
  <c r="P5" i="28"/>
  <c r="M23" i="28"/>
  <c r="M22" i="28"/>
  <c r="M21" i="28"/>
  <c r="M20" i="28"/>
  <c r="M19" i="28"/>
  <c r="M18" i="28"/>
  <c r="M17" i="28"/>
  <c r="M16" i="28"/>
  <c r="M15" i="28"/>
  <c r="M14" i="28"/>
  <c r="M13" i="28"/>
  <c r="M12" i="28"/>
  <c r="M11" i="28"/>
  <c r="M10" i="28"/>
  <c r="M9" i="28"/>
  <c r="M8" i="28"/>
  <c r="M7" i="28"/>
  <c r="M6" i="28"/>
  <c r="M5" i="28"/>
  <c r="J23" i="28"/>
  <c r="J22" i="28"/>
  <c r="J21" i="28"/>
  <c r="J20" i="28"/>
  <c r="J19" i="28"/>
  <c r="J18" i="28"/>
  <c r="J17" i="28"/>
  <c r="J16" i="28"/>
  <c r="J15" i="28"/>
  <c r="J14" i="28"/>
  <c r="J13" i="28"/>
  <c r="J12" i="28"/>
  <c r="J11" i="28"/>
  <c r="J10" i="28"/>
  <c r="J9" i="28"/>
  <c r="J8" i="28"/>
  <c r="J7" i="28"/>
  <c r="J6" i="28"/>
  <c r="J5" i="28"/>
  <c r="G6" i="28"/>
  <c r="G7" i="28"/>
  <c r="G8" i="28"/>
  <c r="G9" i="28"/>
  <c r="G10" i="28"/>
  <c r="G11" i="28"/>
  <c r="G12" i="28"/>
  <c r="G14" i="28"/>
  <c r="G15" i="28"/>
  <c r="G16" i="28"/>
  <c r="G17" i="28"/>
  <c r="G18" i="28"/>
  <c r="G19" i="28"/>
  <c r="G20" i="28"/>
  <c r="G21" i="28"/>
  <c r="G22" i="28"/>
  <c r="G23" i="28"/>
  <c r="G5" i="28"/>
  <c r="C43" i="28"/>
  <c r="G59" i="28" l="1"/>
  <c r="J24" i="28"/>
  <c r="J59" i="28"/>
  <c r="P24" i="28"/>
  <c r="M24" i="28"/>
  <c r="G24" i="28"/>
  <c r="F12" i="30"/>
  <c r="D12" i="30"/>
  <c r="I6" i="30"/>
  <c r="H6" i="30"/>
  <c r="F9" i="30"/>
  <c r="D9" i="30"/>
  <c r="D6" i="30"/>
  <c r="F6" i="30" s="1"/>
  <c r="D5" i="30"/>
  <c r="F5" i="30" s="1"/>
  <c r="C35" i="28"/>
  <c r="C27" i="28" l="1"/>
  <c r="H13" i="9" l="1"/>
  <c r="H15" i="9" s="1"/>
  <c r="H17" i="9" s="1"/>
  <c r="H14" i="9"/>
  <c r="G9" i="30" l="1"/>
  <c r="E8" i="26" l="1"/>
  <c r="E10" i="26"/>
  <c r="E11" i="26"/>
  <c r="E14" i="26"/>
  <c r="E18" i="26"/>
  <c r="E19" i="26"/>
  <c r="E22" i="26"/>
  <c r="E25" i="26"/>
  <c r="E26" i="26"/>
  <c r="E27" i="26"/>
  <c r="E29" i="26"/>
  <c r="C31" i="26"/>
  <c r="D31" i="26" s="1"/>
  <c r="E31" i="26" s="1"/>
  <c r="C30" i="26"/>
  <c r="D30" i="26" s="1"/>
  <c r="E30" i="26" s="1"/>
  <c r="C29" i="26"/>
  <c r="D29" i="26" s="1"/>
  <c r="C28" i="26"/>
  <c r="D28" i="26" s="1"/>
  <c r="E28" i="26" s="1"/>
  <c r="C27" i="26"/>
  <c r="D27" i="26" s="1"/>
  <c r="C26" i="26"/>
  <c r="D26" i="26" s="1"/>
  <c r="C25" i="26"/>
  <c r="D25" i="26" s="1"/>
  <c r="C24" i="26"/>
  <c r="D24" i="26" s="1"/>
  <c r="E24" i="26" s="1"/>
  <c r="C23" i="26"/>
  <c r="D23" i="26" s="1"/>
  <c r="E23" i="26" s="1"/>
  <c r="C22" i="26"/>
  <c r="D22" i="26" s="1"/>
  <c r="C21" i="26"/>
  <c r="D21" i="26" s="1"/>
  <c r="E21" i="26" s="1"/>
  <c r="C20" i="26"/>
  <c r="D20" i="26" s="1"/>
  <c r="E20" i="26" s="1"/>
  <c r="C19" i="26"/>
  <c r="D19" i="26" s="1"/>
  <c r="C18" i="26"/>
  <c r="D18" i="26" s="1"/>
  <c r="C17" i="26"/>
  <c r="D17" i="26" s="1"/>
  <c r="E17" i="26" s="1"/>
  <c r="C16" i="26"/>
  <c r="D16" i="26" s="1"/>
  <c r="E16" i="26" s="1"/>
  <c r="D15" i="26"/>
  <c r="E15" i="26" s="1"/>
  <c r="C15" i="26"/>
  <c r="C14" i="26"/>
  <c r="D14" i="26" s="1"/>
  <c r="C13" i="26"/>
  <c r="D13" i="26" s="1"/>
  <c r="E13" i="26" s="1"/>
  <c r="C12" i="26"/>
  <c r="D12" i="26" s="1"/>
  <c r="E12" i="26" s="1"/>
  <c r="C11" i="26"/>
  <c r="D11" i="26" s="1"/>
  <c r="C10" i="26"/>
  <c r="D10" i="26" s="1"/>
  <c r="C9" i="26"/>
  <c r="D9" i="26" s="1"/>
  <c r="E9" i="26" s="1"/>
  <c r="C8" i="26"/>
  <c r="D8" i="26" s="1"/>
  <c r="C7" i="26"/>
  <c r="D7" i="26" s="1"/>
  <c r="E7" i="26" s="1"/>
  <c r="C6" i="26"/>
  <c r="D6" i="26" s="1"/>
  <c r="E6" i="26" s="1"/>
  <c r="C5" i="26"/>
  <c r="D5" i="26" s="1"/>
  <c r="E5" i="26" s="1"/>
  <c r="H6" i="26" l="1"/>
  <c r="G6" i="26"/>
  <c r="A6" i="10" l="1"/>
  <c r="A7" i="24"/>
  <c r="B7" i="2" l="1"/>
  <c r="B7" i="24" s="1"/>
  <c r="B5" i="4" s="1"/>
  <c r="B6" i="10" s="1"/>
  <c r="A7" i="2"/>
  <c r="B4" i="1"/>
  <c r="G192" i="25" l="1"/>
  <c r="E192" i="25"/>
  <c r="E231" i="25"/>
  <c r="E224" i="25"/>
  <c r="E225" i="25"/>
  <c r="E226" i="25"/>
  <c r="E227" i="25"/>
  <c r="E228" i="25"/>
  <c r="E229" i="25"/>
  <c r="E230" i="25"/>
  <c r="E232" i="25"/>
  <c r="E233" i="25"/>
  <c r="E234" i="25"/>
  <c r="E235" i="25"/>
  <c r="E223" i="25"/>
  <c r="D102" i="25"/>
  <c r="E236" i="25" l="1"/>
  <c r="D81" i="25"/>
  <c r="D124" i="25" l="1"/>
  <c r="C124" i="25"/>
  <c r="B219" i="25" l="1"/>
  <c r="B209" i="25"/>
  <c r="E191" i="25"/>
  <c r="G191" i="25" s="1"/>
  <c r="E190" i="25"/>
  <c r="E189" i="25"/>
  <c r="G189" i="25" s="1"/>
  <c r="E188" i="25"/>
  <c r="G188" i="25" s="1"/>
  <c r="E187" i="25"/>
  <c r="G187" i="25" s="1"/>
  <c r="E186" i="25"/>
  <c r="G186" i="25" s="1"/>
  <c r="E181" i="25"/>
  <c r="G181" i="25" s="1"/>
  <c r="E185" i="25"/>
  <c r="G185" i="25" s="1"/>
  <c r="E184" i="25"/>
  <c r="G184" i="25" s="1"/>
  <c r="E183" i="25"/>
  <c r="G183" i="25" s="1"/>
  <c r="E182" i="25"/>
  <c r="G182" i="25" s="1"/>
  <c r="G173" i="25"/>
  <c r="G172" i="25"/>
  <c r="E171" i="25"/>
  <c r="G171" i="25" s="1"/>
  <c r="E170" i="25"/>
  <c r="G170" i="25" s="1"/>
  <c r="E169" i="25"/>
  <c r="G169" i="25" s="1"/>
  <c r="E168" i="25"/>
  <c r="G168" i="25" s="1"/>
  <c r="E167" i="25"/>
  <c r="G167" i="25" s="1"/>
  <c r="E166" i="25"/>
  <c r="G166" i="25" s="1"/>
  <c r="E165" i="25"/>
  <c r="G165" i="25" s="1"/>
  <c r="E164" i="25"/>
  <c r="G164" i="25" s="1"/>
  <c r="B157" i="25"/>
  <c r="B159" i="25" s="1"/>
  <c r="D190" i="25" l="1"/>
  <c r="G190" i="25" s="1"/>
  <c r="G175" i="25"/>
  <c r="O24" i="25"/>
  <c r="O22" i="25"/>
  <c r="O13" i="25"/>
  <c r="O11" i="25"/>
  <c r="O6" i="25"/>
  <c r="N22" i="25"/>
  <c r="N24" i="25"/>
  <c r="N13" i="25"/>
  <c r="G193" i="25" l="1"/>
  <c r="E143" i="25" l="1"/>
  <c r="G143" i="25" s="1"/>
  <c r="G145" i="25"/>
  <c r="G144" i="25"/>
  <c r="E142" i="25"/>
  <c r="G142" i="25" s="1"/>
  <c r="E141" i="25"/>
  <c r="G141" i="25" s="1"/>
  <c r="E140" i="25"/>
  <c r="G140" i="25" s="1"/>
  <c r="E139" i="25"/>
  <c r="G139" i="25" s="1"/>
  <c r="E138" i="25"/>
  <c r="G138" i="25" s="1"/>
  <c r="E137" i="25"/>
  <c r="E136" i="25"/>
  <c r="G136" i="25" s="1"/>
  <c r="E135" i="25"/>
  <c r="G135" i="25" s="1"/>
  <c r="E133" i="25"/>
  <c r="G133" i="25" s="1"/>
  <c r="E134" i="25"/>
  <c r="G134" i="25" s="1"/>
  <c r="E132" i="25"/>
  <c r="G132" i="25" s="1"/>
  <c r="J125" i="25"/>
  <c r="D119" i="25"/>
  <c r="C119" i="25"/>
  <c r="D109" i="25"/>
  <c r="C109" i="25"/>
  <c r="H82" i="25"/>
  <c r="I81" i="25"/>
  <c r="I80" i="25"/>
  <c r="I79" i="25"/>
  <c r="I78" i="25"/>
  <c r="H102" i="25"/>
  <c r="I99" i="25"/>
  <c r="I98" i="25"/>
  <c r="I97" i="25"/>
  <c r="I96" i="25"/>
  <c r="I94" i="25"/>
  <c r="D86" i="25"/>
  <c r="C86" i="25"/>
  <c r="C102" i="25"/>
  <c r="C81" i="25"/>
  <c r="F53" i="25"/>
  <c r="B70" i="25"/>
  <c r="C70" i="25"/>
  <c r="C48" i="25"/>
  <c r="B48" i="25"/>
  <c r="B36" i="25"/>
  <c r="C36" i="25"/>
  <c r="I82" i="25" l="1"/>
  <c r="I102" i="25"/>
  <c r="L27" i="24"/>
  <c r="O27" i="24" s="1"/>
  <c r="R27" i="24" s="1"/>
  <c r="U27" i="24" s="1"/>
  <c r="L26" i="24"/>
  <c r="O26" i="24" s="1"/>
  <c r="R26" i="24" s="1"/>
  <c r="U26" i="24" s="1"/>
  <c r="B26" i="24" l="1"/>
  <c r="A26" i="24"/>
  <c r="F25" i="2"/>
  <c r="E25" i="2"/>
  <c r="D25" i="2"/>
  <c r="C25" i="2"/>
  <c r="B26" i="2"/>
  <c r="B27" i="24" s="1"/>
  <c r="A26" i="2"/>
  <c r="A27" i="24" s="1"/>
  <c r="F26" i="2"/>
  <c r="E26" i="2"/>
  <c r="D26" i="2"/>
  <c r="C26" i="2"/>
  <c r="F38" i="25" l="1"/>
  <c r="AE43" i="16" l="1"/>
  <c r="D20" i="16"/>
  <c r="E20" i="16" s="1"/>
  <c r="D19" i="16"/>
  <c r="E19" i="16" s="1"/>
  <c r="D18" i="16"/>
  <c r="E18" i="16" s="1"/>
  <c r="D17" i="16"/>
  <c r="E17" i="16" s="1"/>
  <c r="D16" i="16"/>
  <c r="E16" i="16" s="1"/>
  <c r="D15" i="16"/>
  <c r="E15" i="16" s="1"/>
  <c r="D14" i="16"/>
  <c r="E14" i="16" s="1"/>
  <c r="D13" i="16"/>
  <c r="E13" i="16" s="1"/>
  <c r="D12" i="16"/>
  <c r="E12" i="16" s="1"/>
  <c r="D11" i="16"/>
  <c r="E11" i="16" s="1"/>
  <c r="D10" i="16"/>
  <c r="E10" i="16" s="1"/>
  <c r="D9" i="16"/>
  <c r="E9" i="16" s="1"/>
  <c r="D8" i="16"/>
  <c r="E8" i="16" s="1"/>
  <c r="D7" i="16"/>
  <c r="E7" i="16" s="1"/>
  <c r="D6" i="16"/>
  <c r="F6" i="16" s="1"/>
  <c r="D5" i="16"/>
  <c r="F5" i="16" s="1"/>
  <c r="D65" i="16"/>
  <c r="D64" i="16"/>
  <c r="D63" i="16"/>
  <c r="D62" i="16"/>
  <c r="D61" i="16"/>
  <c r="B15" i="2" l="1"/>
  <c r="L17" i="24" l="1"/>
  <c r="O17" i="24" s="1"/>
  <c r="R17" i="24" s="1"/>
  <c r="U17" i="24" s="1"/>
  <c r="L18" i="24"/>
  <c r="O18" i="24" s="1"/>
  <c r="R18" i="24" s="1"/>
  <c r="U18" i="24" s="1"/>
  <c r="L19" i="24"/>
  <c r="O19" i="24"/>
  <c r="R19" i="24" s="1"/>
  <c r="L20" i="24"/>
  <c r="O20" i="24" s="1"/>
  <c r="R20" i="24" s="1"/>
  <c r="U20" i="24" s="1"/>
  <c r="L21" i="24"/>
  <c r="O21" i="24" s="1"/>
  <c r="L22" i="24"/>
  <c r="O22" i="24" s="1"/>
  <c r="R22" i="24" s="1"/>
  <c r="U22" i="24" s="1"/>
  <c r="L23" i="24"/>
  <c r="O23" i="24" s="1"/>
  <c r="R23" i="24" s="1"/>
  <c r="U23" i="24" s="1"/>
  <c r="L24" i="24"/>
  <c r="O24" i="24" s="1"/>
  <c r="R24" i="24" s="1"/>
  <c r="U24" i="24" s="1"/>
  <c r="L25" i="24"/>
  <c r="O25" i="24" s="1"/>
  <c r="R25" i="24" s="1"/>
  <c r="U25" i="24" s="1"/>
  <c r="F27" i="2"/>
  <c r="E27" i="2"/>
  <c r="D27" i="2"/>
  <c r="C27" i="2"/>
  <c r="B27" i="2"/>
  <c r="B28" i="24" s="1"/>
  <c r="F24" i="2"/>
  <c r="E24" i="2"/>
  <c r="D24" i="2"/>
  <c r="C24" i="2"/>
  <c r="B24" i="2"/>
  <c r="B25" i="24" s="1"/>
  <c r="F23" i="2"/>
  <c r="E23" i="2"/>
  <c r="D23" i="2"/>
  <c r="C23" i="2"/>
  <c r="B23" i="2"/>
  <c r="B24" i="24" s="1"/>
  <c r="F22" i="2"/>
  <c r="E22" i="2"/>
  <c r="D22" i="2"/>
  <c r="C22" i="2"/>
  <c r="B22" i="2"/>
  <c r="B23" i="24" s="1"/>
  <c r="F21" i="2"/>
  <c r="E21" i="2"/>
  <c r="D21" i="2"/>
  <c r="C21" i="2"/>
  <c r="B21" i="2"/>
  <c r="B22" i="24" s="1"/>
  <c r="F20" i="2"/>
  <c r="E20" i="2"/>
  <c r="D20" i="2"/>
  <c r="C20" i="2"/>
  <c r="B20" i="2"/>
  <c r="B21" i="24" s="1"/>
  <c r="F19" i="2"/>
  <c r="E19" i="2"/>
  <c r="D19" i="2"/>
  <c r="C19" i="2"/>
  <c r="B19" i="2"/>
  <c r="B20" i="24" s="1"/>
  <c r="F18" i="2"/>
  <c r="E18" i="2"/>
  <c r="D18" i="2"/>
  <c r="C18" i="2"/>
  <c r="B18" i="2"/>
  <c r="B19" i="24" s="1"/>
  <c r="F17" i="2"/>
  <c r="E17" i="2"/>
  <c r="D17" i="2"/>
  <c r="C17" i="2"/>
  <c r="B17" i="2"/>
  <c r="B18" i="24" s="1"/>
  <c r="F16" i="2"/>
  <c r="E16" i="2"/>
  <c r="D16" i="2"/>
  <c r="C16" i="2"/>
  <c r="B16" i="2"/>
  <c r="B17" i="24" s="1"/>
  <c r="F15" i="2"/>
  <c r="E15" i="2"/>
  <c r="D15" i="2"/>
  <c r="C15" i="2"/>
  <c r="B16" i="24"/>
  <c r="F14" i="2"/>
  <c r="E14" i="2"/>
  <c r="D14" i="2"/>
  <c r="C14" i="2"/>
  <c r="B14" i="2"/>
  <c r="B15" i="24" s="1"/>
  <c r="F13" i="2"/>
  <c r="E13" i="2"/>
  <c r="D13" i="2"/>
  <c r="C13" i="2"/>
  <c r="B13" i="2"/>
  <c r="B14" i="24" s="1"/>
  <c r="F12" i="2"/>
  <c r="E12" i="2"/>
  <c r="D12" i="2"/>
  <c r="C12" i="2"/>
  <c r="B12" i="2"/>
  <c r="B13" i="24" s="1"/>
  <c r="B11" i="2"/>
  <c r="B12" i="24" s="1"/>
  <c r="A27" i="2"/>
  <c r="A28" i="24" s="1"/>
  <c r="A24" i="2"/>
  <c r="A25" i="24" s="1"/>
  <c r="A24" i="24"/>
  <c r="A22" i="2"/>
  <c r="A23" i="24" s="1"/>
  <c r="A21" i="2"/>
  <c r="A22" i="24" s="1"/>
  <c r="A20" i="2"/>
  <c r="A21" i="24" s="1"/>
  <c r="A19" i="2"/>
  <c r="A20" i="24" s="1"/>
  <c r="A18" i="2"/>
  <c r="A19" i="24" s="1"/>
  <c r="A17" i="2"/>
  <c r="A18" i="24" s="1"/>
  <c r="A16" i="2"/>
  <c r="A17" i="24" s="1"/>
  <c r="A15" i="2"/>
  <c r="A16" i="24" s="1"/>
  <c r="A14" i="2"/>
  <c r="A15" i="24" s="1"/>
  <c r="A13" i="2"/>
  <c r="A14" i="24" s="1"/>
  <c r="A12" i="2"/>
  <c r="A13" i="24" s="1"/>
  <c r="A11" i="2"/>
  <c r="A12" i="24" s="1"/>
  <c r="U19" i="24" l="1"/>
  <c r="A7" i="10"/>
  <c r="D5" i="10"/>
  <c r="B5" i="10"/>
  <c r="A5" i="10"/>
  <c r="I4" i="10"/>
  <c r="A4" i="10"/>
  <c r="I2" i="10"/>
  <c r="A2" i="10"/>
  <c r="A7" i="4"/>
  <c r="D6" i="4"/>
  <c r="B6" i="4"/>
  <c r="A6" i="4"/>
  <c r="I4" i="4"/>
  <c r="A4" i="4"/>
  <c r="I2" i="4"/>
  <c r="A2" i="4"/>
  <c r="M10" i="24" l="1"/>
  <c r="P10" i="24" s="1"/>
  <c r="S10" i="24" s="1"/>
  <c r="L28" i="24"/>
  <c r="O28" i="24" s="1"/>
  <c r="R28" i="24" s="1"/>
  <c r="U28" i="24" s="1"/>
  <c r="L16" i="24"/>
  <c r="O16" i="24" s="1"/>
  <c r="R16" i="24" s="1"/>
  <c r="U16" i="24" s="1"/>
  <c r="L15" i="24"/>
  <c r="O15" i="24" s="1"/>
  <c r="R15" i="24" s="1"/>
  <c r="U15" i="24" s="1"/>
  <c r="L14" i="24"/>
  <c r="O14" i="24" s="1"/>
  <c r="R14" i="24" s="1"/>
  <c r="U14" i="24" s="1"/>
  <c r="L13" i="24"/>
  <c r="O13" i="24" s="1"/>
  <c r="R13" i="24" s="1"/>
  <c r="U13" i="24" s="1"/>
  <c r="L12" i="24"/>
  <c r="O12" i="24" s="1"/>
  <c r="R12" i="24" s="1"/>
  <c r="U12" i="24" s="1"/>
  <c r="F6" i="24"/>
  <c r="A8" i="24"/>
  <c r="B6" i="24"/>
  <c r="A6" i="24"/>
  <c r="I5" i="24"/>
  <c r="A5" i="24"/>
  <c r="I3" i="24"/>
  <c r="A3" i="24"/>
  <c r="A1" i="1" l="1"/>
  <c r="A1" i="24" s="1"/>
  <c r="I5" i="2"/>
  <c r="A8" i="2"/>
  <c r="A1" i="4" l="1"/>
  <c r="A1" i="10" s="1"/>
  <c r="A4" i="24"/>
  <c r="A3" i="4"/>
  <c r="A3" i="10"/>
  <c r="B26" i="18" l="1"/>
  <c r="E23" i="18"/>
  <c r="G23" i="18" s="1"/>
  <c r="E22" i="18"/>
  <c r="G22" i="18" s="1"/>
  <c r="E21" i="18"/>
  <c r="G21" i="18" s="1"/>
  <c r="E20" i="18"/>
  <c r="G20" i="18" s="1"/>
  <c r="E19" i="18"/>
  <c r="G19" i="18" s="1"/>
  <c r="E18" i="18"/>
  <c r="G18" i="18" s="1"/>
  <c r="E17" i="18"/>
  <c r="G17" i="18" s="1"/>
  <c r="E16" i="18"/>
  <c r="G16" i="18" s="1"/>
  <c r="B12" i="18"/>
  <c r="E11" i="18"/>
  <c r="G11" i="18" s="1"/>
  <c r="E10" i="18"/>
  <c r="G10" i="18" s="1"/>
  <c r="E9" i="18"/>
  <c r="G9" i="18" s="1"/>
  <c r="E8" i="18"/>
  <c r="G8" i="18" s="1"/>
  <c r="E7" i="18"/>
  <c r="G7" i="18" s="1"/>
  <c r="E6" i="18"/>
  <c r="G6" i="18" s="1"/>
  <c r="E5" i="18"/>
  <c r="G5" i="18" s="1"/>
  <c r="E4" i="18"/>
  <c r="G4" i="18" s="1"/>
  <c r="E3" i="18"/>
  <c r="G3" i="18" s="1"/>
  <c r="AG43" i="16" l="1"/>
  <c r="AH43" i="16" s="1"/>
  <c r="AG44" i="16"/>
  <c r="AG45" i="16"/>
  <c r="AG46" i="16"/>
  <c r="AG47" i="16"/>
  <c r="S82" i="16" l="1"/>
  <c r="U82" i="16" s="1"/>
  <c r="S83" i="16"/>
  <c r="U83" i="16" s="1"/>
  <c r="S84" i="16"/>
  <c r="U84" i="16" s="1"/>
  <c r="S85" i="16"/>
  <c r="U85" i="16" s="1"/>
  <c r="S86" i="16"/>
  <c r="U86" i="16" s="1"/>
  <c r="S81" i="16"/>
  <c r="U81" i="16" s="1"/>
  <c r="AA80" i="16" l="1"/>
  <c r="L44" i="16" l="1"/>
  <c r="D22" i="17" l="1"/>
  <c r="E22" i="17" s="1"/>
  <c r="G22" i="17"/>
  <c r="B5" i="1" l="1"/>
  <c r="B5" i="24" l="1"/>
  <c r="B4" i="4"/>
  <c r="B4" i="10"/>
  <c r="D70" i="16"/>
  <c r="E70" i="16" s="1"/>
  <c r="X43" i="16"/>
  <c r="T57" i="16"/>
  <c r="V57" i="16" s="1"/>
  <c r="U57" i="16" l="1"/>
  <c r="T51" i="16"/>
  <c r="V51" i="16" s="1"/>
  <c r="N44" i="16"/>
  <c r="T38" i="16"/>
  <c r="U38" i="16" s="1"/>
  <c r="T36" i="16"/>
  <c r="V36" i="16" s="1"/>
  <c r="T32" i="16"/>
  <c r="V32" i="16" s="1"/>
  <c r="T30" i="16"/>
  <c r="V30" i="16" s="1"/>
  <c r="AD69" i="16"/>
  <c r="AB69" i="16"/>
  <c r="AD68" i="16"/>
  <c r="AB68" i="16"/>
  <c r="AB63" i="16"/>
  <c r="AD63" i="16"/>
  <c r="AB64" i="16"/>
  <c r="AD64" i="16"/>
  <c r="AB65" i="16"/>
  <c r="AD65" i="16"/>
  <c r="AB34" i="16"/>
  <c r="AB35" i="16"/>
  <c r="AD35" i="16"/>
  <c r="AB36" i="16"/>
  <c r="AD36" i="16"/>
  <c r="AB37" i="16"/>
  <c r="AD37" i="16"/>
  <c r="AB38" i="16"/>
  <c r="AD38" i="16"/>
  <c r="AB39" i="16"/>
  <c r="AD39" i="16"/>
  <c r="AB40" i="16"/>
  <c r="AD40" i="16"/>
  <c r="AB41" i="16"/>
  <c r="AD41" i="16"/>
  <c r="AB42" i="16"/>
  <c r="AD42" i="16"/>
  <c r="AB44" i="16"/>
  <c r="AB45" i="16"/>
  <c r="AB46" i="16"/>
  <c r="AB47" i="16"/>
  <c r="T63" i="16"/>
  <c r="U63" i="16" s="1"/>
  <c r="V63" i="16" s="1"/>
  <c r="T64" i="16"/>
  <c r="U64" i="16" s="1"/>
  <c r="V64" i="16" s="1"/>
  <c r="T65" i="16"/>
  <c r="U65" i="16" s="1"/>
  <c r="V65" i="16" s="1"/>
  <c r="T34" i="16"/>
  <c r="U34" i="16" s="1"/>
  <c r="V34" i="16" s="1"/>
  <c r="T35" i="16"/>
  <c r="U35" i="16" s="1"/>
  <c r="V35" i="16" s="1"/>
  <c r="T37" i="16"/>
  <c r="U37" i="16" s="1"/>
  <c r="T39" i="16"/>
  <c r="U39" i="16" s="1"/>
  <c r="V39" i="16" s="1"/>
  <c r="T40" i="16"/>
  <c r="U40" i="16"/>
  <c r="V40" i="16" s="1"/>
  <c r="T41" i="16"/>
  <c r="U41" i="16" s="1"/>
  <c r="V41" i="16" s="1"/>
  <c r="T42" i="16"/>
  <c r="U42" i="16" s="1"/>
  <c r="V42" i="16" s="1"/>
  <c r="T44" i="16"/>
  <c r="U44" i="16" s="1"/>
  <c r="V44" i="16" s="1"/>
  <c r="T45" i="16"/>
  <c r="U45" i="16" s="1"/>
  <c r="V45" i="16" s="1"/>
  <c r="T46" i="16"/>
  <c r="U46" i="16" s="1"/>
  <c r="V46" i="16" s="1"/>
  <c r="T47" i="16"/>
  <c r="U47" i="16" s="1"/>
  <c r="V47" i="16" s="1"/>
  <c r="AA74" i="16"/>
  <c r="L34" i="16"/>
  <c r="M34" i="16" s="1"/>
  <c r="N34" i="16" s="1"/>
  <c r="L35" i="16"/>
  <c r="M35" i="16" s="1"/>
  <c r="N35" i="16" s="1"/>
  <c r="L36" i="16"/>
  <c r="M36" i="16" s="1"/>
  <c r="N36" i="16" s="1"/>
  <c r="L37" i="16"/>
  <c r="M37" i="16" s="1"/>
  <c r="N37" i="16" s="1"/>
  <c r="L38" i="16"/>
  <c r="M38" i="16" s="1"/>
  <c r="N38" i="16" s="1"/>
  <c r="L39" i="16"/>
  <c r="M39" i="16" s="1"/>
  <c r="N39" i="16" s="1"/>
  <c r="L40" i="16"/>
  <c r="M40" i="16" s="1"/>
  <c r="N40" i="16" s="1"/>
  <c r="L41" i="16"/>
  <c r="M41" i="16" s="1"/>
  <c r="L42" i="16"/>
  <c r="M42" i="16" s="1"/>
  <c r="N42" i="16" s="1"/>
  <c r="M44" i="16"/>
  <c r="L45" i="16"/>
  <c r="M45" i="16" s="1"/>
  <c r="N45" i="16" s="1"/>
  <c r="L46" i="16"/>
  <c r="M46" i="16" s="1"/>
  <c r="N46" i="16" s="1"/>
  <c r="L47" i="16"/>
  <c r="M47" i="16" s="1"/>
  <c r="N47" i="16" s="1"/>
  <c r="L48" i="16"/>
  <c r="M48" i="16" s="1"/>
  <c r="N48" i="16" s="1"/>
  <c r="L49" i="16"/>
  <c r="M49" i="16" s="1"/>
  <c r="N49" i="16" s="1"/>
  <c r="L50" i="16"/>
  <c r="M50" i="16" s="1"/>
  <c r="N50" i="16" s="1"/>
  <c r="L51" i="16"/>
  <c r="M51" i="16" s="1"/>
  <c r="N51" i="16" s="1"/>
  <c r="L52" i="16"/>
  <c r="M52" i="16" s="1"/>
  <c r="N52" i="16" s="1"/>
  <c r="L53" i="16"/>
  <c r="M53" i="16" s="1"/>
  <c r="N53" i="16" s="1"/>
  <c r="L54" i="16"/>
  <c r="M54" i="16" s="1"/>
  <c r="N54" i="16" s="1"/>
  <c r="L55" i="16"/>
  <c r="M55" i="16" s="1"/>
  <c r="N55" i="16" s="1"/>
  <c r="L56" i="16"/>
  <c r="M56" i="16" s="1"/>
  <c r="N56" i="16" s="1"/>
  <c r="L57" i="16"/>
  <c r="M57" i="16" s="1"/>
  <c r="N57" i="16" s="1"/>
  <c r="L58" i="16"/>
  <c r="M58" i="16" s="1"/>
  <c r="N58" i="16" s="1"/>
  <c r="L59" i="16"/>
  <c r="M59" i="16" s="1"/>
  <c r="N59" i="16" s="1"/>
  <c r="L60" i="16"/>
  <c r="M60" i="16" s="1"/>
  <c r="N60" i="16" s="1"/>
  <c r="L61" i="16"/>
  <c r="M61" i="16" s="1"/>
  <c r="N61" i="16" s="1"/>
  <c r="L62" i="16"/>
  <c r="M62" i="16" s="1"/>
  <c r="N62" i="16" s="1"/>
  <c r="L63" i="16"/>
  <c r="M63" i="16" s="1"/>
  <c r="N63" i="16" s="1"/>
  <c r="L64" i="16"/>
  <c r="M64" i="16" s="1"/>
  <c r="N64" i="16" s="1"/>
  <c r="L65" i="16"/>
  <c r="M65" i="16" s="1"/>
  <c r="N65" i="16" s="1"/>
  <c r="E65" i="16"/>
  <c r="E64" i="16"/>
  <c r="E63" i="16"/>
  <c r="E62" i="16"/>
  <c r="E61" i="16"/>
  <c r="AG65" i="16"/>
  <c r="AG64" i="16"/>
  <c r="AG63" i="16"/>
  <c r="AG42" i="16"/>
  <c r="AG41" i="16"/>
  <c r="AG40" i="16"/>
  <c r="AG39" i="16"/>
  <c r="AG38" i="16"/>
  <c r="AG37" i="16"/>
  <c r="AG36" i="16"/>
  <c r="AG35" i="16"/>
  <c r="AG34" i="16"/>
  <c r="X36" i="16" l="1"/>
  <c r="Z36" i="16" s="1"/>
  <c r="AH37" i="16"/>
  <c r="X57" i="16"/>
  <c r="Z57" i="16" s="1"/>
  <c r="X65" i="16"/>
  <c r="Z65" i="16" s="1"/>
  <c r="X64" i="16"/>
  <c r="Z64" i="16" s="1"/>
  <c r="AH64" i="16"/>
  <c r="AH40" i="16"/>
  <c r="AH36" i="16"/>
  <c r="AH63" i="16"/>
  <c r="AH39" i="16"/>
  <c r="AH41" i="16"/>
  <c r="X45" i="16"/>
  <c r="AH42" i="16"/>
  <c r="AH38" i="16"/>
  <c r="X46" i="16"/>
  <c r="AH65" i="16"/>
  <c r="AH35" i="16"/>
  <c r="X42" i="16"/>
  <c r="Z42" i="16" s="1"/>
  <c r="X34" i="16"/>
  <c r="X40" i="16"/>
  <c r="Z40" i="16" s="1"/>
  <c r="X39" i="16"/>
  <c r="Z39" i="16" s="1"/>
  <c r="X51" i="16"/>
  <c r="Z51" i="16" s="1"/>
  <c r="X44" i="16"/>
  <c r="V37" i="16"/>
  <c r="X37" i="16" s="1"/>
  <c r="X35" i="16"/>
  <c r="Z35" i="16" s="1"/>
  <c r="X47" i="16"/>
  <c r="X63" i="16"/>
  <c r="Z63" i="16" s="1"/>
  <c r="U51" i="16"/>
  <c r="V38" i="16"/>
  <c r="X38" i="16" s="1"/>
  <c r="U36" i="16"/>
  <c r="U32" i="16"/>
  <c r="U30" i="16"/>
  <c r="N41" i="16"/>
  <c r="X41" i="16" s="1"/>
  <c r="Z41" i="16" s="1"/>
  <c r="S100" i="16"/>
  <c r="U100" i="16" s="1"/>
  <c r="S95" i="16"/>
  <c r="U95" i="16" s="1"/>
  <c r="S93" i="16"/>
  <c r="U93" i="16" s="1"/>
  <c r="S87" i="16"/>
  <c r="U87" i="16" s="1"/>
  <c r="U80" i="16"/>
  <c r="S79" i="16"/>
  <c r="U79" i="16" s="1"/>
  <c r="Z80" i="16" s="1"/>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AC36" i="16" l="1"/>
  <c r="AE36" i="16" s="1"/>
  <c r="AC65" i="16"/>
  <c r="AE65" i="16" s="1"/>
  <c r="AC64" i="16"/>
  <c r="AE64" i="16" s="1"/>
  <c r="Z46" i="16"/>
  <c r="AD46" i="16"/>
  <c r="AH46" i="16" s="1"/>
  <c r="Z45" i="16"/>
  <c r="AD45" i="16"/>
  <c r="AH45" i="16" s="1"/>
  <c r="Z47" i="16"/>
  <c r="AD47" i="16"/>
  <c r="AH47" i="16" s="1"/>
  <c r="Z44" i="16"/>
  <c r="AD44" i="16"/>
  <c r="AH44" i="16" s="1"/>
  <c r="AC46" i="16"/>
  <c r="AE46" i="16" s="1"/>
  <c r="AC45" i="16"/>
  <c r="AE45" i="16" s="1"/>
  <c r="U111" i="16"/>
  <c r="Z34" i="16"/>
  <c r="AD34" i="16"/>
  <c r="AH34" i="16" s="1"/>
  <c r="AC47" i="16"/>
  <c r="AE47" i="16" s="1"/>
  <c r="AC42" i="16"/>
  <c r="AE42" i="16" s="1"/>
  <c r="AC39" i="16"/>
  <c r="AE39" i="16" s="1"/>
  <c r="AC35" i="16"/>
  <c r="AE35" i="16" s="1"/>
  <c r="AC34" i="16"/>
  <c r="AE34" i="16" s="1"/>
  <c r="Z38" i="16"/>
  <c r="AC38" i="16"/>
  <c r="AE38" i="16" s="1"/>
  <c r="Z37" i="16"/>
  <c r="AC37" i="16"/>
  <c r="AE37" i="16" s="1"/>
  <c r="AC63" i="16"/>
  <c r="AE63" i="16" s="1"/>
  <c r="AC44" i="16"/>
  <c r="AE44" i="16" s="1"/>
  <c r="AC41" i="16"/>
  <c r="AE41" i="16" s="1"/>
  <c r="AC40" i="16"/>
  <c r="AE40" i="16" s="1"/>
  <c r="G5" i="17" l="1"/>
  <c r="G6" i="17"/>
  <c r="G7" i="17"/>
  <c r="G8" i="17"/>
  <c r="G9" i="17"/>
  <c r="G10" i="17"/>
  <c r="G11" i="17"/>
  <c r="G12" i="17"/>
  <c r="G13" i="17"/>
  <c r="G14" i="17"/>
  <c r="G15" i="17"/>
  <c r="G16" i="17"/>
  <c r="G17" i="17"/>
  <c r="G18" i="17"/>
  <c r="G19" i="17"/>
  <c r="G20" i="17"/>
  <c r="G21" i="17"/>
  <c r="G23" i="17"/>
  <c r="G24" i="17"/>
  <c r="G25" i="17"/>
  <c r="G26" i="17"/>
  <c r="G27" i="17"/>
  <c r="G28" i="17"/>
  <c r="G4" i="17"/>
  <c r="G29" i="17" l="1"/>
  <c r="I29" i="17" s="1"/>
  <c r="D28" i="17" l="1"/>
  <c r="E28" i="17" s="1"/>
  <c r="D27" i="17"/>
  <c r="E27" i="17" s="1"/>
  <c r="D26" i="17"/>
  <c r="E26" i="17" s="1"/>
  <c r="D25" i="17"/>
  <c r="E25" i="17" s="1"/>
  <c r="D24" i="17"/>
  <c r="E24" i="17" s="1"/>
  <c r="D23" i="17"/>
  <c r="E23" i="17" s="1"/>
  <c r="D21" i="17"/>
  <c r="E21" i="17" s="1"/>
  <c r="D20" i="17"/>
  <c r="E20" i="17" s="1"/>
  <c r="D19" i="17"/>
  <c r="E19" i="17" s="1"/>
  <c r="D18" i="17"/>
  <c r="E18" i="17" s="1"/>
  <c r="D17" i="17"/>
  <c r="E17" i="17" s="1"/>
  <c r="D16" i="17"/>
  <c r="E16" i="17" s="1"/>
  <c r="D15" i="17"/>
  <c r="E15" i="17" s="1"/>
  <c r="D14" i="17"/>
  <c r="E14" i="17" s="1"/>
  <c r="D13" i="17"/>
  <c r="E13" i="17" s="1"/>
  <c r="D12" i="17"/>
  <c r="E12" i="17" s="1"/>
  <c r="D11" i="17"/>
  <c r="E11" i="17" s="1"/>
  <c r="D10" i="17"/>
  <c r="E10" i="17" s="1"/>
  <c r="D9" i="17"/>
  <c r="E9" i="17" s="1"/>
  <c r="D8" i="17"/>
  <c r="E8" i="17" s="1"/>
  <c r="D7" i="17"/>
  <c r="E7" i="17" s="1"/>
  <c r="D6" i="17"/>
  <c r="E6" i="17" s="1"/>
  <c r="D5" i="17"/>
  <c r="E5" i="17" s="1"/>
  <c r="D4" i="17"/>
  <c r="I28" i="17" l="1"/>
  <c r="D29" i="17"/>
  <c r="E4" i="17"/>
  <c r="E29" i="17" l="1"/>
  <c r="J28" i="17"/>
  <c r="L31" i="16" l="1"/>
  <c r="M31" i="16" s="1"/>
  <c r="N31" i="16" s="1"/>
  <c r="T31" i="16"/>
  <c r="U31" i="16" s="1"/>
  <c r="V31" i="16" s="1"/>
  <c r="AB31" i="16"/>
  <c r="AD31" i="16"/>
  <c r="AG31" i="16"/>
  <c r="L32" i="16"/>
  <c r="M32" i="16" s="1"/>
  <c r="N32" i="16" s="1"/>
  <c r="AB32" i="16"/>
  <c r="AD32" i="16"/>
  <c r="AG32" i="16"/>
  <c r="L33" i="16"/>
  <c r="M33" i="16" s="1"/>
  <c r="N33" i="16" s="1"/>
  <c r="T33" i="16"/>
  <c r="U33" i="16" s="1"/>
  <c r="V33" i="16" s="1"/>
  <c r="AB33" i="16"/>
  <c r="AG33" i="16"/>
  <c r="T48" i="16"/>
  <c r="U48" i="16" s="1"/>
  <c r="V48" i="16" s="1"/>
  <c r="X48" i="16" s="1"/>
  <c r="Z48" i="16" s="1"/>
  <c r="AB48" i="16"/>
  <c r="AD48" i="16"/>
  <c r="AG48" i="16"/>
  <c r="L24" i="16"/>
  <c r="M24" i="16" s="1"/>
  <c r="N24" i="16" s="1"/>
  <c r="T24" i="16"/>
  <c r="U24" i="16" s="1"/>
  <c r="V24" i="16" s="1"/>
  <c r="AB24" i="16"/>
  <c r="AD24" i="16"/>
  <c r="AG24" i="16"/>
  <c r="L25" i="16"/>
  <c r="M25" i="16" s="1"/>
  <c r="N25" i="16" s="1"/>
  <c r="T25" i="16"/>
  <c r="U25" i="16" s="1"/>
  <c r="V25" i="16" s="1"/>
  <c r="AB25" i="16"/>
  <c r="AD25" i="16"/>
  <c r="AG25" i="16"/>
  <c r="L26" i="16"/>
  <c r="M26" i="16" s="1"/>
  <c r="N26" i="16" s="1"/>
  <c r="T26" i="16"/>
  <c r="U26" i="16" s="1"/>
  <c r="V26" i="16" s="1"/>
  <c r="AB26" i="16"/>
  <c r="AD26" i="16"/>
  <c r="AG26" i="16"/>
  <c r="L27" i="16"/>
  <c r="M27" i="16" s="1"/>
  <c r="N27" i="16" s="1"/>
  <c r="T27" i="16"/>
  <c r="U27" i="16" s="1"/>
  <c r="V27" i="16" s="1"/>
  <c r="AB27" i="16"/>
  <c r="AD27" i="16"/>
  <c r="AG27" i="16"/>
  <c r="L28" i="16"/>
  <c r="M28" i="16" s="1"/>
  <c r="N28" i="16" s="1"/>
  <c r="T28" i="16"/>
  <c r="U28" i="16" s="1"/>
  <c r="V28" i="16" s="1"/>
  <c r="AB28" i="16"/>
  <c r="AD28" i="16"/>
  <c r="AG28" i="16"/>
  <c r="L29" i="16"/>
  <c r="M29" i="16" s="1"/>
  <c r="N29" i="16" s="1"/>
  <c r="T29" i="16"/>
  <c r="U29" i="16" s="1"/>
  <c r="V29" i="16" s="1"/>
  <c r="AB29" i="16"/>
  <c r="AD29" i="16"/>
  <c r="AG29" i="16"/>
  <c r="L30" i="16"/>
  <c r="M30" i="16" s="1"/>
  <c r="N30" i="16" s="1"/>
  <c r="AB30" i="16"/>
  <c r="AD30" i="16"/>
  <c r="AG30" i="16"/>
  <c r="L17" i="16"/>
  <c r="M17" i="16" s="1"/>
  <c r="N17" i="16" s="1"/>
  <c r="T17" i="16"/>
  <c r="U17" i="16" s="1"/>
  <c r="V17" i="16" s="1"/>
  <c r="AD17" i="16"/>
  <c r="AG17" i="16"/>
  <c r="L18" i="16"/>
  <c r="M18" i="16" s="1"/>
  <c r="N18" i="16" s="1"/>
  <c r="T18" i="16"/>
  <c r="U18" i="16" s="1"/>
  <c r="V18" i="16" s="1"/>
  <c r="AD18" i="16"/>
  <c r="AG18" i="16"/>
  <c r="L19" i="16"/>
  <c r="M19" i="16" s="1"/>
  <c r="N19" i="16" s="1"/>
  <c r="T19" i="16"/>
  <c r="U19" i="16" s="1"/>
  <c r="V19" i="16" s="1"/>
  <c r="AD19" i="16"/>
  <c r="AG19" i="16"/>
  <c r="L20" i="16"/>
  <c r="M20" i="16" s="1"/>
  <c r="N20" i="16" s="1"/>
  <c r="AB20" i="16" s="1"/>
  <c r="T20" i="16"/>
  <c r="U20" i="16" s="1"/>
  <c r="V20" i="16" s="1"/>
  <c r="AD20" i="16"/>
  <c r="AG20" i="16"/>
  <c r="L21" i="16"/>
  <c r="M21" i="16" s="1"/>
  <c r="N21" i="16" s="1"/>
  <c r="T21" i="16"/>
  <c r="U21" i="16" s="1"/>
  <c r="V21" i="16" s="1"/>
  <c r="AB21" i="16"/>
  <c r="AD21" i="16"/>
  <c r="AG21" i="16"/>
  <c r="L22" i="16"/>
  <c r="M22" i="16" s="1"/>
  <c r="N22" i="16" s="1"/>
  <c r="T22" i="16"/>
  <c r="U22" i="16" s="1"/>
  <c r="V22" i="16" s="1"/>
  <c r="AB22" i="16"/>
  <c r="AD22" i="16"/>
  <c r="AG22" i="16"/>
  <c r="L23" i="16"/>
  <c r="M23" i="16" s="1"/>
  <c r="N23" i="16" s="1"/>
  <c r="T23" i="16"/>
  <c r="AB23" i="16"/>
  <c r="AD23" i="16"/>
  <c r="AG23" i="16"/>
  <c r="L14" i="16"/>
  <c r="M14" i="16" s="1"/>
  <c r="N14" i="16" s="1"/>
  <c r="T14" i="16"/>
  <c r="AD14" i="16"/>
  <c r="AG14" i="16"/>
  <c r="L15" i="16"/>
  <c r="M15" i="16" s="1"/>
  <c r="N15" i="16" s="1"/>
  <c r="T15" i="16"/>
  <c r="AD15" i="16"/>
  <c r="AG15" i="16"/>
  <c r="L16" i="16"/>
  <c r="M16" i="16" s="1"/>
  <c r="N16" i="16" s="1"/>
  <c r="T16" i="16"/>
  <c r="U16" i="16" s="1"/>
  <c r="V16" i="16" s="1"/>
  <c r="AD16" i="16"/>
  <c r="AG16" i="16"/>
  <c r="E134" i="16"/>
  <c r="F133" i="16"/>
  <c r="F132" i="16"/>
  <c r="F131" i="16"/>
  <c r="F130" i="16"/>
  <c r="F129" i="16"/>
  <c r="F128" i="16"/>
  <c r="F127" i="16"/>
  <c r="F126" i="16"/>
  <c r="F125" i="16"/>
  <c r="F124" i="16"/>
  <c r="F123" i="16"/>
  <c r="F122" i="16"/>
  <c r="F121" i="16"/>
  <c r="F120" i="16"/>
  <c r="F119" i="16"/>
  <c r="F118" i="16"/>
  <c r="F117" i="16"/>
  <c r="F116" i="16"/>
  <c r="E113" i="16"/>
  <c r="AG70" i="16"/>
  <c r="AB70" i="16"/>
  <c r="T70" i="16"/>
  <c r="U70" i="16" s="1"/>
  <c r="V70" i="16" s="1"/>
  <c r="L70" i="16"/>
  <c r="M70" i="16" s="1"/>
  <c r="N70" i="16" s="1"/>
  <c r="AG69" i="16"/>
  <c r="T69" i="16"/>
  <c r="U69" i="16" s="1"/>
  <c r="V69" i="16" s="1"/>
  <c r="L69" i="16"/>
  <c r="D69" i="16"/>
  <c r="E69" i="16" s="1"/>
  <c r="AG68" i="16"/>
  <c r="T68" i="16"/>
  <c r="L68" i="16"/>
  <c r="M68" i="16" s="1"/>
  <c r="N68" i="16" s="1"/>
  <c r="D68" i="16"/>
  <c r="E68" i="16" s="1"/>
  <c r="AG62" i="16"/>
  <c r="AB62" i="16"/>
  <c r="T62" i="16"/>
  <c r="U62" i="16" s="1"/>
  <c r="V62" i="16" s="1"/>
  <c r="X62" i="16" s="1"/>
  <c r="Z62" i="16" s="1"/>
  <c r="AG61" i="16"/>
  <c r="AD61" i="16"/>
  <c r="AB61" i="16"/>
  <c r="T61" i="16"/>
  <c r="U61" i="16" s="1"/>
  <c r="V61" i="16" s="1"/>
  <c r="X61" i="16" s="1"/>
  <c r="Z61" i="16" s="1"/>
  <c r="AG60" i="16"/>
  <c r="AD60" i="16"/>
  <c r="AB60" i="16"/>
  <c r="T60" i="16"/>
  <c r="U60" i="16" s="1"/>
  <c r="V60" i="16" s="1"/>
  <c r="X60" i="16" s="1"/>
  <c r="Z60" i="16" s="1"/>
  <c r="AG59" i="16"/>
  <c r="AD59" i="16"/>
  <c r="AB59" i="16"/>
  <c r="T59" i="16"/>
  <c r="U59" i="16" s="1"/>
  <c r="V59" i="16" s="1"/>
  <c r="X59" i="16" s="1"/>
  <c r="Z59" i="16" s="1"/>
  <c r="AG58" i="16"/>
  <c r="AD58" i="16"/>
  <c r="AB58" i="16"/>
  <c r="T58" i="16"/>
  <c r="AG57" i="16"/>
  <c r="AD57" i="16"/>
  <c r="AB57" i="16"/>
  <c r="AG56" i="16"/>
  <c r="AB56" i="16"/>
  <c r="T56" i="16"/>
  <c r="U56" i="16" s="1"/>
  <c r="V56" i="16" s="1"/>
  <c r="X56" i="16" s="1"/>
  <c r="Z56" i="16" s="1"/>
  <c r="AG55" i="16"/>
  <c r="AD55" i="16"/>
  <c r="AB55" i="16"/>
  <c r="T55" i="16"/>
  <c r="AG54" i="16"/>
  <c r="AB54" i="16"/>
  <c r="T54" i="16"/>
  <c r="AG53" i="16"/>
  <c r="AD53" i="16"/>
  <c r="AB53" i="16"/>
  <c r="T53" i="16"/>
  <c r="U53" i="16" s="1"/>
  <c r="V53" i="16" s="1"/>
  <c r="X53" i="16" s="1"/>
  <c r="Z53" i="16" s="1"/>
  <c r="AG52" i="16"/>
  <c r="AD52" i="16"/>
  <c r="AB52" i="16"/>
  <c r="T52" i="16"/>
  <c r="U52" i="16" s="1"/>
  <c r="V52" i="16" s="1"/>
  <c r="X52" i="16" s="1"/>
  <c r="Z52" i="16" s="1"/>
  <c r="AG51" i="16"/>
  <c r="AD51" i="16"/>
  <c r="AB51" i="16"/>
  <c r="AG50" i="16"/>
  <c r="AD50" i="16"/>
  <c r="AB50" i="16"/>
  <c r="T50" i="16"/>
  <c r="U50" i="16" s="1"/>
  <c r="V50" i="16" s="1"/>
  <c r="X50" i="16" s="1"/>
  <c r="Z50" i="16" s="1"/>
  <c r="AG49" i="16"/>
  <c r="AD49" i="16"/>
  <c r="AB49" i="16"/>
  <c r="T49" i="16"/>
  <c r="U49" i="16" s="1"/>
  <c r="V49" i="16" s="1"/>
  <c r="X49" i="16" s="1"/>
  <c r="Z49" i="16" s="1"/>
  <c r="AG13" i="16"/>
  <c r="T13" i="16"/>
  <c r="U13" i="16" s="1"/>
  <c r="V13" i="16" s="1"/>
  <c r="L13" i="16"/>
  <c r="M13" i="16" s="1"/>
  <c r="N13" i="16" s="1"/>
  <c r="AG12" i="16"/>
  <c r="AD12" i="16"/>
  <c r="T12" i="16"/>
  <c r="U12" i="16" s="1"/>
  <c r="V12" i="16" s="1"/>
  <c r="L12" i="16"/>
  <c r="M12" i="16" s="1"/>
  <c r="N12" i="16" s="1"/>
  <c r="AG11" i="16"/>
  <c r="AD11" i="16"/>
  <c r="T11" i="16"/>
  <c r="U11" i="16" s="1"/>
  <c r="V11" i="16" s="1"/>
  <c r="L11" i="16"/>
  <c r="M11" i="16" s="1"/>
  <c r="N11" i="16" s="1"/>
  <c r="AG10" i="16"/>
  <c r="AD10" i="16"/>
  <c r="T10" i="16"/>
  <c r="U10" i="16" s="1"/>
  <c r="V10" i="16" s="1"/>
  <c r="L10" i="16"/>
  <c r="M10" i="16" s="1"/>
  <c r="N10" i="16" s="1"/>
  <c r="AG9" i="16"/>
  <c r="T9" i="16"/>
  <c r="L9" i="16"/>
  <c r="M9" i="16" s="1"/>
  <c r="N9" i="16" s="1"/>
  <c r="AG8" i="16"/>
  <c r="T8" i="16"/>
  <c r="U8" i="16" s="1"/>
  <c r="V8" i="16" s="1"/>
  <c r="L8" i="16"/>
  <c r="M8" i="16" s="1"/>
  <c r="N8" i="16" s="1"/>
  <c r="AG7" i="16"/>
  <c r="T7" i="16"/>
  <c r="U7" i="16" s="1"/>
  <c r="V7" i="16" s="1"/>
  <c r="L7" i="16"/>
  <c r="M7" i="16" s="1"/>
  <c r="N7" i="16" s="1"/>
  <c r="AG6" i="16"/>
  <c r="AB6" i="16"/>
  <c r="T6" i="16"/>
  <c r="U6" i="16" s="1"/>
  <c r="V6" i="16" s="1"/>
  <c r="L6" i="16"/>
  <c r="M6" i="16" s="1"/>
  <c r="N6" i="16" s="1"/>
  <c r="AG5" i="16"/>
  <c r="AB5" i="16"/>
  <c r="T5" i="16"/>
  <c r="U5" i="16" s="1"/>
  <c r="V5" i="16" s="1"/>
  <c r="X5" i="16" s="1"/>
  <c r="L5" i="16"/>
  <c r="M5" i="16" s="1"/>
  <c r="AB10" i="16" l="1"/>
  <c r="AB7" i="16"/>
  <c r="AB17" i="16"/>
  <c r="AB19" i="16"/>
  <c r="AB13" i="16"/>
  <c r="AB16" i="16"/>
  <c r="AB11" i="16"/>
  <c r="AB12" i="16"/>
  <c r="AB8" i="16"/>
  <c r="AB18" i="16"/>
  <c r="AH53" i="16"/>
  <c r="X30" i="16"/>
  <c r="Z30" i="16" s="1"/>
  <c r="X27" i="16"/>
  <c r="Z27" i="16" s="1"/>
  <c r="X26" i="16"/>
  <c r="Z26" i="16" s="1"/>
  <c r="X12" i="16"/>
  <c r="Z12" i="16" s="1"/>
  <c r="X6" i="16"/>
  <c r="X13" i="16"/>
  <c r="X21" i="16"/>
  <c r="Z21" i="16" s="1"/>
  <c r="X17" i="16"/>
  <c r="Z17" i="16" s="1"/>
  <c r="X32" i="16"/>
  <c r="Z32" i="16" s="1"/>
  <c r="U54" i="16"/>
  <c r="V54" i="16"/>
  <c r="X54" i="16" s="1"/>
  <c r="Z54" i="16" s="1"/>
  <c r="X28" i="16"/>
  <c r="Z28" i="16" s="1"/>
  <c r="X24" i="16"/>
  <c r="Z24" i="16" s="1"/>
  <c r="U9" i="16"/>
  <c r="V9" i="16"/>
  <c r="X16" i="16"/>
  <c r="Z16" i="16" s="1"/>
  <c r="U23" i="16"/>
  <c r="V23" i="16"/>
  <c r="X23" i="16" s="1"/>
  <c r="Z23" i="16" s="1"/>
  <c r="X22" i="16"/>
  <c r="Z22" i="16" s="1"/>
  <c r="X18" i="16"/>
  <c r="Z18" i="16" s="1"/>
  <c r="X8" i="16"/>
  <c r="X29" i="16"/>
  <c r="Z29" i="16" s="1"/>
  <c r="X25" i="16"/>
  <c r="Z25" i="16" s="1"/>
  <c r="X33" i="16"/>
  <c r="X11" i="16"/>
  <c r="Z11" i="16" s="1"/>
  <c r="U55" i="16"/>
  <c r="V55" i="16"/>
  <c r="X55" i="16" s="1"/>
  <c r="Z55" i="16" s="1"/>
  <c r="U14" i="16"/>
  <c r="V14" i="16"/>
  <c r="AB14" i="16" s="1"/>
  <c r="X19" i="16"/>
  <c r="Z19" i="16" s="1"/>
  <c r="X7" i="16"/>
  <c r="AC7" i="16" s="1"/>
  <c r="AE7" i="16" s="1"/>
  <c r="X10" i="16"/>
  <c r="Z10" i="16" s="1"/>
  <c r="U58" i="16"/>
  <c r="V58" i="16"/>
  <c r="X58" i="16" s="1"/>
  <c r="Z58" i="16" s="1"/>
  <c r="U15" i="16"/>
  <c r="V15" i="16"/>
  <c r="X15" i="16" s="1"/>
  <c r="Z15" i="16" s="1"/>
  <c r="X14" i="16"/>
  <c r="Z14" i="16" s="1"/>
  <c r="X20" i="16"/>
  <c r="Z20" i="16" s="1"/>
  <c r="X31" i="16"/>
  <c r="Z31" i="16" s="1"/>
  <c r="AH49" i="16"/>
  <c r="AH55" i="16"/>
  <c r="AH22" i="16"/>
  <c r="AH25" i="16"/>
  <c r="AH32" i="16"/>
  <c r="AH31" i="16"/>
  <c r="AH58" i="16"/>
  <c r="AH30" i="16"/>
  <c r="AH18" i="16"/>
  <c r="AH17" i="16"/>
  <c r="AH48" i="16"/>
  <c r="AH24" i="16"/>
  <c r="AH26" i="16"/>
  <c r="AH28" i="16"/>
  <c r="AH50" i="16"/>
  <c r="AH27" i="16"/>
  <c r="AH21" i="16"/>
  <c r="AH29" i="16"/>
  <c r="AH59" i="16"/>
  <c r="AH19" i="16"/>
  <c r="AH20" i="16"/>
  <c r="AH15" i="16"/>
  <c r="AH23" i="16"/>
  <c r="AH16" i="16"/>
  <c r="AC5" i="16"/>
  <c r="AH51" i="16"/>
  <c r="AH61" i="16"/>
  <c r="X70" i="16"/>
  <c r="Z70" i="16" s="1"/>
  <c r="J111" i="16"/>
  <c r="AH11" i="16"/>
  <c r="T71" i="16"/>
  <c r="L111" i="16"/>
  <c r="AH14" i="16"/>
  <c r="AG67" i="16"/>
  <c r="AH10" i="16"/>
  <c r="AH57" i="16"/>
  <c r="AH12" i="16"/>
  <c r="AH52" i="16"/>
  <c r="AH60" i="16"/>
  <c r="U68" i="16"/>
  <c r="AG71" i="16"/>
  <c r="F134" i="16"/>
  <c r="L71" i="16"/>
  <c r="M69" i="16"/>
  <c r="N69" i="16" s="1"/>
  <c r="X69" i="16" s="1"/>
  <c r="Z69" i="16" s="1"/>
  <c r="AB71" i="16"/>
  <c r="X9" i="16" l="1"/>
  <c r="AC9" i="16" s="1"/>
  <c r="AB9" i="16"/>
  <c r="AB15" i="16"/>
  <c r="AG74" i="16"/>
  <c r="Z33" i="16"/>
  <c r="AD33" i="16"/>
  <c r="AH33" i="16" s="1"/>
  <c r="Z6" i="16"/>
  <c r="AC6" i="16"/>
  <c r="AE6" i="16" s="1"/>
  <c r="Z8" i="16"/>
  <c r="AC8" i="16"/>
  <c r="AE8" i="16" s="1"/>
  <c r="Z13" i="16"/>
  <c r="AD13" i="16"/>
  <c r="AH13" i="16" s="1"/>
  <c r="AD9" i="16"/>
  <c r="AH9" i="16" s="1"/>
  <c r="AD8" i="16"/>
  <c r="AH8" i="16" s="1"/>
  <c r="Z7" i="16"/>
  <c r="AD7" i="16"/>
  <c r="AH7" i="16" s="1"/>
  <c r="AD6" i="16"/>
  <c r="AH6" i="16" s="1"/>
  <c r="AC69" i="16"/>
  <c r="AE69" i="16" s="1"/>
  <c r="AC56" i="16"/>
  <c r="AE56" i="16" s="1"/>
  <c r="AC50" i="16"/>
  <c r="AE50" i="16" s="1"/>
  <c r="AC54" i="16"/>
  <c r="AE54" i="16" s="1"/>
  <c r="AD56" i="16"/>
  <c r="AH56" i="16" s="1"/>
  <c r="AC26" i="16"/>
  <c r="AE26" i="16" s="1"/>
  <c r="AC15" i="16"/>
  <c r="AC24" i="16"/>
  <c r="AE24" i="16" s="1"/>
  <c r="AD54" i="16"/>
  <c r="AH54" i="16" s="1"/>
  <c r="AC52" i="16"/>
  <c r="AE52" i="16" s="1"/>
  <c r="AC48" i="16"/>
  <c r="AE48" i="16" s="1"/>
  <c r="AC32" i="16"/>
  <c r="AE32" i="16" s="1"/>
  <c r="Z5" i="16"/>
  <c r="AC16" i="16"/>
  <c r="AE16" i="16" s="1"/>
  <c r="AC60" i="16"/>
  <c r="AE60" i="16" s="1"/>
  <c r="AC27" i="16"/>
  <c r="AE27" i="16" s="1"/>
  <c r="AD62" i="16"/>
  <c r="AH62" i="16" s="1"/>
  <c r="AE5" i="16"/>
  <c r="AD5" i="16"/>
  <c r="AC62" i="16"/>
  <c r="AE62" i="16" s="1"/>
  <c r="AC59" i="16"/>
  <c r="AE59" i="16" s="1"/>
  <c r="AD70" i="16"/>
  <c r="AH70" i="16" s="1"/>
  <c r="AC31" i="16"/>
  <c r="AE31" i="16" s="1"/>
  <c r="AC33" i="16"/>
  <c r="AE33" i="16" s="1"/>
  <c r="AC58" i="16"/>
  <c r="AE58" i="16" s="1"/>
  <c r="AC49" i="16"/>
  <c r="AE49" i="16" s="1"/>
  <c r="AC61" i="16"/>
  <c r="AE61" i="16" s="1"/>
  <c r="AC51" i="16"/>
  <c r="AE51" i="16" s="1"/>
  <c r="AC28" i="16"/>
  <c r="AE28" i="16" s="1"/>
  <c r="AC29" i="16"/>
  <c r="AE29" i="16" s="1"/>
  <c r="AC25" i="16"/>
  <c r="AE25" i="16" s="1"/>
  <c r="AC30" i="16"/>
  <c r="AE30" i="16" s="1"/>
  <c r="AC20" i="16"/>
  <c r="AE20" i="16" s="1"/>
  <c r="AC17" i="16"/>
  <c r="AE17" i="16" s="1"/>
  <c r="AC23" i="16"/>
  <c r="AE23" i="16" s="1"/>
  <c r="AC19" i="16"/>
  <c r="AE19" i="16" s="1"/>
  <c r="AC21" i="16"/>
  <c r="AE21" i="16" s="1"/>
  <c r="AC18" i="16"/>
  <c r="AE18" i="16" s="1"/>
  <c r="AC22" i="16"/>
  <c r="AE22" i="16" s="1"/>
  <c r="AC14" i="16"/>
  <c r="AE14" i="16" s="1"/>
  <c r="AC13" i="16"/>
  <c r="AE13" i="16" s="1"/>
  <c r="AC11" i="16"/>
  <c r="AE11" i="16" s="1"/>
  <c r="M71" i="16"/>
  <c r="AC10" i="16"/>
  <c r="AE10" i="16" s="1"/>
  <c r="N71" i="16"/>
  <c r="AC57" i="16"/>
  <c r="AE57" i="16" s="1"/>
  <c r="U71" i="16"/>
  <c r="V68" i="16"/>
  <c r="X68" i="16" s="1"/>
  <c r="AC68" i="16" s="1"/>
  <c r="AH69" i="16"/>
  <c r="AC55" i="16"/>
  <c r="AE55" i="16" s="1"/>
  <c r="AC53" i="16"/>
  <c r="AE53" i="16" s="1"/>
  <c r="AC12" i="16"/>
  <c r="AE12" i="16" s="1"/>
  <c r="AE15" i="16" l="1"/>
  <c r="Z9" i="16"/>
  <c r="AE9" i="16"/>
  <c r="AB67" i="16"/>
  <c r="AB74" i="16" s="1"/>
  <c r="X67" i="16"/>
  <c r="AC67" i="16"/>
  <c r="Z67" i="16"/>
  <c r="AE67" i="16"/>
  <c r="AH5" i="16"/>
  <c r="AH67" i="16" s="1"/>
  <c r="AD67" i="16"/>
  <c r="AE68" i="16"/>
  <c r="AE71" i="16" s="1"/>
  <c r="AC71" i="16"/>
  <c r="V71" i="16"/>
  <c r="AE74" i="16" l="1"/>
  <c r="AJ9" i="16"/>
  <c r="AC74" i="16"/>
  <c r="Z68" i="16"/>
  <c r="Z71" i="16" s="1"/>
  <c r="Z74" i="16" s="1"/>
  <c r="X71" i="16"/>
  <c r="X74" i="16" s="1"/>
  <c r="AD71" i="16" l="1"/>
  <c r="AD74" i="16" s="1"/>
  <c r="AH68" i="16"/>
  <c r="AH71" i="16" s="1"/>
  <c r="AH74" i="16" s="1"/>
  <c r="A3" i="2" l="1"/>
  <c r="B5" i="2" l="1"/>
  <c r="A5" i="2"/>
  <c r="A4" i="2"/>
  <c r="I22" i="4" l="1"/>
  <c r="I22" i="10" l="1"/>
  <c r="I17" i="10"/>
  <c r="I10" i="10"/>
  <c r="I25" i="10" l="1"/>
  <c r="J5" i="1" s="1"/>
  <c r="G256" i="1" s="1"/>
  <c r="I256" i="1" s="1"/>
  <c r="G257" i="1" l="1"/>
  <c r="G259" i="1"/>
  <c r="G258" i="1"/>
  <c r="G247" i="1"/>
  <c r="I247" i="1" s="1"/>
  <c r="J247" i="1" s="1"/>
  <c r="G222" i="1"/>
  <c r="G130" i="1"/>
  <c r="G221" i="1"/>
  <c r="G282" i="1"/>
  <c r="I282" i="1" s="1"/>
  <c r="J282" i="1" s="1"/>
  <c r="I16" i="4"/>
  <c r="I25" i="4" s="1"/>
  <c r="I259" i="1" l="1"/>
  <c r="J259" i="1" s="1"/>
  <c r="I258" i="1"/>
  <c r="J258" i="1" s="1"/>
  <c r="I257" i="1"/>
  <c r="J257" i="1" s="1"/>
  <c r="I3" i="4"/>
  <c r="I3" i="10" s="1"/>
  <c r="J4" i="1"/>
  <c r="I4" i="24"/>
  <c r="A1" i="2"/>
  <c r="B6" i="2"/>
  <c r="A6" i="2"/>
  <c r="E9" i="2"/>
  <c r="I3" i="2"/>
  <c r="G290" i="1" l="1"/>
  <c r="I290" i="1" s="1"/>
  <c r="J290" i="1" s="1"/>
  <c r="G288" i="1"/>
  <c r="I288" i="1" s="1"/>
  <c r="J288" i="1" s="1"/>
  <c r="G285" i="1"/>
  <c r="I285" i="1" s="1"/>
  <c r="J285" i="1" s="1"/>
  <c r="G286" i="1"/>
  <c r="I286" i="1" s="1"/>
  <c r="J286" i="1" s="1"/>
  <c r="G270" i="1"/>
  <c r="I270" i="1" s="1"/>
  <c r="J270" i="1" s="1"/>
  <c r="G263" i="1"/>
  <c r="I263" i="1" s="1"/>
  <c r="J263" i="1" s="1"/>
  <c r="G253" i="1"/>
  <c r="I253" i="1" s="1"/>
  <c r="J253" i="1" s="1"/>
  <c r="G236" i="1"/>
  <c r="I236" i="1" s="1"/>
  <c r="J236" i="1" s="1"/>
  <c r="G231" i="1"/>
  <c r="I231" i="1" s="1"/>
  <c r="J231" i="1" s="1"/>
  <c r="G262" i="1"/>
  <c r="I262" i="1" s="1"/>
  <c r="J262" i="1" s="1"/>
  <c r="G251" i="1"/>
  <c r="I251" i="1" s="1"/>
  <c r="J251" i="1" s="1"/>
  <c r="G246" i="1"/>
  <c r="I246" i="1" s="1"/>
  <c r="J246" i="1" s="1"/>
  <c r="G241" i="1"/>
  <c r="I241" i="1" s="1"/>
  <c r="J241" i="1" s="1"/>
  <c r="G235" i="1"/>
  <c r="I235" i="1" s="1"/>
  <c r="J235" i="1" s="1"/>
  <c r="G261" i="1"/>
  <c r="I261" i="1" s="1"/>
  <c r="J261" i="1" s="1"/>
  <c r="G245" i="1"/>
  <c r="I245" i="1" s="1"/>
  <c r="J245" i="1" s="1"/>
  <c r="G240" i="1"/>
  <c r="I240" i="1" s="1"/>
  <c r="J240" i="1" s="1"/>
  <c r="G234" i="1"/>
  <c r="I234" i="1" s="1"/>
  <c r="J234" i="1" s="1"/>
  <c r="G268" i="1"/>
  <c r="I268" i="1" s="1"/>
  <c r="J268" i="1" s="1"/>
  <c r="G239" i="1"/>
  <c r="I239" i="1" s="1"/>
  <c r="J239" i="1" s="1"/>
  <c r="G233" i="1"/>
  <c r="I233" i="1" s="1"/>
  <c r="J233" i="1" s="1"/>
  <c r="G228" i="1"/>
  <c r="I228" i="1" s="1"/>
  <c r="J228" i="1" s="1"/>
  <c r="G267" i="1"/>
  <c r="I267" i="1" s="1"/>
  <c r="J267" i="1" s="1"/>
  <c r="G255" i="1"/>
  <c r="G250" i="1"/>
  <c r="I250" i="1" s="1"/>
  <c r="J250" i="1" s="1"/>
  <c r="G244" i="1"/>
  <c r="I244" i="1" s="1"/>
  <c r="J244" i="1" s="1"/>
  <c r="G227" i="1"/>
  <c r="I227" i="1" s="1"/>
  <c r="J227" i="1" s="1"/>
  <c r="G266" i="1"/>
  <c r="I266" i="1" s="1"/>
  <c r="J266" i="1" s="1"/>
  <c r="G254" i="1"/>
  <c r="I254" i="1" s="1"/>
  <c r="J254" i="1" s="1"/>
  <c r="G249" i="1"/>
  <c r="I249" i="1" s="1"/>
  <c r="J249" i="1" s="1"/>
  <c r="G243" i="1"/>
  <c r="I243" i="1" s="1"/>
  <c r="J243" i="1" s="1"/>
  <c r="G264" i="1"/>
  <c r="I264" i="1" s="1"/>
  <c r="J264" i="1" s="1"/>
  <c r="G242" i="1"/>
  <c r="I242" i="1" s="1"/>
  <c r="J242" i="1" s="1"/>
  <c r="G238" i="1"/>
  <c r="I238" i="1" s="1"/>
  <c r="J238" i="1" s="1"/>
  <c r="G232" i="1"/>
  <c r="I232" i="1" s="1"/>
  <c r="J232" i="1" s="1"/>
  <c r="G226" i="1"/>
  <c r="I226" i="1" s="1"/>
  <c r="J226" i="1" s="1"/>
  <c r="G269" i="1"/>
  <c r="I269" i="1" s="1"/>
  <c r="J269" i="1" s="1"/>
  <c r="J256" i="1"/>
  <c r="G252" i="1"/>
  <c r="I252" i="1" s="1"/>
  <c r="J252" i="1" s="1"/>
  <c r="G229" i="1"/>
  <c r="I229" i="1" s="1"/>
  <c r="J229" i="1" s="1"/>
  <c r="G217" i="1"/>
  <c r="I217" i="1" s="1"/>
  <c r="J217" i="1" s="1"/>
  <c r="G216" i="1"/>
  <c r="I216" i="1" s="1"/>
  <c r="J216" i="1" s="1"/>
  <c r="G215" i="1"/>
  <c r="I215" i="1" s="1"/>
  <c r="J215" i="1" s="1"/>
  <c r="G214" i="1"/>
  <c r="I214" i="1" s="1"/>
  <c r="J214" i="1" s="1"/>
  <c r="G209" i="1"/>
  <c r="I209" i="1" s="1"/>
  <c r="J209" i="1" s="1"/>
  <c r="G198" i="1"/>
  <c r="I198" i="1" s="1"/>
  <c r="J198" i="1" s="1"/>
  <c r="G193" i="1"/>
  <c r="I193" i="1" s="1"/>
  <c r="J193" i="1" s="1"/>
  <c r="G182" i="1"/>
  <c r="I182" i="1" s="1"/>
  <c r="J182" i="1" s="1"/>
  <c r="G177" i="1"/>
  <c r="I177" i="1" s="1"/>
  <c r="J177" i="1" s="1"/>
  <c r="G165" i="1"/>
  <c r="I165" i="1" s="1"/>
  <c r="J165" i="1" s="1"/>
  <c r="G160" i="1"/>
  <c r="I160" i="1" s="1"/>
  <c r="J160" i="1" s="1"/>
  <c r="G149" i="1"/>
  <c r="I149" i="1" s="1"/>
  <c r="J149" i="1" s="1"/>
  <c r="G144" i="1"/>
  <c r="I144" i="1" s="1"/>
  <c r="J144" i="1" s="1"/>
  <c r="G133" i="1"/>
  <c r="I133" i="1" s="1"/>
  <c r="J133" i="1" s="1"/>
  <c r="G128" i="1"/>
  <c r="I128" i="1" s="1"/>
  <c r="J128" i="1" s="1"/>
  <c r="G206" i="1"/>
  <c r="I206" i="1" s="1"/>
  <c r="J206" i="1" s="1"/>
  <c r="G201" i="1"/>
  <c r="I201" i="1" s="1"/>
  <c r="J201" i="1" s="1"/>
  <c r="G190" i="1"/>
  <c r="I190" i="1" s="1"/>
  <c r="J190" i="1" s="1"/>
  <c r="G168" i="1"/>
  <c r="I168" i="1" s="1"/>
  <c r="J168" i="1" s="1"/>
  <c r="G157" i="1"/>
  <c r="I157" i="1" s="1"/>
  <c r="J157" i="1" s="1"/>
  <c r="G152" i="1"/>
  <c r="I152" i="1" s="1"/>
  <c r="J152" i="1" s="1"/>
  <c r="G141" i="1"/>
  <c r="I141" i="1" s="1"/>
  <c r="J141" i="1" s="1"/>
  <c r="G120" i="1"/>
  <c r="I120" i="1" s="1"/>
  <c r="J120" i="1" s="1"/>
  <c r="G194" i="1"/>
  <c r="I194" i="1" s="1"/>
  <c r="J194" i="1" s="1"/>
  <c r="G145" i="1"/>
  <c r="I145" i="1" s="1"/>
  <c r="J145" i="1" s="1"/>
  <c r="G129" i="1"/>
  <c r="I129" i="1" s="1"/>
  <c r="J129" i="1" s="1"/>
  <c r="G213" i="1"/>
  <c r="I213" i="1" s="1"/>
  <c r="J213" i="1" s="1"/>
  <c r="G208" i="1"/>
  <c r="I208" i="1" s="1"/>
  <c r="J208" i="1" s="1"/>
  <c r="G203" i="1"/>
  <c r="I203" i="1" s="1"/>
  <c r="J203" i="1" s="1"/>
  <c r="G197" i="1"/>
  <c r="I197" i="1" s="1"/>
  <c r="J197" i="1" s="1"/>
  <c r="G192" i="1"/>
  <c r="I192" i="1" s="1"/>
  <c r="J192" i="1" s="1"/>
  <c r="G187" i="1"/>
  <c r="I187" i="1" s="1"/>
  <c r="J187" i="1" s="1"/>
  <c r="G181" i="1"/>
  <c r="I181" i="1" s="1"/>
  <c r="J181" i="1" s="1"/>
  <c r="G176" i="1"/>
  <c r="I176" i="1" s="1"/>
  <c r="J176" i="1" s="1"/>
  <c r="G170" i="1"/>
  <c r="I170" i="1" s="1"/>
  <c r="J170" i="1" s="1"/>
  <c r="G164" i="1"/>
  <c r="I164" i="1" s="1"/>
  <c r="J164" i="1" s="1"/>
  <c r="G159" i="1"/>
  <c r="I159" i="1" s="1"/>
  <c r="J159" i="1" s="1"/>
  <c r="G154" i="1"/>
  <c r="I154" i="1" s="1"/>
  <c r="J154" i="1" s="1"/>
  <c r="G148" i="1"/>
  <c r="I148" i="1" s="1"/>
  <c r="J148" i="1" s="1"/>
  <c r="G143" i="1"/>
  <c r="I143" i="1" s="1"/>
  <c r="J143" i="1" s="1"/>
  <c r="G138" i="1"/>
  <c r="I138" i="1" s="1"/>
  <c r="J138" i="1" s="1"/>
  <c r="G132" i="1"/>
  <c r="I132" i="1" s="1"/>
  <c r="J132" i="1" s="1"/>
  <c r="G127" i="1"/>
  <c r="I127" i="1" s="1"/>
  <c r="J127" i="1" s="1"/>
  <c r="G122" i="1"/>
  <c r="I122" i="1" s="1"/>
  <c r="J122" i="1" s="1"/>
  <c r="G212" i="1"/>
  <c r="I212" i="1" s="1"/>
  <c r="J212" i="1" s="1"/>
  <c r="G207" i="1"/>
  <c r="I207" i="1" s="1"/>
  <c r="J207" i="1" s="1"/>
  <c r="G196" i="1"/>
  <c r="I196" i="1" s="1"/>
  <c r="J196" i="1" s="1"/>
  <c r="G191" i="1"/>
  <c r="I191" i="1" s="1"/>
  <c r="J191" i="1" s="1"/>
  <c r="G180" i="1"/>
  <c r="I180" i="1" s="1"/>
  <c r="J180" i="1" s="1"/>
  <c r="G175" i="1"/>
  <c r="I175" i="1" s="1"/>
  <c r="J175" i="1" s="1"/>
  <c r="G163" i="1"/>
  <c r="I163" i="1" s="1"/>
  <c r="J163" i="1" s="1"/>
  <c r="G158" i="1"/>
  <c r="I158" i="1" s="1"/>
  <c r="J158" i="1" s="1"/>
  <c r="G147" i="1"/>
  <c r="I147" i="1" s="1"/>
  <c r="J147" i="1" s="1"/>
  <c r="G142" i="1"/>
  <c r="I142" i="1" s="1"/>
  <c r="J142" i="1" s="1"/>
  <c r="G131" i="1"/>
  <c r="I131" i="1" s="1"/>
  <c r="J131" i="1" s="1"/>
  <c r="G126" i="1"/>
  <c r="I126" i="1" s="1"/>
  <c r="J126" i="1" s="1"/>
  <c r="G202" i="1"/>
  <c r="I202" i="1" s="1"/>
  <c r="J202" i="1" s="1"/>
  <c r="G186" i="1"/>
  <c r="I186" i="1" s="1"/>
  <c r="J186" i="1" s="1"/>
  <c r="G169" i="1"/>
  <c r="I169" i="1" s="1"/>
  <c r="J169" i="1" s="1"/>
  <c r="G153" i="1"/>
  <c r="I153" i="1" s="1"/>
  <c r="J153" i="1" s="1"/>
  <c r="G137" i="1"/>
  <c r="I137" i="1" s="1"/>
  <c r="J137" i="1" s="1"/>
  <c r="G121" i="1"/>
  <c r="I121" i="1" s="1"/>
  <c r="J121" i="1" s="1"/>
  <c r="G185" i="1"/>
  <c r="I185" i="1" s="1"/>
  <c r="J185" i="1" s="1"/>
  <c r="G173" i="1"/>
  <c r="I173" i="1" s="1"/>
  <c r="J173" i="1" s="1"/>
  <c r="G136" i="1"/>
  <c r="I136" i="1" s="1"/>
  <c r="J136" i="1" s="1"/>
  <c r="G125" i="1"/>
  <c r="I125" i="1" s="1"/>
  <c r="J125" i="1" s="1"/>
  <c r="G178" i="1"/>
  <c r="I178" i="1" s="1"/>
  <c r="J178" i="1" s="1"/>
  <c r="G211" i="1"/>
  <c r="I211" i="1" s="1"/>
  <c r="J211" i="1" s="1"/>
  <c r="G205" i="1"/>
  <c r="I205" i="1" s="1"/>
  <c r="J205" i="1" s="1"/>
  <c r="G200" i="1"/>
  <c r="I200" i="1" s="1"/>
  <c r="J200" i="1" s="1"/>
  <c r="G195" i="1"/>
  <c r="I195" i="1" s="1"/>
  <c r="J195" i="1" s="1"/>
  <c r="G189" i="1"/>
  <c r="I189" i="1" s="1"/>
  <c r="J189" i="1" s="1"/>
  <c r="G184" i="1"/>
  <c r="I184" i="1" s="1"/>
  <c r="J184" i="1" s="1"/>
  <c r="G179" i="1"/>
  <c r="I179" i="1" s="1"/>
  <c r="J179" i="1" s="1"/>
  <c r="G172" i="1"/>
  <c r="I172" i="1" s="1"/>
  <c r="J172" i="1" s="1"/>
  <c r="G167" i="1"/>
  <c r="I167" i="1" s="1"/>
  <c r="J167" i="1" s="1"/>
  <c r="G162" i="1"/>
  <c r="I162" i="1" s="1"/>
  <c r="J162" i="1" s="1"/>
  <c r="G156" i="1"/>
  <c r="I156" i="1" s="1"/>
  <c r="J156" i="1" s="1"/>
  <c r="G151" i="1"/>
  <c r="I151" i="1" s="1"/>
  <c r="J151" i="1" s="1"/>
  <c r="G146" i="1"/>
  <c r="I146" i="1" s="1"/>
  <c r="J146" i="1" s="1"/>
  <c r="G140" i="1"/>
  <c r="I140" i="1" s="1"/>
  <c r="J140" i="1" s="1"/>
  <c r="G135" i="1"/>
  <c r="I135" i="1" s="1"/>
  <c r="J135" i="1" s="1"/>
  <c r="I130" i="1"/>
  <c r="J130" i="1" s="1"/>
  <c r="G124" i="1"/>
  <c r="I124" i="1" s="1"/>
  <c r="J124" i="1" s="1"/>
  <c r="G119" i="1"/>
  <c r="I119" i="1" s="1"/>
  <c r="J119" i="1" s="1"/>
  <c r="G204" i="1"/>
  <c r="I204" i="1" s="1"/>
  <c r="J204" i="1" s="1"/>
  <c r="G199" i="1"/>
  <c r="I199" i="1" s="1"/>
  <c r="J199" i="1" s="1"/>
  <c r="G188" i="1"/>
  <c r="I188" i="1" s="1"/>
  <c r="J188" i="1" s="1"/>
  <c r="G183" i="1"/>
  <c r="I183" i="1" s="1"/>
  <c r="J183" i="1" s="1"/>
  <c r="G171" i="1"/>
  <c r="I171" i="1" s="1"/>
  <c r="J171" i="1" s="1"/>
  <c r="G166" i="1"/>
  <c r="I166" i="1" s="1"/>
  <c r="J166" i="1" s="1"/>
  <c r="G155" i="1"/>
  <c r="I155" i="1" s="1"/>
  <c r="J155" i="1" s="1"/>
  <c r="G150" i="1"/>
  <c r="I150" i="1" s="1"/>
  <c r="J150" i="1" s="1"/>
  <c r="G139" i="1"/>
  <c r="I139" i="1" s="1"/>
  <c r="J139" i="1" s="1"/>
  <c r="G134" i="1"/>
  <c r="I134" i="1" s="1"/>
  <c r="J134" i="1" s="1"/>
  <c r="G123" i="1"/>
  <c r="I123" i="1" s="1"/>
  <c r="J123" i="1" s="1"/>
  <c r="G210" i="1"/>
  <c r="I210" i="1" s="1"/>
  <c r="J210" i="1" s="1"/>
  <c r="G161" i="1"/>
  <c r="I161" i="1" s="1"/>
  <c r="J161" i="1" s="1"/>
  <c r="G96" i="1"/>
  <c r="I96" i="1" s="1"/>
  <c r="J96" i="1" s="1"/>
  <c r="G97" i="1"/>
  <c r="I97" i="1" s="1"/>
  <c r="J97" i="1" s="1"/>
  <c r="G91" i="1"/>
  <c r="I91" i="1" s="1"/>
  <c r="J91" i="1" s="1"/>
  <c r="G90" i="1"/>
  <c r="I90" i="1" s="1"/>
  <c r="J90" i="1" s="1"/>
  <c r="G89" i="1"/>
  <c r="I89" i="1" s="1"/>
  <c r="J89" i="1" s="1"/>
  <c r="G24" i="1"/>
  <c r="I24" i="1" s="1"/>
  <c r="J24" i="1" s="1"/>
  <c r="G26" i="1"/>
  <c r="I26" i="1" s="1"/>
  <c r="J26" i="1" s="1"/>
  <c r="G25" i="1"/>
  <c r="I25" i="1" s="1"/>
  <c r="J25" i="1" s="1"/>
  <c r="G66" i="1"/>
  <c r="I66" i="1" s="1"/>
  <c r="J66" i="1" s="1"/>
  <c r="G64" i="1"/>
  <c r="I64" i="1" s="1"/>
  <c r="J64" i="1" s="1"/>
  <c r="G58" i="1"/>
  <c r="I58" i="1" s="1"/>
  <c r="J58" i="1" s="1"/>
  <c r="G79" i="1"/>
  <c r="I79" i="1" s="1"/>
  <c r="J79" i="1" s="1"/>
  <c r="G46" i="1"/>
  <c r="I46" i="1" s="1"/>
  <c r="J46" i="1" s="1"/>
  <c r="G45" i="1"/>
  <c r="I45" i="1" s="1"/>
  <c r="J45" i="1" s="1"/>
  <c r="G49" i="1"/>
  <c r="I49" i="1" s="1"/>
  <c r="J49" i="1" s="1"/>
  <c r="G48" i="1"/>
  <c r="I48" i="1" s="1"/>
  <c r="J48" i="1" s="1"/>
  <c r="G50" i="1"/>
  <c r="I50" i="1" s="1"/>
  <c r="J50" i="1" s="1"/>
  <c r="G51" i="1"/>
  <c r="I51" i="1" s="1"/>
  <c r="J51" i="1" s="1"/>
  <c r="G37" i="1"/>
  <c r="I37" i="1" s="1"/>
  <c r="J37" i="1" s="1"/>
  <c r="G21" i="1"/>
  <c r="I21" i="1" s="1"/>
  <c r="J21" i="1" s="1"/>
  <c r="G20" i="1"/>
  <c r="I20" i="1" s="1"/>
  <c r="J20" i="1" s="1"/>
  <c r="G22" i="1"/>
  <c r="I22" i="1" s="1"/>
  <c r="J22" i="1" s="1"/>
  <c r="G33" i="1"/>
  <c r="I33" i="1" s="1"/>
  <c r="J33" i="1" s="1"/>
  <c r="G32" i="1"/>
  <c r="I32" i="1" s="1"/>
  <c r="J32" i="1" s="1"/>
  <c r="G31" i="1"/>
  <c r="I31" i="1" s="1"/>
  <c r="J31" i="1" s="1"/>
  <c r="G34" i="1"/>
  <c r="I34" i="1" s="1"/>
  <c r="J34" i="1" s="1"/>
  <c r="G16" i="1"/>
  <c r="I16" i="1" s="1"/>
  <c r="J16" i="1" s="1"/>
  <c r="G17" i="1"/>
  <c r="I17" i="1" s="1"/>
  <c r="J17" i="1" s="1"/>
  <c r="G101" i="1"/>
  <c r="I101" i="1" s="1"/>
  <c r="J101" i="1" s="1"/>
  <c r="G93" i="1"/>
  <c r="I93" i="1" s="1"/>
  <c r="J93" i="1" s="1"/>
  <c r="G85" i="1"/>
  <c r="I85" i="1" s="1"/>
  <c r="J85" i="1" s="1"/>
  <c r="G86" i="1"/>
  <c r="I86" i="1" s="1"/>
  <c r="J86" i="1" s="1"/>
  <c r="G80" i="1"/>
  <c r="I80" i="1" s="1"/>
  <c r="J80" i="1" s="1"/>
  <c r="G74" i="1"/>
  <c r="I74" i="1" s="1"/>
  <c r="J74" i="1" s="1"/>
  <c r="G78" i="1"/>
  <c r="I78" i="1" s="1"/>
  <c r="J78" i="1" s="1"/>
  <c r="G70" i="1"/>
  <c r="I70" i="1" s="1"/>
  <c r="J70" i="1" s="1"/>
  <c r="G71" i="1"/>
  <c r="I71" i="1" s="1"/>
  <c r="J71" i="1" s="1"/>
  <c r="G281" i="1"/>
  <c r="G60" i="1"/>
  <c r="I60" i="1" s="1"/>
  <c r="J60" i="1" s="1"/>
  <c r="G287" i="1"/>
  <c r="I287" i="1" s="1"/>
  <c r="J287" i="1" s="1"/>
  <c r="G27" i="1"/>
  <c r="I27" i="1" s="1"/>
  <c r="J27" i="1" s="1"/>
  <c r="G73" i="1"/>
  <c r="I73" i="1" s="1"/>
  <c r="J73" i="1" s="1"/>
  <c r="G102" i="1"/>
  <c r="I102" i="1" s="1"/>
  <c r="J102" i="1" s="1"/>
  <c r="G95" i="1"/>
  <c r="I95" i="1" s="1"/>
  <c r="J95" i="1" s="1"/>
  <c r="G94" i="1"/>
  <c r="I94" i="1" s="1"/>
  <c r="J94" i="1" s="1"/>
  <c r="G88" i="1"/>
  <c r="I88" i="1" s="1"/>
  <c r="J88" i="1" s="1"/>
  <c r="G69" i="1"/>
  <c r="I69" i="1" s="1"/>
  <c r="J69" i="1" s="1"/>
  <c r="G44" i="1"/>
  <c r="I44" i="1" s="1"/>
  <c r="J44" i="1" s="1"/>
  <c r="G43" i="1"/>
  <c r="I43" i="1" s="1"/>
  <c r="J43" i="1" s="1"/>
  <c r="G39" i="1"/>
  <c r="I39" i="1" s="1"/>
  <c r="J39" i="1" s="1"/>
  <c r="G38" i="1"/>
  <c r="I38" i="1" s="1"/>
  <c r="J38" i="1" s="1"/>
  <c r="G36" i="1"/>
  <c r="I36" i="1" s="1"/>
  <c r="J36" i="1" s="1"/>
  <c r="G23" i="1"/>
  <c r="I23" i="1" s="1"/>
  <c r="J23" i="1" s="1"/>
  <c r="I221" i="1"/>
  <c r="J221" i="1" s="1"/>
  <c r="I222" i="1"/>
  <c r="J222" i="1" s="1"/>
  <c r="G13" i="1"/>
  <c r="I13" i="1" s="1"/>
  <c r="J13" i="1" s="1"/>
  <c r="G115" i="1"/>
  <c r="I115" i="1" s="1"/>
  <c r="J115" i="1" s="1"/>
  <c r="G112" i="1"/>
  <c r="I112" i="1" s="1"/>
  <c r="G220" i="1"/>
  <c r="I220" i="1" s="1"/>
  <c r="J220" i="1" s="1"/>
  <c r="G107" i="1"/>
  <c r="I107" i="1" s="1"/>
  <c r="G277" i="1"/>
  <c r="I277" i="1" s="1"/>
  <c r="J277" i="1" s="1"/>
  <c r="G87" i="1"/>
  <c r="I87" i="1" s="1"/>
  <c r="J87" i="1" s="1"/>
  <c r="G111" i="1"/>
  <c r="I111" i="1" s="1"/>
  <c r="G276" i="1"/>
  <c r="I276" i="1" s="1"/>
  <c r="J276" i="1" s="1"/>
  <c r="G84" i="1"/>
  <c r="I84" i="1" s="1"/>
  <c r="J84" i="1" s="1"/>
  <c r="G114" i="1"/>
  <c r="I114" i="1" s="1"/>
  <c r="J114" i="1" s="1"/>
  <c r="G278" i="1"/>
  <c r="I278" i="1" s="1"/>
  <c r="J278" i="1" s="1"/>
  <c r="G274" i="1"/>
  <c r="I274" i="1" s="1"/>
  <c r="J274" i="1" s="1"/>
  <c r="G275" i="1"/>
  <c r="I275" i="1" s="1"/>
  <c r="J275" i="1" s="1"/>
  <c r="J291" i="1" l="1"/>
  <c r="G27" i="2" s="1"/>
  <c r="J98" i="1"/>
  <c r="G19" i="2" s="1"/>
  <c r="J52" i="1"/>
  <c r="G14" i="2" s="1"/>
  <c r="I255" i="1"/>
  <c r="J255" i="1" s="1"/>
  <c r="J271" i="1" s="1"/>
  <c r="G24" i="2" s="1"/>
  <c r="J28" i="1"/>
  <c r="G12" i="2" s="1"/>
  <c r="J40" i="1"/>
  <c r="G13" i="2" s="1"/>
  <c r="J279" i="1"/>
  <c r="G25" i="2" s="1"/>
  <c r="G26" i="24" s="1"/>
  <c r="J223" i="1"/>
  <c r="G23" i="2" s="1"/>
  <c r="J81" i="1"/>
  <c r="G18" i="2" s="1"/>
  <c r="J218" i="1"/>
  <c r="G22" i="2" s="1"/>
  <c r="I281" i="1"/>
  <c r="J281" i="1" s="1"/>
  <c r="J283" i="1" s="1"/>
  <c r="G26" i="2" s="1"/>
  <c r="G27" i="24" l="1"/>
  <c r="J27" i="24" s="1"/>
  <c r="P26" i="24"/>
  <c r="M26" i="24"/>
  <c r="S26" i="24"/>
  <c r="J26" i="24"/>
  <c r="G14" i="24"/>
  <c r="G28" i="24"/>
  <c r="I10" i="4"/>
  <c r="P27" i="24" l="1"/>
  <c r="S27" i="24"/>
  <c r="M27" i="24"/>
  <c r="G15" i="24"/>
  <c r="G20" i="24"/>
  <c r="G25" i="24"/>
  <c r="G24" i="24"/>
  <c r="G13" i="24"/>
  <c r="S14" i="24"/>
  <c r="P14" i="24"/>
  <c r="J14" i="24"/>
  <c r="M14" i="24"/>
  <c r="M28" i="24"/>
  <c r="J28" i="24"/>
  <c r="S28" i="24"/>
  <c r="P28" i="24"/>
  <c r="M24" i="24" l="1"/>
  <c r="S24" i="24"/>
  <c r="J24" i="24"/>
  <c r="P24" i="24"/>
  <c r="P20" i="24"/>
  <c r="S20" i="24"/>
  <c r="J20" i="24"/>
  <c r="M20" i="24"/>
  <c r="J25" i="24"/>
  <c r="P25" i="24"/>
  <c r="M25" i="24"/>
  <c r="S25" i="24"/>
  <c r="S15" i="24"/>
  <c r="M15" i="24"/>
  <c r="J15" i="24"/>
  <c r="P15" i="24"/>
  <c r="J13" i="24"/>
  <c r="S13" i="24"/>
  <c r="M13" i="24"/>
  <c r="P13" i="24"/>
  <c r="I4" i="2"/>
  <c r="G54" i="1" l="1"/>
  <c r="G14" i="1"/>
  <c r="I14" i="1" s="1"/>
  <c r="J14" i="1" s="1"/>
  <c r="G105" i="1"/>
  <c r="G59" i="1"/>
  <c r="G103" i="1"/>
  <c r="I103" i="1" s="1"/>
  <c r="J103" i="1" s="1"/>
  <c r="G65" i="1"/>
  <c r="G67" i="1"/>
  <c r="I67" i="1" s="1"/>
  <c r="J67" i="1" s="1"/>
  <c r="J18" i="1" l="1"/>
  <c r="I65" i="1"/>
  <c r="I105" i="1"/>
  <c r="I59" i="1"/>
  <c r="J59" i="1" s="1"/>
  <c r="J61" i="1" s="1"/>
  <c r="G16" i="2" s="1"/>
  <c r="I54" i="1"/>
  <c r="J54" i="1" s="1"/>
  <c r="J55" i="1" s="1"/>
  <c r="G15" i="2" s="1"/>
  <c r="G11" i="2" l="1"/>
  <c r="G12" i="24" s="1"/>
  <c r="G16" i="24"/>
  <c r="G23" i="24"/>
  <c r="G17" i="24" l="1"/>
  <c r="M16" i="24"/>
  <c r="J16" i="24"/>
  <c r="P16" i="24"/>
  <c r="S16" i="24"/>
  <c r="S12" i="24"/>
  <c r="P12" i="24"/>
  <c r="J12" i="24"/>
  <c r="M12" i="24"/>
  <c r="M23" i="24"/>
  <c r="S23" i="24"/>
  <c r="P23" i="24"/>
  <c r="J23" i="24"/>
  <c r="G19" i="24" l="1"/>
  <c r="M17" i="24"/>
  <c r="P17" i="24"/>
  <c r="J17" i="24"/>
  <c r="S17" i="24"/>
  <c r="M19" i="24" l="1"/>
  <c r="P19" i="24"/>
  <c r="S19" i="24"/>
  <c r="J19" i="24"/>
  <c r="J105" i="1"/>
  <c r="J107" i="1"/>
  <c r="J108" i="1" l="1"/>
  <c r="G20" i="2" s="1"/>
  <c r="G21" i="24" s="1"/>
  <c r="M21" i="24" s="1"/>
  <c r="P21" i="24" l="1"/>
  <c r="S21" i="24"/>
  <c r="J21" i="24"/>
  <c r="J112" i="1"/>
  <c r="J111" i="1"/>
  <c r="J116" i="1" s="1"/>
  <c r="G21" i="2" s="1"/>
  <c r="G137" i="25" l="1"/>
  <c r="G147" i="25" s="1"/>
  <c r="J65" i="1" s="1"/>
  <c r="J75" i="1" l="1"/>
  <c r="G22" i="24"/>
  <c r="S22" i="24" s="1"/>
  <c r="G17" i="2" l="1"/>
  <c r="G28" i="2" s="1"/>
  <c r="I292" i="1"/>
  <c r="G3" i="1" s="1"/>
  <c r="G4" i="1" s="1"/>
  <c r="J22" i="24"/>
  <c r="P22" i="24"/>
  <c r="M22" i="24"/>
  <c r="G18" i="24" l="1"/>
  <c r="J18" i="24" s="1"/>
  <c r="J29" i="24" s="1"/>
  <c r="I17" i="2"/>
  <c r="G3" i="2"/>
  <c r="S18" i="24"/>
  <c r="S29" i="24" s="1"/>
  <c r="P18" i="24"/>
  <c r="P29" i="24" s="1"/>
  <c r="M18" i="24"/>
  <c r="M29" i="24" s="1"/>
  <c r="G29" i="24"/>
  <c r="I11" i="2"/>
  <c r="I13" i="2"/>
  <c r="I25" i="2"/>
  <c r="I23" i="2"/>
  <c r="I26" i="2"/>
  <c r="I22" i="2"/>
  <c r="I14" i="2"/>
  <c r="I28" i="2"/>
  <c r="I24" i="2"/>
  <c r="I27" i="2"/>
  <c r="I19" i="2"/>
  <c r="I15" i="2"/>
  <c r="I21" i="2"/>
  <c r="I18" i="2"/>
  <c r="I12" i="2"/>
  <c r="I20" i="2"/>
  <c r="I16" i="2"/>
  <c r="G4" i="2" l="1"/>
  <c r="G3" i="24"/>
  <c r="G4" i="24" s="1"/>
  <c r="U29" i="24"/>
  <c r="I18" i="24"/>
  <c r="I28" i="24"/>
  <c r="I16" i="24"/>
  <c r="I23" i="24"/>
  <c r="I27" i="24"/>
  <c r="I22" i="24"/>
  <c r="I17" i="24"/>
  <c r="I15" i="24"/>
  <c r="I12" i="24"/>
  <c r="I13" i="24"/>
  <c r="I21" i="24"/>
  <c r="I25" i="24"/>
  <c r="I24" i="24"/>
  <c r="I20" i="24"/>
  <c r="I26" i="24"/>
  <c r="I19" i="24"/>
  <c r="I14" i="24"/>
  <c r="J30" i="24"/>
  <c r="M30" i="24" s="1"/>
  <c r="P30" i="24" s="1"/>
  <c r="S30" i="24" s="1"/>
  <c r="L29" i="24"/>
  <c r="G2" i="4"/>
  <c r="G3" i="4" s="1"/>
  <c r="O29" i="24"/>
  <c r="R29" i="24"/>
  <c r="I29" i="24" l="1"/>
  <c r="L30" i="24"/>
  <c r="G3" i="10"/>
  <c r="G2" i="10"/>
  <c r="O30" i="24" l="1"/>
  <c r="R30" i="24" l="1"/>
  <c r="U30" i="24" l="1"/>
</calcChain>
</file>

<file path=xl/sharedStrings.xml><?xml version="1.0" encoding="utf-8"?>
<sst xmlns="http://schemas.openxmlformats.org/spreadsheetml/2006/main" count="2338" uniqueCount="1037">
  <si>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</si>
  <si>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</si>
  <si>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</si>
  <si>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</si>
  <si>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</si>
  <si>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</si>
  <si>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</si>
  <si>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</si>
  <si>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</si>
  <si>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</si>
  <si>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</si>
  <si>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</si>
  <si>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</si>
  <si>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</si>
  <si>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m²</t>
  </si>
  <si>
    <t>un</t>
  </si>
  <si>
    <t>74209/001</t>
  </si>
  <si>
    <t>SUBTOTAL</t>
  </si>
  <si>
    <t>IMPERMEABILIZAÇÃO E TRATAMENTOS</t>
  </si>
  <si>
    <t>COBERTURA</t>
  </si>
  <si>
    <t>ESQUADRIAS</t>
  </si>
  <si>
    <t>REVESTIMENTOS</t>
  </si>
  <si>
    <t>PINTURA</t>
  </si>
  <si>
    <t>INSTALAÇÕES HIDROSANITÁRIAS/ÁGUA PLUVIAL</t>
  </si>
  <si>
    <t xml:space="preserve">INSTALAÇÕES ELÉTRICAS </t>
  </si>
  <si>
    <t>m</t>
  </si>
  <si>
    <t>ÁGUA FRIA</t>
  </si>
  <si>
    <t>Uni-dade</t>
  </si>
  <si>
    <t>PAREDES INTERNAS</t>
  </si>
  <si>
    <t>9.1.1</t>
  </si>
  <si>
    <t>PAREDES EXTERNAS</t>
  </si>
  <si>
    <t xml:space="preserve">SINAPI </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</si>
  <si>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</si>
  <si>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</si>
  <si>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</si>
  <si>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</si>
  <si>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</si>
  <si>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</si>
  <si>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</si>
  <si>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</si>
  <si>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</si>
  <si>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</si>
  <si>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</si>
  <si>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</si>
  <si>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</si>
  <si>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</si>
  <si>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</si>
  <si>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</si>
  <si>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</si>
  <si>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</si>
  <si>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</si>
  <si>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</si>
  <si>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</si>
  <si>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</si>
  <si>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</si>
  <si>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</si>
  <si>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</si>
  <si>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</si>
  <si>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</si>
  <si>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</si>
  <si>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</si>
  <si>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Kg</t>
  </si>
  <si>
    <t>1.5</t>
  </si>
  <si>
    <t>2.4</t>
  </si>
  <si>
    <t>4.0</t>
  </si>
  <si>
    <t>5.0</t>
  </si>
  <si>
    <t>5.1</t>
  </si>
  <si>
    <t>6.0</t>
  </si>
  <si>
    <t>6.1</t>
  </si>
  <si>
    <t>7.0</t>
  </si>
  <si>
    <t>7.1</t>
  </si>
  <si>
    <t>8.0</t>
  </si>
  <si>
    <t>8.1</t>
  </si>
  <si>
    <t>9.0</t>
  </si>
  <si>
    <t>9.1</t>
  </si>
  <si>
    <t>10.0</t>
  </si>
  <si>
    <t>10.1</t>
  </si>
  <si>
    <t>10.2</t>
  </si>
  <si>
    <t>10.3</t>
  </si>
  <si>
    <t>13.0</t>
  </si>
  <si>
    <t>13.1</t>
  </si>
  <si>
    <t>13.2</t>
  </si>
  <si>
    <t>13.3</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</si>
  <si>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</si>
  <si>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</si>
  <si>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</si>
  <si>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</si>
  <si>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</si>
  <si>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</si>
  <si>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</si>
  <si>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</si>
  <si>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</si>
  <si>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</si>
  <si>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</si>
  <si>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Total</t>
  </si>
  <si>
    <t>Cotação</t>
  </si>
  <si>
    <t>MÃO DE OBRA</t>
  </si>
  <si>
    <t>PORTAS</t>
  </si>
  <si>
    <t>JANELAS</t>
  </si>
  <si>
    <t>unid</t>
  </si>
  <si>
    <t>8.1.1</t>
  </si>
  <si>
    <t>8.1.2</t>
  </si>
  <si>
    <t>CABOS</t>
  </si>
  <si>
    <t>PAREDES</t>
  </si>
  <si>
    <t>JANELAS*</t>
  </si>
  <si>
    <t>ALVENARIA</t>
  </si>
  <si>
    <t xml:space="preserve">REVESTIMENTOS DE PAREDES </t>
  </si>
  <si>
    <t>CÓD.</t>
  </si>
  <si>
    <t>ALTURA</t>
  </si>
  <si>
    <t>LARGURA</t>
  </si>
  <si>
    <t>ÁREA</t>
  </si>
  <si>
    <t>ÁREA EXT.</t>
  </si>
  <si>
    <t>UNI.</t>
  </si>
  <si>
    <t>VÃO</t>
  </si>
  <si>
    <t>VÃO EXP.</t>
  </si>
  <si>
    <t xml:space="preserve">ALTURA </t>
  </si>
  <si>
    <t>ÁREA EFETIVA</t>
  </si>
  <si>
    <t>-</t>
  </si>
  <si>
    <t>PH1</t>
  </si>
  <si>
    <t>PH2</t>
  </si>
  <si>
    <t>* Descontados vãos acima de 1,5m²</t>
  </si>
  <si>
    <t>SORRISO</t>
  </si>
  <si>
    <t>UN</t>
  </si>
  <si>
    <t>H</t>
  </si>
  <si>
    <t>M</t>
  </si>
  <si>
    <t>M3</t>
  </si>
  <si>
    <t>M2</t>
  </si>
  <si>
    <t>LUMINÁRIAS</t>
  </si>
  <si>
    <t>INTERRUPTORES E TOMADAS</t>
  </si>
  <si>
    <t>73850/001</t>
  </si>
  <si>
    <t>TETOS</t>
  </si>
  <si>
    <t>74106/001</t>
  </si>
  <si>
    <r>
      <t xml:space="preserve">UN: </t>
    </r>
    <r>
      <rPr>
        <sz val="9"/>
        <color rgb="FF000000"/>
        <rFont val="Gill Sans MT"/>
        <family val="2"/>
      </rPr>
      <t>M2</t>
    </r>
  </si>
  <si>
    <t>COEF.</t>
  </si>
  <si>
    <t>CUSTO UNIT.</t>
  </si>
  <si>
    <t>CUSTO TOTAL</t>
  </si>
  <si>
    <t>TOTAL (A)</t>
  </si>
  <si>
    <t>MATERIAL/SUB-CONTRATADO</t>
  </si>
  <si>
    <t xml:space="preserve">COEF. </t>
  </si>
  <si>
    <t xml:space="preserve">TOTAL (C) </t>
  </si>
  <si>
    <t xml:space="preserve">CUSTO DIRETO TOTAL </t>
  </si>
  <si>
    <r>
      <t xml:space="preserve">UN: </t>
    </r>
    <r>
      <rPr>
        <sz val="9"/>
        <color rgb="FF000000"/>
        <rFont val="Gill Sans MT"/>
        <family val="2"/>
      </rPr>
      <t>M</t>
    </r>
  </si>
  <si>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</si>
  <si>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</si>
  <si>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</si>
  <si>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</si>
  <si>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</si>
  <si>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</si>
  <si>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</si>
  <si>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</si>
  <si>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</si>
  <si>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</si>
  <si>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</si>
  <si>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</si>
  <si>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</si>
  <si>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</si>
  <si>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QUADROS E CAIXAS REDE ELÉTRICA</t>
  </si>
  <si>
    <t>INSTALAÇÕES DE SISTEMA DE EMERGENCIA E SEGURANÇA CONTRA INCENDIO</t>
  </si>
  <si>
    <t>73775/002</t>
  </si>
  <si>
    <t>Referência</t>
  </si>
  <si>
    <t>PORTAS e VÃOS</t>
  </si>
  <si>
    <t>PINTURA EM PAREDE EXTERNA</t>
  </si>
  <si>
    <t>SALA</t>
  </si>
  <si>
    <t>PERÍMETRO</t>
  </si>
  <si>
    <t>Totais</t>
  </si>
  <si>
    <t>11.0</t>
  </si>
  <si>
    <t>SERVENTE COM ENCARGOS COMPLEMENTARES</t>
  </si>
  <si>
    <t>ENCANADOR OU BOMBEIRO HIDRÁULICO COM ENCARGOS COMPLEMENTARES</t>
  </si>
  <si>
    <t>7.2</t>
  </si>
  <si>
    <t>TIPO</t>
  </si>
  <si>
    <t>DISJUNTORES TIPO DIN</t>
  </si>
  <si>
    <t>9.2</t>
  </si>
  <si>
    <t>12.1</t>
  </si>
  <si>
    <t>12.2</t>
  </si>
  <si>
    <t>m2</t>
  </si>
  <si>
    <t>COPA</t>
  </si>
  <si>
    <t>ÁREA INTERNA</t>
  </si>
  <si>
    <t>ALV. DESCONT.</t>
  </si>
  <si>
    <t>CHAPISCO</t>
  </si>
  <si>
    <t>REVEST. PAREDE INTERNA</t>
  </si>
  <si>
    <t>REBOCO INTERNO</t>
  </si>
  <si>
    <t>REBOCO EXTERNO</t>
  </si>
  <si>
    <t>PINTURA EM PAREDE INTERNA</t>
  </si>
  <si>
    <t xml:space="preserve">REVEST. CERÂMICO EXTERNO </t>
  </si>
  <si>
    <t>AMPLIAÇÃO</t>
  </si>
  <si>
    <t>PLATIBANDAS</t>
  </si>
  <si>
    <t>PISOS</t>
  </si>
  <si>
    <t>FORROS E TETOS + PINTURAS</t>
  </si>
  <si>
    <t>ÁREA SALA</t>
  </si>
  <si>
    <t>JUNTA PER.</t>
  </si>
  <si>
    <t>Recepção</t>
  </si>
  <si>
    <t>PNE FEM 1</t>
  </si>
  <si>
    <t>PNE MASC 1</t>
  </si>
  <si>
    <t>REUNIÃO</t>
  </si>
  <si>
    <t>SUPERVISORA</t>
  </si>
  <si>
    <t>SALA 01</t>
  </si>
  <si>
    <t>SECRETARIA</t>
  </si>
  <si>
    <t>LAVABO MASC</t>
  </si>
  <si>
    <t>LAVABO FEM</t>
  </si>
  <si>
    <t>SALA 02</t>
  </si>
  <si>
    <t>DML</t>
  </si>
  <si>
    <t>AZULEJOS</t>
  </si>
  <si>
    <t>Prof.</t>
  </si>
  <si>
    <t>Empolamento:</t>
  </si>
  <si>
    <t>Nome</t>
  </si>
  <si>
    <t>B</t>
  </si>
  <si>
    <t>VOL ESC</t>
  </si>
  <si>
    <t>6.1.1</t>
  </si>
  <si>
    <t>6.1.2</t>
  </si>
  <si>
    <t>TELHAS E ESTRUTURAS</t>
  </si>
  <si>
    <t>11.2</t>
  </si>
  <si>
    <t>11.2.1</t>
  </si>
  <si>
    <t>11.2.2</t>
  </si>
  <si>
    <t>11.3</t>
  </si>
  <si>
    <t>11.3.1</t>
  </si>
  <si>
    <t>11.3.2</t>
  </si>
  <si>
    <t>12.1.1</t>
  </si>
  <si>
    <t>12.1.2</t>
  </si>
  <si>
    <t>12.2.1</t>
  </si>
  <si>
    <t>12.2.2</t>
  </si>
  <si>
    <t>12.2.3</t>
  </si>
  <si>
    <t>12.2.5</t>
  </si>
  <si>
    <t>INTERRUPTOR SIMPLES (1 MÓDULO), 10A/250V, INCLUINDO SUPORTE E PLACA -FORNECIMENTO E INSTALAÇÃO. AF_12/2015</t>
  </si>
  <si>
    <t>INTERRUPTOR SIMPLES (2 MÓDULOS), 10A/250V, INCLUINDO SUPORTE E PLACA -FORNECIMENTO E INSTALAÇÃO. AF_12/2015</t>
  </si>
  <si>
    <t>PÉ DIREITO</t>
  </si>
  <si>
    <t>Muro Seg</t>
  </si>
  <si>
    <t>TOMADA MÉDIA DE EMBUTIR (1 MÓDULO), 2P+T 10 A, INCLUINDO SUPORTE E PLACA - FORNECIMENTO E INSTALAÇÃO. AF_12/2015</t>
  </si>
  <si>
    <t>PISO EM GRANILITE, MARMORITE OU GRANITINA ESPESSURA 8 MM, INCLUSO JUNTAS DE DILATACAO PLASTICAS, RESINADO</t>
  </si>
  <si>
    <t>RODAPE EM MARMORITE, ALTURA 10CM</t>
  </si>
  <si>
    <t>APLICAÇÃO MANUAL DE PINTURA COM TINTA LÁTEX ACRÍLICA EM PAREDES, DUAS DEMÃOS. AF_06/2014</t>
  </si>
  <si>
    <t>REGISTRO DE GAVETA BRUTO, LATÃO, ROSCÁVEL, 3/4", COM ACABAMENTO E CANOPLA CROMADOS. FORNECIDO E INSTALADO EM RAMAL DE ÁGUA. AF_12/2014</t>
  </si>
  <si>
    <t>Proprietário: Municipio de Sorriso</t>
  </si>
  <si>
    <t>Quantidade</t>
  </si>
  <si>
    <t>PNC1</t>
  </si>
  <si>
    <t>PNC2</t>
  </si>
  <si>
    <t>PNC3</t>
  </si>
  <si>
    <t>PNC4</t>
  </si>
  <si>
    <t>PNC5</t>
  </si>
  <si>
    <t>PNC6</t>
  </si>
  <si>
    <t>PNC7</t>
  </si>
  <si>
    <t>PNC9</t>
  </si>
  <si>
    <t>PNC10</t>
  </si>
  <si>
    <t>PNC11</t>
  </si>
  <si>
    <t>PNC12</t>
  </si>
  <si>
    <t>PNC13</t>
  </si>
  <si>
    <t>PNC16</t>
  </si>
  <si>
    <t>PNC18</t>
  </si>
  <si>
    <t>PNC21</t>
  </si>
  <si>
    <t>PNC22</t>
  </si>
  <si>
    <t>PNC23</t>
  </si>
  <si>
    <t>PNC24</t>
  </si>
  <si>
    <t>PNC26</t>
  </si>
  <si>
    <t>PNC28</t>
  </si>
  <si>
    <t>PNC29</t>
  </si>
  <si>
    <t>PNC30</t>
  </si>
  <si>
    <t>PNC31</t>
  </si>
  <si>
    <t>PNC32</t>
  </si>
  <si>
    <t>PNC33</t>
  </si>
  <si>
    <t>COZINHA NOVA</t>
  </si>
  <si>
    <t>INFRA ESTRUTURA</t>
  </si>
  <si>
    <t>SUPRA ESTRUTURA</t>
  </si>
  <si>
    <t>4.1</t>
  </si>
  <si>
    <t>4.2</t>
  </si>
  <si>
    <t>ALVENARIAS E VEDAÇÕES</t>
  </si>
  <si>
    <t>P03</t>
  </si>
  <si>
    <t>P02</t>
  </si>
  <si>
    <t>Pastilha</t>
  </si>
  <si>
    <t>Azulejo</t>
  </si>
  <si>
    <t>Dimensões</t>
  </si>
  <si>
    <t>Peitoril</t>
  </si>
  <si>
    <t>Quant.</t>
  </si>
  <si>
    <t>Área unit</t>
  </si>
  <si>
    <t>Área Total</t>
  </si>
  <si>
    <t>J01</t>
  </si>
  <si>
    <t>J02</t>
  </si>
  <si>
    <t>J03</t>
  </si>
  <si>
    <t>J04</t>
  </si>
  <si>
    <t>J05</t>
  </si>
  <si>
    <t>J06</t>
  </si>
  <si>
    <t>J07</t>
  </si>
  <si>
    <t>J08</t>
  </si>
  <si>
    <t>J09</t>
  </si>
  <si>
    <t>Tipo</t>
  </si>
  <si>
    <t>Material</t>
  </si>
  <si>
    <t>Maxim-Ar</t>
  </si>
  <si>
    <t>Correr 02 Folhas</t>
  </si>
  <si>
    <t>Correr 04 Folhas</t>
  </si>
  <si>
    <t>VT</t>
  </si>
  <si>
    <t>P01</t>
  </si>
  <si>
    <t>P04</t>
  </si>
  <si>
    <t>P05</t>
  </si>
  <si>
    <t>P06</t>
  </si>
  <si>
    <t>P07</t>
  </si>
  <si>
    <t>P08</t>
  </si>
  <si>
    <t>Abrir - 1F</t>
  </si>
  <si>
    <t>Al - Ven.</t>
  </si>
  <si>
    <t>Correr - 1F</t>
  </si>
  <si>
    <t>74131/005</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</si>
  <si>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</si>
  <si>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</si>
  <si>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</si>
  <si>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73798/001</t>
  </si>
  <si>
    <t>CAIXA OCTOGONAL 3" X 3", PVC, INSTALADA EM LAJE - FORNECIMENTO E INSTALAÇÃO. AF_12/2015</t>
  </si>
  <si>
    <t>LUMINÁRIA TIPO PLAFON, DE SOBREPOR, COM 1 LÂMPADA DE LED 40W - FORNECIMENTO E INSTALAÇÃO. AF_11/2017</t>
  </si>
  <si>
    <t>INTERRUPTOR SIMPLES (3 MÓDULOS), 10A/250V, INCLUINDO SUPORTE E PLACA -FORNECIMENTO E INSTALAÇÃO. AF_12/2015</t>
  </si>
  <si>
    <t>TOTAL DA OBRA:</t>
  </si>
  <si>
    <r>
      <t>Arredondamentos: Opções → Avançado → Fórmulas → "</t>
    </r>
    <r>
      <rPr>
        <u/>
        <sz val="8"/>
        <color theme="1"/>
        <rFont val="Gill Sans MT"/>
        <family val="2"/>
      </rPr>
      <t>Definir Precisão Conforme Exibido</t>
    </r>
    <r>
      <rPr>
        <sz val="8"/>
        <color theme="1"/>
        <rFont val="Gill Sans MT"/>
        <family val="2"/>
      </rPr>
      <t>"</t>
    </r>
  </si>
  <si>
    <t>4.1.1</t>
  </si>
  <si>
    <t>4.1.4</t>
  </si>
  <si>
    <t>4.2.1</t>
  </si>
  <si>
    <t>7.1.3</t>
  </si>
  <si>
    <t>9.2.1</t>
  </si>
  <si>
    <t>12.1.3</t>
  </si>
  <si>
    <t>14.0</t>
  </si>
  <si>
    <t>14.1</t>
  </si>
  <si>
    <t>inclui área de PNE</t>
  </si>
  <si>
    <t>PLACAS DE SINALIZAÇÃO DE SAÍDA FOTOLUMINESCENTE, CONFORME PROJETO</t>
  </si>
  <si>
    <t>LUMINÁRIAS, EXTINTORES E SINALIZAÇÕES DE EMERGÊNCIA</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</si>
  <si>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</si>
  <si>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</si>
  <si>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</si>
  <si>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</si>
  <si>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</si>
  <si>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12.1.5</t>
  </si>
  <si>
    <t>12.1.6</t>
  </si>
  <si>
    <t xml:space="preserve">INFRA ESTRUTURA </t>
  </si>
  <si>
    <t>ACABAMENTOS</t>
  </si>
  <si>
    <t>RODAPÉS E SOLEIRAS</t>
  </si>
  <si>
    <t>10.2.1</t>
  </si>
  <si>
    <t>10.3.1</t>
  </si>
  <si>
    <t>12.1.7</t>
  </si>
  <si>
    <t>12.1.8</t>
  </si>
  <si>
    <t>12.1.9</t>
  </si>
  <si>
    <t>12.1.10</t>
  </si>
  <si>
    <t>12.1.19</t>
  </si>
  <si>
    <t>12.1.20</t>
  </si>
  <si>
    <t>12.1.21</t>
  </si>
  <si>
    <t>12.1.23</t>
  </si>
  <si>
    <t>12.1.24</t>
  </si>
  <si>
    <t>12.2.7</t>
  </si>
  <si>
    <t>12.2.8</t>
  </si>
  <si>
    <t>12.2.9</t>
  </si>
  <si>
    <t>12.2.10</t>
  </si>
  <si>
    <t>12.2.11</t>
  </si>
  <si>
    <t>12.2.13</t>
  </si>
  <si>
    <t>12.2.14</t>
  </si>
  <si>
    <t>12.2.15</t>
  </si>
  <si>
    <t>12.2.16</t>
  </si>
  <si>
    <t>12.2.18</t>
  </si>
  <si>
    <t>12.2.19</t>
  </si>
  <si>
    <t>12.2.20</t>
  </si>
  <si>
    <t>12.2.21</t>
  </si>
  <si>
    <t>12.2.22</t>
  </si>
  <si>
    <t>12.2.23</t>
  </si>
  <si>
    <t>12.2.24</t>
  </si>
  <si>
    <t>14.1.1</t>
  </si>
  <si>
    <t>14.2</t>
  </si>
  <si>
    <t>14.3</t>
  </si>
  <si>
    <t>14.4</t>
  </si>
  <si>
    <t>14.5</t>
  </si>
  <si>
    <t>14.6</t>
  </si>
  <si>
    <t>15.0</t>
  </si>
  <si>
    <t>16.0</t>
  </si>
  <si>
    <t>16.1</t>
  </si>
  <si>
    <t>17.0</t>
  </si>
  <si>
    <t>17.1</t>
  </si>
  <si>
    <t>9.1.3</t>
  </si>
  <si>
    <t>9.1.4</t>
  </si>
  <si>
    <t>JOELHO 90 GRAUS, PVC, SOLDÁVEL, DN 25MM, INSTALADO EM RAMAL OU SUB-RAMAL DE ÁGUA - FORNECIMENTO E INSTALAÇÃO. AF_12/2014</t>
  </si>
  <si>
    <t>JOELHO 90 GRAUS, PVC, SOLDÁVEL, DN 50MM, INSTALADO EM PRUMADA DE ÁGUA - FORNECIMENTO E INSTALAÇÃO. AF_12/2014</t>
  </si>
  <si>
    <t>TE, PVC, SOLDÁVEL, DN 25MM, INSTALADO EM RAMAL DE DISTRIBUIÇÃO DE ÁGUA - FORNECIMENTO E INSTALAÇÃO. AF_12/2014</t>
  </si>
  <si>
    <t>TÊ DE REDUÇÃO, PVC, SOLDÁVEL, DN 50MM X 25MM, INSTALADO EM PRUMADA DE ÁGUA - FORNECIMENTO E INSTALAÇÃO. AF_12/2014</t>
  </si>
  <si>
    <t>TUBO, PVC, SOLDÁVEL, DN 25MM, INSTALADO EM RAMAL OU SUB-RAMAL DE ÁGUA - FORNECIMENTO E INSTALAÇÃO. AF_12/2014</t>
  </si>
  <si>
    <t>TUBO, PVC, SOLDÁVEL, DN 50MM, INSTALADO EM PRUMADA DE ÁGUA - FORNECIMENTO E INSTALAÇÃO. AF_12/2014</t>
  </si>
  <si>
    <t>ESGOTO E ÁGUA PLUVIAL</t>
  </si>
  <si>
    <t>CAIXA ENTERRADA HIDRÁULICA RETANGULAR, EM ALVENARIA COM BLOCOS DE CONCRETO, DIMENSÕES INTERNAS: 0,6X0,6X0,6 M PARA REDE DE ESGOTO. AF_05/2018</t>
  </si>
  <si>
    <t>CAIXA SIFONADA, PVC, DN 100 X 100 X 50 MM, JUNTA ELÁSTICA, FORNECIDA E INSTALADA EM RAMAL DE DESCARGA OU EM RAMAL DE ESGOTO SANITÁRIO. AF_12/2014</t>
  </si>
  <si>
    <t>JOELHO 45 GRAUS, PVC, SERIE NORMAL, ESGOTO PREDIAL, DN 40 MM, JUNTA SOLDÁVEL, FORNECIDO E INSTALADO EM RAMAL DE DESCARGA OU RAMAL DE ESGOTO SANITÁRIO. AF_12/2014</t>
  </si>
  <si>
    <t>JOELHO 45 GRAUS, PVC, SERIE NORMAL, ESGOTO PREDIAL, DN 75 MM, JUNTA ELÁSTICA, FORNECIDO E INSTALADO EM RAMAL DE DESCARGA OU RAMAL DE ESGOTO SANITÁRIO. AF_12/2014</t>
  </si>
  <si>
    <t>JOELHO 90 GRAUS, PVC, SERIE NORMAL, ESGOTO PREDIAL, DN 40 MM, JUNTA SOLDÁVEL, FORNECIDO E INSTALADO EM RAMAL DE DESCARGA OU RAMAL DE ESGOTO SANITÁRIO. AF_12/2014</t>
  </si>
  <si>
    <t>JUNÇÃO SIMPLES, PVC, SERIE NORMAL, ESGOTO PREDIAL, DN 100 X 100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</si>
  <si>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</si>
  <si>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REDUÇÃO EXCÊNTRICA, PVC, SERIE R, ÁGUA PLUVIAL, DN 75 X 50 MM, JUNTA ELÁSTICA, FORNECIDO E INSTALADO EM RAMAL DE ENCAMINHAMENTO.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</si>
  <si>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</si>
  <si>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</si>
  <si>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</si>
  <si>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</si>
  <si>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SABONETEIRA PLASTICA TIPO DISPENSER PARA SABONETE LIQUIDO COM RESERVATORIO 800 A 1500 ML, INCLUSO FIXAÇÃO. AF_10/2016</t>
  </si>
  <si>
    <t>PAPELEIRA PLASTICA TIPO DISPENSER PARA PAPEL HIGIENICO ROLAO</t>
  </si>
  <si>
    <t>TOALHEIRO PLASTICO TIPO DISPENSER PARA PAPEL TOALHA INTERFOLHADO</t>
  </si>
  <si>
    <t>74166/001</t>
  </si>
  <si>
    <t>QUADRO DE DISTRIBUICAO DE ENERGIA DE EMBUTIR, EM CHAPA METALICA, PARA 24 DISJUNTORES TERMOMAGNETICOS MONOPOLARES, COM BARRAMENTO TRIFASICO E NEUTRO, FORNECIMENTO E INSTALACAO</t>
  </si>
  <si>
    <t>IMPERMEABILIZACAO DE ESTRUTURAS ENTERRADAS, COM TINTA ASFALTICA, DUAS DEMÃOS (vigas baldrame)</t>
  </si>
  <si>
    <t>E1</t>
  </si>
  <si>
    <t>E2</t>
  </si>
  <si>
    <t>12.0</t>
  </si>
  <si>
    <t>RALO SECO, PVC, DN 100 X 40 MM, JUNTA SOLDÁVEL, FORNECIDO E INSTALADO EM RAMAL DE DESCARGA OU EM RAMAL DE ESGOTO SANITÁRIO. AF_12/2014</t>
  </si>
  <si>
    <t>12.1.15</t>
  </si>
  <si>
    <t>12.1.25</t>
  </si>
  <si>
    <t>12.1.26</t>
  </si>
  <si>
    <t>12.1.27</t>
  </si>
  <si>
    <t>12.1.28</t>
  </si>
  <si>
    <t>12.2.25</t>
  </si>
  <si>
    <t>FUNDAÇÕES E ARRANQUES</t>
  </si>
  <si>
    <t>3.1.1</t>
  </si>
  <si>
    <t>3.1.2</t>
  </si>
  <si>
    <t>3.1.3</t>
  </si>
  <si>
    <t>3.2</t>
  </si>
  <si>
    <t>VIGAS BALDRAMES</t>
  </si>
  <si>
    <t>3.2.1</t>
  </si>
  <si>
    <t>3.2.2</t>
  </si>
  <si>
    <t>3.2.3</t>
  </si>
  <si>
    <t>P32</t>
  </si>
  <si>
    <t>P31</t>
  </si>
  <si>
    <t>P27</t>
  </si>
  <si>
    <t>P26</t>
  </si>
  <si>
    <t>P25</t>
  </si>
  <si>
    <t>P24</t>
  </si>
  <si>
    <t>Prof. Media</t>
  </si>
  <si>
    <t>P21</t>
  </si>
  <si>
    <t>P20</t>
  </si>
  <si>
    <t>P19</t>
  </si>
  <si>
    <t>P18</t>
  </si>
  <si>
    <t>P17</t>
  </si>
  <si>
    <t>P16</t>
  </si>
  <si>
    <t>P15</t>
  </si>
  <si>
    <t>P14</t>
  </si>
  <si>
    <t>P13</t>
  </si>
  <si>
    <t>P12</t>
  </si>
  <si>
    <t>P11</t>
  </si>
  <si>
    <t>P10</t>
  </si>
  <si>
    <t>P09</t>
  </si>
  <si>
    <t>4.2.2</t>
  </si>
  <si>
    <t>4.2.3</t>
  </si>
  <si>
    <t>4.2.4</t>
  </si>
  <si>
    <t>74131/004</t>
  </si>
  <si>
    <t>QUADRO DE COMANDO DE ENERGIA DE EMBUTIR, EM CHAPA METALICA, PARA 18 DISJUNTORES TERMOMAGNETICOS MONOPOLARES, COM BARRAMENTO TRIFASICO E NEUTRO, FORNECIMENTO E INSTALACAO</t>
  </si>
  <si>
    <t>CAIXA DE PASSAGEM 80X80X62 FUNDO BRITA COM TAMPA</t>
  </si>
  <si>
    <t>um</t>
  </si>
  <si>
    <t>74130/005</t>
  </si>
  <si>
    <t>Disjuntor termomagnético tripolar padrão DIN (americano) 63A, 240 V - fornecimento e instalação</t>
  </si>
  <si>
    <t>TOMADA MÉDIA DE EMBUTIR (21MÓDULOS), 2P+T 20 A, INCLUINDO SUPORTE E PLACA - FORNECIMENTO E INSTALAÇÃO. AF_12/2015</t>
  </si>
  <si>
    <t>4.1.2</t>
  </si>
  <si>
    <t>7.2.1</t>
  </si>
  <si>
    <t>14.2.1</t>
  </si>
  <si>
    <t>14.2.2</t>
  </si>
  <si>
    <t>14.2.3</t>
  </si>
  <si>
    <t>14.2.4</t>
  </si>
  <si>
    <t>14.3.1</t>
  </si>
  <si>
    <t>14.3.2</t>
  </si>
  <si>
    <t>14.3.3</t>
  </si>
  <si>
    <t>14.3.4</t>
  </si>
  <si>
    <t>14.3.5</t>
  </si>
  <si>
    <t>14.3.6</t>
  </si>
  <si>
    <t>14.4.1</t>
  </si>
  <si>
    <t>14.4.2</t>
  </si>
  <si>
    <t>14.4.3</t>
  </si>
  <si>
    <t>14.4.4</t>
  </si>
  <si>
    <t>14.4.5</t>
  </si>
  <si>
    <t>14.4.6</t>
  </si>
  <si>
    <t>14.5.1</t>
  </si>
  <si>
    <t>14.5.2</t>
  </si>
  <si>
    <t>14.5.3</t>
  </si>
  <si>
    <t>14.5.4</t>
  </si>
  <si>
    <t>14.6.1</t>
  </si>
  <si>
    <t>14.6.2</t>
  </si>
  <si>
    <t>15.1</t>
  </si>
  <si>
    <t>AMBIENTE</t>
  </si>
  <si>
    <t>ÁREA (M²)</t>
  </si>
  <si>
    <t>PERÍMETRO (M)</t>
  </si>
  <si>
    <t>LADO A (M)</t>
  </si>
  <si>
    <t>LADO B (M)</t>
  </si>
  <si>
    <t>LADO C (M)</t>
  </si>
  <si>
    <t>LADO D (M)</t>
  </si>
  <si>
    <t>ALTURA (M)</t>
  </si>
  <si>
    <t>TOTAL</t>
  </si>
  <si>
    <t>DIMENSÕES</t>
  </si>
  <si>
    <t>QUANTIDADE</t>
  </si>
  <si>
    <t>0,80x2,10</t>
  </si>
  <si>
    <t>0,90x2,10</t>
  </si>
  <si>
    <t>COMPRIMENTO TOTAL (M)</t>
  </si>
  <si>
    <r>
      <t>CHAPISCO PAREDES INTERNAS (M</t>
    </r>
    <r>
      <rPr>
        <sz val="11"/>
        <color theme="1"/>
        <rFont val="Calibri"/>
        <family val="2"/>
      </rPr>
      <t>²)</t>
    </r>
  </si>
  <si>
    <t>SOMA DOS PERÍMETROS (M)</t>
  </si>
  <si>
    <r>
      <t>TOTAL (M</t>
    </r>
    <r>
      <rPr>
        <sz val="11"/>
        <color theme="1"/>
        <rFont val="Calibri"/>
        <family val="2"/>
      </rPr>
      <t>²)</t>
    </r>
  </si>
  <si>
    <t>EMBOÇO, PARA RECEBIMENTO DE CERÂMICA, EM ARGAMASSA TRAÇO 1:2:8, PREPARO MECÂNICO COM BETONEIRA 400L,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</si>
  <si>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</si>
  <si>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7.3</t>
  </si>
  <si>
    <t>CHAPISCO APLICADO EM ALVENARIA (COM PRESENÇA DE VÃOS) E ESTRUTURAS DE CONCRETO DE FACHADA, COM COLHER DE PEDREIRO. ARGAMASSA TRAÇO 1:3 COM PREPARO EM BETONEIRA 400L. AF_06/2014</t>
  </si>
  <si>
    <r>
      <t>CHAPISCO PAREDES EXTERNAS (M</t>
    </r>
    <r>
      <rPr>
        <sz val="11"/>
        <color theme="1"/>
        <rFont val="Calibri"/>
        <family val="2"/>
      </rPr>
      <t>²)</t>
    </r>
  </si>
  <si>
    <r>
      <t>ÁREA DE ESQUADRIA A DESCONTAR (M</t>
    </r>
    <r>
      <rPr>
        <sz val="11"/>
        <color theme="1"/>
        <rFont val="Calibri"/>
        <family val="2"/>
      </rPr>
      <t>²)</t>
    </r>
  </si>
  <si>
    <r>
      <t>ÁREA A CONSIDERAR (M</t>
    </r>
    <r>
      <rPr>
        <sz val="11"/>
        <color theme="1"/>
        <rFont val="Calibri"/>
        <family val="2"/>
      </rPr>
      <t>²)</t>
    </r>
  </si>
  <si>
    <t>EMBOÇO OU MASSA ÚNICA EM ARGAMASSA TRAÇO 1:2:8, PREPARO MECÂNICO COM BETONEIRA 400 L, APLICADA MANUALMENTE EM PANOS DE FACHADA COM PRESENÇA DE VÃOS, ESPESSURA DE 25 MM. AF_06/2014</t>
  </si>
  <si>
    <t>UNI</t>
  </si>
  <si>
    <r>
      <t xml:space="preserve">UN: </t>
    </r>
    <r>
      <rPr>
        <sz val="9"/>
        <color rgb="FF000000"/>
        <rFont val="Gill Sans MT"/>
        <family val="2"/>
      </rPr>
      <t>UNI</t>
    </r>
  </si>
  <si>
    <t>PLACA DE OBRA EM CHAPA DE AÇO GALVANIZADO (3,00m x 2,00m)</t>
  </si>
  <si>
    <t>SERRALHEIRO COM ENCARGOS COMPLEMENTARES</t>
  </si>
  <si>
    <t>COTAÇÃO</t>
  </si>
  <si>
    <t>COMPRIMENTO (M)</t>
  </si>
  <si>
    <r>
      <t>TOTAL (M</t>
    </r>
    <r>
      <rPr>
        <sz val="11"/>
        <color theme="1"/>
        <rFont val="Calibri"/>
        <family val="2"/>
      </rPr>
      <t>)</t>
    </r>
  </si>
  <si>
    <t>PISOS, RODAPÉS E SOLEIRAS</t>
  </si>
  <si>
    <t>REVESTIMENTO CERÂMICO PARA PAREDES EXTERNAS EM PASTILHAS DE PORCELANA 5 X 5 CM (PLACAS DE 30 X 30 CM), ALINHADAS A PRUMO, APLICADO EM PANOS COM VÃOS. AF_06/2014</t>
  </si>
  <si>
    <t>LASTRO COM MATERIAL GRANULAR, APLICAÇÃO EM BLOCOS DE COROAMENTO, ESPESSURA DE *5 CM*. AF_08/2017</t>
  </si>
  <si>
    <t>7.1.1</t>
  </si>
  <si>
    <t>7.1.2</t>
  </si>
  <si>
    <t>7.2.2</t>
  </si>
  <si>
    <t>7.2.3</t>
  </si>
  <si>
    <t>7.3.1</t>
  </si>
  <si>
    <t>LASTRO DE CONCRETO MAGRO, APLICADO EM PISOS OU RADIERS, ESPESSURA DE 3CM. AF_07/2016</t>
  </si>
  <si>
    <t>10.1.2</t>
  </si>
  <si>
    <r>
      <rPr>
        <b/>
        <sz val="9"/>
        <color theme="1"/>
        <rFont val="Gill Sans MT"/>
        <family val="2"/>
      </rPr>
      <t>Responsável Técnico</t>
    </r>
    <r>
      <rPr>
        <sz val="9"/>
        <color theme="1"/>
        <rFont val="Gill Sans MT"/>
        <family val="2"/>
      </rPr>
      <t>: Camila Diel Bobrzyk - CREA MT025305</t>
    </r>
  </si>
  <si>
    <t>EXECUÇÃO DE PASSEIO (CALÇADA) OU PISO DE CONCRETO COM CONCRETO MOLDADO IN LOCO, FEITO EM OBRA, ACABAMENTO CONVENCIONAL, NÃO ARMADO. AF_07/2016 (espessura 6cm)</t>
  </si>
  <si>
    <t>CLIMATIZAÇÃO</t>
  </si>
  <si>
    <t>INSTALAÇÃO DE AR CONDICIONADO COM ATÉ 24.000 BTUs, INVERTER</t>
  </si>
  <si>
    <t>BDI Serviços:</t>
  </si>
  <si>
    <t>BDI Equipamentos:</t>
  </si>
  <si>
    <t>MAPA DE COTAÇÃO DE INSUMOS</t>
  </si>
  <si>
    <t>CÓDIGO</t>
  </si>
  <si>
    <t>DESCRIÇÃO</t>
  </si>
  <si>
    <t>FONTE</t>
  </si>
  <si>
    <t>CNPJ</t>
  </si>
  <si>
    <t>TELEFONE</t>
  </si>
  <si>
    <t>CONTATO</t>
  </si>
  <si>
    <t>DATA</t>
  </si>
  <si>
    <t xml:space="preserve">UNI </t>
  </si>
  <si>
    <t>P. UNIT. (R$)</t>
  </si>
  <si>
    <t>MEDIANA TOTAL (R$)</t>
  </si>
  <si>
    <t>VERGA MOLDADA IN LOCO EM CONCRETO PARA JANELAS COM MAIS DE 1,5 M DE VÃO. AF_03/2016</t>
  </si>
  <si>
    <t>CONTRAVERGA MOLDADA IN LOCO EM CONCRETO PARA VÃOS DE MAIS DE 1,5 M DE COMPRIMENTO. AF_03/2016</t>
  </si>
  <si>
    <r>
      <t>VERGA/CONTRAVERGA (M</t>
    </r>
    <r>
      <rPr>
        <sz val="11"/>
        <color theme="1"/>
        <rFont val="Calibri"/>
        <family val="2"/>
      </rPr>
      <t>)</t>
    </r>
  </si>
  <si>
    <t>TOTAL VERGA(M)</t>
  </si>
  <si>
    <t>TOTAL CONTRAVERGA(M)</t>
  </si>
  <si>
    <t>8.1.3</t>
  </si>
  <si>
    <t>CONTRAPISO EM ARGAMASSA TRAÇO 1:4 (CIMENTO E AREIA), PREPARO MECÂNICO COM BETONEIRA 400 L, APLICADO EM ÁREAS SECAS SOBRE LAJE, ADERIDO, ESPESSURA 3CM. AF_06/2014</t>
  </si>
  <si>
    <t>FRIOSTE</t>
  </si>
  <si>
    <t>TECNOAR</t>
  </si>
  <si>
    <t>MEMÓRIA DE CÁLCULO</t>
  </si>
  <si>
    <t>22.920.446/0001-77</t>
  </si>
  <si>
    <t>(66) 99603 1403</t>
  </si>
  <si>
    <t>CARLA</t>
  </si>
  <si>
    <t>20.586.496/0001-34</t>
  </si>
  <si>
    <t>Cronograma Físico financeiro</t>
  </si>
  <si>
    <t>ANA</t>
  </si>
  <si>
    <t>(66) 3544-1659</t>
  </si>
  <si>
    <t>SALA DE CORTE E COSTURA</t>
  </si>
  <si>
    <t>6,94 + 1,31</t>
  </si>
  <si>
    <t>BANHEIRO MASC.</t>
  </si>
  <si>
    <t>SALA DE REUNIÃO E ATENDIMENTO A  FAMILIA</t>
  </si>
  <si>
    <t>COZINHA</t>
  </si>
  <si>
    <t>DEPÓSITO</t>
  </si>
  <si>
    <t>SALA DE ATIVIDADES I</t>
  </si>
  <si>
    <t>SALA DE ATIVIDADES II</t>
  </si>
  <si>
    <t>BANHEIRO FEMININO</t>
  </si>
  <si>
    <t xml:space="preserve">ÁREA DE REFORMA </t>
  </si>
  <si>
    <t>AREA DE CONST. DIV.</t>
  </si>
  <si>
    <t>AREA DE CONST.</t>
  </si>
  <si>
    <t>AREA DE DEM.</t>
  </si>
  <si>
    <t>P.D.</t>
  </si>
  <si>
    <t>REMOÇÃO DAS DIV. INC. PORT.</t>
  </si>
  <si>
    <t>CORREDOR</t>
  </si>
  <si>
    <t>PCD</t>
  </si>
  <si>
    <t>SALA PSICOSSOCIAL</t>
  </si>
  <si>
    <t>ÁREA DE AMPLIAÇÃO</t>
  </si>
  <si>
    <t>CADASTRO ÚNICO</t>
  </si>
  <si>
    <t>COORDENAÇÃO</t>
  </si>
  <si>
    <t>4,79 +1,30</t>
  </si>
  <si>
    <t>RECEPÇÃO</t>
  </si>
  <si>
    <t>BANHEIRO</t>
  </si>
  <si>
    <t>SALÃO</t>
  </si>
  <si>
    <t>AREA DE VOL.</t>
  </si>
  <si>
    <t>4,78 PALCO</t>
  </si>
  <si>
    <t>CIRCULAÇÃO</t>
  </si>
  <si>
    <t>LAVANDERIA</t>
  </si>
  <si>
    <t>PERIMETRO (M)</t>
  </si>
  <si>
    <t>SALA DE REUNIÃO</t>
  </si>
  <si>
    <t>REFORMA DE PISOS GRANILITE EXISTENTE (M²)</t>
  </si>
  <si>
    <t>COLOCAÇÃO DE PISOS GRANILITE (REFORMA E AMPLIAÇÃO)  (M²)</t>
  </si>
  <si>
    <t>HALL</t>
  </si>
  <si>
    <t>CONTRAPISOS REGULARIZAÇÃO DE PISO (M²)</t>
  </si>
  <si>
    <t>CONTRAPISOS NOVO (M²)</t>
  </si>
  <si>
    <t>ESQUADRIAS EXISTENTES</t>
  </si>
  <si>
    <t>ÁREA TOTAL(M²)</t>
  </si>
  <si>
    <t>2,00x1,10/1,00</t>
  </si>
  <si>
    <t>1,50x1,10/1,00</t>
  </si>
  <si>
    <t>2,00x0,50/1,60</t>
  </si>
  <si>
    <t>ESQUADRIAS NOVAS</t>
  </si>
  <si>
    <t>1,70x1,40/0,40</t>
  </si>
  <si>
    <t>1,50x0,50/1,60</t>
  </si>
  <si>
    <t>0,80x0,50/160</t>
  </si>
  <si>
    <t xml:space="preserve"> TOTAL </t>
  </si>
  <si>
    <t>2,50x2,10</t>
  </si>
  <si>
    <t>PINGADEIRA NOVAS</t>
  </si>
  <si>
    <t>SOLEIRAS NOVAS</t>
  </si>
  <si>
    <t>1,10x2,10</t>
  </si>
  <si>
    <t>ESQUADRIAS REMOVIDAS</t>
  </si>
  <si>
    <t>2,00x1,10</t>
  </si>
  <si>
    <t>0,80x0,50</t>
  </si>
  <si>
    <t>1,50x0,50</t>
  </si>
  <si>
    <t>1,70x1,40</t>
  </si>
  <si>
    <t>2,35x0,50</t>
  </si>
  <si>
    <t>5,75+3,90+3,81+2,55+8,11+4,60</t>
  </si>
  <si>
    <t>5,55+3,81+3,90+1,05+1,80+1,60+2,35+4,00</t>
  </si>
  <si>
    <t>3,55+2,50</t>
  </si>
  <si>
    <t>AMBIENTES</t>
  </si>
  <si>
    <r>
      <t>ÁREA DE ESQUADRIA A SOMAR (M</t>
    </r>
    <r>
      <rPr>
        <sz val="11"/>
        <color theme="1"/>
        <rFont val="Calibri"/>
        <family val="2"/>
      </rPr>
      <t>²)</t>
    </r>
  </si>
  <si>
    <t>SALA DE ATIVIDADES I E II</t>
  </si>
  <si>
    <t>*AREAS DE CHAPISCO APENAS NO FECHAMENTO DAS ABERTURAS</t>
  </si>
  <si>
    <t>TOTAL (M²) CHAPISCO PAREDES INTERNAS</t>
  </si>
  <si>
    <t xml:space="preserve">Área reforma: </t>
  </si>
  <si>
    <t xml:space="preserve">Área ampliação: </t>
  </si>
  <si>
    <t>JOELHO 45 GRAUS, PVC, SOLDÁVEL, DN 25MM, INSTALADO EM RAMAL OU SUB-RAMAL DE ÁGUA - FORNECIMENTO E INSTALAÇÃO. AF_12/2014</t>
  </si>
  <si>
    <t>AREA DE EMB. PARA CERÂMICA</t>
  </si>
  <si>
    <t>AREA CERÂMICA PAREDES</t>
  </si>
  <si>
    <r>
      <t>PASTILHAS FACHADAS EXTERNAS (M</t>
    </r>
    <r>
      <rPr>
        <sz val="11"/>
        <color theme="1"/>
        <rFont val="Calibri"/>
        <family val="2"/>
      </rPr>
      <t>²)</t>
    </r>
  </si>
  <si>
    <t>DETALHE</t>
  </si>
  <si>
    <t>FACHADA FRONTAL</t>
  </si>
  <si>
    <t>PILARES FRONTAL</t>
  </si>
  <si>
    <t>BRISE FRONTAL</t>
  </si>
  <si>
    <t>FACHADA LATERAL</t>
  </si>
  <si>
    <t>BRISES LATERAL</t>
  </si>
  <si>
    <t>VOLUMES</t>
  </si>
  <si>
    <r>
      <t>MASSA ÚNICA PAREDES INTERNAS (M</t>
    </r>
    <r>
      <rPr>
        <sz val="11"/>
        <color theme="1"/>
        <rFont val="Calibri"/>
        <family val="2"/>
      </rPr>
      <t>²)</t>
    </r>
  </si>
  <si>
    <t>ABRIGO DE GÁS</t>
  </si>
  <si>
    <t>FOSSO DE ILUMINAÇÃO</t>
  </si>
  <si>
    <t>BRISES</t>
  </si>
  <si>
    <t>FORRO EM RÉGUAS DE PVC, FRISADO, PARA AMBIENTES RESIDENCIAIS, INCLUSIVE ESTRUTURA DE FIXAÇÃO. AF_05/2017_P</t>
  </si>
  <si>
    <r>
      <t>FORRO PVC (M</t>
    </r>
    <r>
      <rPr>
        <sz val="11"/>
        <color theme="1"/>
        <rFont val="Calibri"/>
        <family val="2"/>
      </rPr>
      <t>²)</t>
    </r>
  </si>
  <si>
    <r>
      <t>RECOLOCAÇÃO FORRO PVC (M</t>
    </r>
    <r>
      <rPr>
        <sz val="11"/>
        <color theme="1"/>
        <rFont val="Calibri"/>
        <family val="2"/>
      </rPr>
      <t>²)</t>
    </r>
  </si>
  <si>
    <t>REMOÇÃO DE FORROS DE DRYWALL, PVC E FIBROMINERAL, DE FORMA MANUAL, SEM REAPROVEITAMENTO. AF_12/2017</t>
  </si>
  <si>
    <t>9.1.2</t>
  </si>
  <si>
    <t>9.1.5</t>
  </si>
  <si>
    <t>2,00x0,50/160</t>
  </si>
  <si>
    <t>1,50x0,50/2,20</t>
  </si>
  <si>
    <t>2,35x0,50/160</t>
  </si>
  <si>
    <t>REMOÇÃO DE PISOS CERÂMICO  EXISTENTE(M²)</t>
  </si>
  <si>
    <t>TOTAL (M²) MASSA ÚNICA PAREDES INTERNAS</t>
  </si>
  <si>
    <r>
      <t>PINTURA PAREDES INTERNAS (M</t>
    </r>
    <r>
      <rPr>
        <sz val="11"/>
        <color theme="1"/>
        <rFont val="Calibri"/>
        <family val="2"/>
      </rPr>
      <t>²)</t>
    </r>
  </si>
  <si>
    <t>1,20x1,10/1,00</t>
  </si>
  <si>
    <t>PLATIBANDAS INTERNAS</t>
  </si>
  <si>
    <t>ELETRODUTO DE AÇO GALVANIZADO, CLASSE LEVE, DN 25 MM (1), APARENTE, INSTALADO EM TETO - FORNECIMENTO E INSTALAÇÃO. AF_11/2016_P</t>
  </si>
  <si>
    <t>LUMINÁRIA TIPO PLAFON, DE SOBREPOR, COM 1 LÂMPADA DE LED 15W - FORNECIMENTO E INSTALAÇÃO. AF_11/2017</t>
  </si>
  <si>
    <t>INSTALAÇÃO DE AR CONDICIONADO COM ATÉ 24.000 BTUs, INVERTER (REAPROVEITAMENTO DOS EQUIPAMENTOS EXISTENTES)</t>
  </si>
  <si>
    <t>3.1.4</t>
  </si>
  <si>
    <t>3.2.4</t>
  </si>
  <si>
    <t>4.1.3</t>
  </si>
  <si>
    <t>6.1.3</t>
  </si>
  <si>
    <t>7.1.4</t>
  </si>
  <si>
    <t>7.3.2</t>
  </si>
  <si>
    <t>9.1.6</t>
  </si>
  <si>
    <t>9.1.7</t>
  </si>
  <si>
    <t>9.1.8</t>
  </si>
  <si>
    <t>9.2.2</t>
  </si>
  <si>
    <t>9.2.3</t>
  </si>
  <si>
    <t>10.1.3</t>
  </si>
  <si>
    <t>12.1.4</t>
  </si>
  <si>
    <t>12.1.11</t>
  </si>
  <si>
    <t>12.1.12</t>
  </si>
  <si>
    <t>12.1.13</t>
  </si>
  <si>
    <t>12.1.14</t>
  </si>
  <si>
    <t>12.1.16</t>
  </si>
  <si>
    <t>12.1.17</t>
  </si>
  <si>
    <t>12.1.18</t>
  </si>
  <si>
    <t>12.1.22</t>
  </si>
  <si>
    <t>12.2.4</t>
  </si>
  <si>
    <t>12.2.6</t>
  </si>
  <si>
    <t>12.2.12</t>
  </si>
  <si>
    <t>12.2.17</t>
  </si>
  <si>
    <t>12.2.26</t>
  </si>
  <si>
    <t>12.2.27</t>
  </si>
  <si>
    <t>12.2.28</t>
  </si>
  <si>
    <t>Área ampliação:</t>
  </si>
  <si>
    <t>DEMOLIÇÃO DE ALVENARIA DE BLOCO FURADO, DE FORMA MANUAL, SEM REAPROVEITAMENTO. AF_12/2017</t>
  </si>
  <si>
    <t>ADMINISTRAÇÃO LOCAL</t>
  </si>
  <si>
    <t>ENGENHEIRO CIVIL DE OBRA JUNIOR COM ENCARGOS COMPLEMENTARES</t>
  </si>
  <si>
    <t>ENCARREGADO GERAL DE OBRAS COM ENCARGOS COMPLEMENTARES</t>
  </si>
  <si>
    <t>MÊS</t>
  </si>
  <si>
    <t>ARMAÇÃO DE BLOCO, VIGA BALDRAME E SAPATA UTILIZANDO AÇO CA-60 DE 5 MM - MONTAGEM. AF_06/2017</t>
  </si>
  <si>
    <t>PROF.</t>
  </si>
  <si>
    <t>DIÂMETRO</t>
  </si>
  <si>
    <t>VOLUME</t>
  </si>
  <si>
    <t>QUANT.</t>
  </si>
  <si>
    <t>VOL TOTAL</t>
  </si>
  <si>
    <t>COMP. TOTAL</t>
  </si>
  <si>
    <t>Empolamento</t>
  </si>
  <si>
    <t>2.5</t>
  </si>
  <si>
    <t>ALVENARIA DE VEDAÇÃO DE BLOCOS CERÂMICOS FURADOS NA VERTICAL DE 14X19X39CM (ESPESSURA 14CM) DE PAREDES COM ÁREA LÍQUIDA MENOR QUE 6M² SEM VÃOS E ARGAMASSA DE ASSENTAMENTO COM PREPARO EM BETONEIRA. AF_06/2014</t>
  </si>
  <si>
    <t xml:space="preserve">Abrigo </t>
  </si>
  <si>
    <t>Hall externo</t>
  </si>
  <si>
    <t>Hall Interno</t>
  </si>
  <si>
    <t>produção / area limpa</t>
  </si>
  <si>
    <t>sala de embalagens</t>
  </si>
  <si>
    <t>produção / area suja</t>
  </si>
  <si>
    <t>entrada e higienização</t>
  </si>
  <si>
    <t>descarga</t>
  </si>
  <si>
    <t>estoque de gaiolas</t>
  </si>
  <si>
    <t>SALA 1</t>
  </si>
  <si>
    <t>SALA 2</t>
  </si>
  <si>
    <t>SALA 3</t>
  </si>
  <si>
    <t>PCD 1</t>
  </si>
  <si>
    <t>PCD 2</t>
  </si>
  <si>
    <t>GRUPO GERADOR</t>
  </si>
  <si>
    <t>Câmara fria</t>
  </si>
  <si>
    <t>Obra: Reforma e Ampliação Abatedouro de Aves Municipal</t>
  </si>
  <si>
    <t>ORÇAMENTO
ABATEDOURO DE AVES MUNICIPAL</t>
  </si>
  <si>
    <t>CALÇADAS EXTERNAS</t>
  </si>
  <si>
    <r>
      <t>Compactação (m</t>
    </r>
    <r>
      <rPr>
        <sz val="11"/>
        <color theme="1"/>
        <rFont val="Calibri"/>
        <family val="2"/>
      </rPr>
      <t>³) (empolamento de 30%)</t>
    </r>
  </si>
  <si>
    <r>
      <t>Demolição de piso cerâmico (m</t>
    </r>
    <r>
      <rPr>
        <sz val="11"/>
        <color theme="1"/>
        <rFont val="Calibri"/>
        <family val="2"/>
      </rPr>
      <t xml:space="preserve">²) </t>
    </r>
  </si>
  <si>
    <r>
      <t>Demolição de rodapé cerâmico (m</t>
    </r>
    <r>
      <rPr>
        <sz val="11"/>
        <color theme="1"/>
        <rFont val="Calibri"/>
        <family val="2"/>
      </rPr>
      <t xml:space="preserve">) </t>
    </r>
  </si>
  <si>
    <r>
      <t>Demolição de contrapiso (m</t>
    </r>
    <r>
      <rPr>
        <sz val="11"/>
        <color theme="1"/>
        <rFont val="Calibri"/>
        <family val="2"/>
      </rPr>
      <t>³)</t>
    </r>
  </si>
  <si>
    <r>
      <t>Demolição de alvenaria (m</t>
    </r>
    <r>
      <rPr>
        <sz val="11"/>
        <color theme="1"/>
        <rFont val="Calibri"/>
        <family val="2"/>
      </rPr>
      <t>³)</t>
    </r>
  </si>
  <si>
    <t>Lavagem das gaiolas</t>
  </si>
  <si>
    <t>Sapata 1</t>
  </si>
  <si>
    <t>Sapata 2</t>
  </si>
  <si>
    <t>Broca</t>
  </si>
  <si>
    <t>Vigas baldrame</t>
  </si>
  <si>
    <t>COMP.</t>
  </si>
  <si>
    <t>EMBOÇO PARA CERÂMICA</t>
  </si>
  <si>
    <t>MASSA ÚNICA</t>
  </si>
  <si>
    <t>REVESTIMENTO CERÂMICO</t>
  </si>
  <si>
    <t>Fachada frontal</t>
  </si>
  <si>
    <t>Fachada lat. Direita</t>
  </si>
  <si>
    <t>Fachada lat. Esquerda</t>
  </si>
  <si>
    <t>Fachada fundos</t>
  </si>
  <si>
    <t>PASTILHAS</t>
  </si>
  <si>
    <t>FORRO PVC</t>
  </si>
  <si>
    <t>DIMENSÕES (M)</t>
  </si>
  <si>
    <t>0,80X2,10</t>
  </si>
  <si>
    <t>0,90X2,10</t>
  </si>
  <si>
    <t>1,00X2,10</t>
  </si>
  <si>
    <t>1,20X2,10</t>
  </si>
  <si>
    <t>0,70X1,00/1,10</t>
  </si>
  <si>
    <t>0,80X0,80/2,30</t>
  </si>
  <si>
    <t>2,00X0,40/2,30</t>
  </si>
  <si>
    <t>3,00X0,80/2,30</t>
  </si>
  <si>
    <t>PISO GRANILITE</t>
  </si>
  <si>
    <t>RODAPÉ GRANILITE</t>
  </si>
  <si>
    <t>FUNDO PREPARADOR (REPINTURA)</t>
  </si>
  <si>
    <t>SINAPI - FEVEREIRO 2019</t>
  </si>
  <si>
    <t>LOCACAO CONVENCIONAL DE OBRA, UTILIZANDO GABARITO DE TÁBUAS CORRIDAS PONTALETADAS A CADA 2,00M -  2 UTILIZAÇÕES. AF_10/2018</t>
  </si>
  <si>
    <t>MOVIMENTO DE TERRA E DEMOLIÇÕES</t>
  </si>
  <si>
    <t>74005/1</t>
  </si>
  <si>
    <t>COMPACTACAO MECANICA, SEM CONTROLE DO GC (C/COMPACTADOR PLACA 400 KG)</t>
  </si>
  <si>
    <t>1.3.1</t>
  </si>
  <si>
    <t>1.3.2</t>
  </si>
  <si>
    <t>DEMOLIÇÃO DE RODAPÉ CERÂMICO, DE FORMA MANUAL, SEM REAPROVEITAMENTO. AF_12/2017</t>
  </si>
  <si>
    <t>ESCAVAÇÃO MANUAL PARA BLOCO DE COROAMENTO OU SAPATA, SEM PREVISÃO DE FÔRMA. AF_06/2017</t>
  </si>
  <si>
    <t>ESCAVAÇÃO MANUAL DE VALA PARA VIGA BALDRAME, SEM PREVISÃO DE FÔRMA. AF_06/2017</t>
  </si>
  <si>
    <t>2.6</t>
  </si>
  <si>
    <t>2.7</t>
  </si>
  <si>
    <t>2.8</t>
  </si>
  <si>
    <t>ESTACA BROCA DE CONCRETO, DIÃMETRO DE 20 CM, PROFUNDIDADE DE ATÉ 3 M, ESCAVAÇÃO MANUAL COM TRADO CONCHA, NÃO ARMADA. AF_03/2018</t>
  </si>
  <si>
    <t>ARMAÇÃO DE BLOCO, VIGA BALDRAME OU SAPATA UTILIZANDO AÇO CA-50 DE 6,3 MM - MONTAGEM. AF_06/2017</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</si>
  <si>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</si>
  <si>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10,0 MM - MONTAGEM. AF_12/2015</t>
  </si>
  <si>
    <t>ARMAÇÃO DE BLOCO, VIGA BALDRAME OU SAPATA UTILIZANDO AÇO CA-50 DE 10 MM - MONTAGEM. AF_06/2017</t>
  </si>
  <si>
    <t>FABRICAÇÃO, MONTAGEM E DESMONTAGEM DE FÔRMA PARA VIGA BALDRAME, EM CHAPA DE MADEIRA COMPENSADA RESINADA, E=17 MM, 4 UTILIZAÇÕES. AF_06/2017</t>
  </si>
  <si>
    <t>CONCRETO FCK = 25MPA, TRAÇO 1:2,3:2,7 (CIMENTO/ AREIA MÉDIA/ BRITA 1)  - PREPARO MECÂNICO COM BETONEIRA 600 L. AF_07/2016</t>
  </si>
  <si>
    <t>PILARES</t>
  </si>
  <si>
    <t xml:space="preserve">ARMAÇÃO DE PILAR OU VIGA DE UMA ESTRUTURA CONVENCIONAL DE CONCRETO ARMADO EM UMA EDIFICAÇÃO TÉRREA OU SOBRADO UTILIZANDO AÇO CA-60 DE 5,0 MM - MONTAGEM. AF_12/2015 </t>
  </si>
  <si>
    <t>MONTAGEM E DESMONTAGEM DE FÔRMA DE PILARES RETANGULARES E ESTRUTURAS SIMILARES COM ÁREA MÉDIA DAS SEÇÕES MENOR OU IGUAL A 0,25 M², PÉ-DIREITO SIMPLES, EM MADEIRA SERRADA, 4 UTILIZAÇÕES. AF_12/2015</t>
  </si>
  <si>
    <t>VIGAS DE RESPALDO</t>
  </si>
  <si>
    <t>MONTAGEM E DESMONTAGEM DE FÔRMA DE VIGA, ESCORAMENTO COM PONTALETE DE MADEIRA, PÉ-DIREITO SIMPLES, EM MADEIRA SERRADA, 4 UTILIZAÇÕES. AF_12/2015</t>
  </si>
  <si>
    <t xml:space="preserve">CONCRETO FCK = 25MPA, TRAÇO 1:2,3:2,7 (CIMENTO/ AREIA MÉDIA/ BRITA 1)  - PREPARO MECÂNICO COM BETONEIRA 600 L. AF_07/2016. </t>
  </si>
  <si>
    <t>CHAPISCO APLICADO EM ALVENARIA (COM PRESENÇA DE VÃOS) E ESTRUTURAS DE CONCRETO DE FACHADA, COM COLHER DE PEDREIRO.  ARGAMASSA TRAÇO 1:3 COM PREPARO EM BETONEIRA 400L. AF_06/2014</t>
  </si>
  <si>
    <t>REVESTIMENTO CERÂMICO PARA PAREDES INTERNAS COM PLACAS TIPO ESMALTADA PADRÃO POPULAR DE DIMENSÕES 20X20 CM, ARGAMASSA TIPO AC I, APLICADAS EM AMBIENTES DE ÁREA MAIOR QUE 5 M2 NA ALTURA INTEIRA DAS PAREDES. AF_06/2014</t>
  </si>
  <si>
    <t>FABRICAÇÃO E INSTALAÇÃO DE TESOURA INTEIRA EM AÇO, VÃO DE 3 M, PARA TELHA ONDULADA DE FIBROCIMENTO, METÁLICA, PLÁSTICA OU TERMOACÚSTICA, INCLUSO IÇAMENTO.. AF_12/2015</t>
  </si>
  <si>
    <t>TRAMA DE AÇO COMPOSTA POR RIPAS PARA TELHADOS DE MAIS DE 2 ÁGUAS PARA TELHA CERÂMICA CAPA-CANAL, INCLUSO TRANSPORTE VERTICAL. AF_12/2015</t>
  </si>
  <si>
    <t>TELHAMENTO COM TELHA ONDULADA DE FIBROCIMENTO E = 6 MM, COM RECOBRIMENTO LATERAL DE 1/4 DE ONDA PARA TELHADO COM INCLINAÇÃO MAIOR QUE 10°, COM ATÉ 2 ÁGUAS, INCLUSO IÇAMENTO. AF_06/2016</t>
  </si>
  <si>
    <t>73933/3</t>
  </si>
  <si>
    <t>PORTA DE FERRO TIPO VENEZIANA, DE ABRIR, SEM BANDEIRA SEM FERRAGENS</t>
  </si>
  <si>
    <t>P01 (EXISTENTES)</t>
  </si>
  <si>
    <t>BATENTE FERRO 1X1/8"</t>
  </si>
  <si>
    <t>73924/2</t>
  </si>
  <si>
    <t>PINTURA ESMALTE ACETINADO, DUAS DEMAOS, SOBRE SUPERFICIE METALICA</t>
  </si>
  <si>
    <t>ARGAMASSA TRAÇO 1:0,5:4,5 (CIMENTO, CAL E AREIA MÉDIA) PARA ASSENTAMENTO DE ALVENARIA, PREPARO MANUAL. AF_08/2014</t>
  </si>
  <si>
    <t>PS - 001</t>
  </si>
  <si>
    <r>
      <t xml:space="preserve">ITEM: </t>
    </r>
    <r>
      <rPr>
        <sz val="9"/>
        <color rgb="FF000000"/>
        <rFont val="Gill Sans MT"/>
        <family val="2"/>
      </rPr>
      <t>PS - 001</t>
    </r>
  </si>
  <si>
    <t>PORTA DE FERRO DE CORRER (SEM PINTURA).</t>
  </si>
  <si>
    <t>PORTAO DE CORRER EM CHAPA TIPO PAINEL LAMBRIL QUADRADO, COM PORTA SOCIAL COMPLETA INCLUIDA, COM REQUADRO, ACABAMENTO NATURAL, COM TRILHOS E ROLDANAS</t>
  </si>
  <si>
    <t>DEMOLIÇÃO DE REVESTIMENTO CERÂMICO, DE FORMA MECANIZADA COM MARTELETE, SEM REAPROVEITAMENTO. AF_12/2017 (Pisos existentes)</t>
  </si>
  <si>
    <t>DEMOLIÇÃO DE LAJES, DE FORMA MECANIZADA COM MARTELETE, SEM REAPROVEITAMENTO. AF_12/2017 (Calçadas externas existentes e contrapisos internos para novas alvenarias)</t>
  </si>
  <si>
    <t>REMOÇÃO DE PORTAS, DE FORMA MANUAL, SEM REAPROVEITAMENTO. AF_12/2017 (Portas dos banheiros existentes)</t>
  </si>
  <si>
    <t>PORTA DE GIRO UMA FOLHA, COM TELA MOSQUITEIRA, 0,80X2,10M</t>
  </si>
  <si>
    <t>PORTA DE GIRO UMA FOLHA, COM TELA MOSQUITEIRA, 0,80X2,10M (P01)</t>
  </si>
  <si>
    <t>SORRISO VIDROS E ESQUADRIAS</t>
  </si>
  <si>
    <t>32.079.258/0001-11</t>
  </si>
  <si>
    <t>(66) 3544-5358</t>
  </si>
  <si>
    <t>ADEMIR</t>
  </si>
  <si>
    <t>VIDROLUX</t>
  </si>
  <si>
    <t>02.082.284/0001-38</t>
  </si>
  <si>
    <t>(66) 3545-0088</t>
  </si>
  <si>
    <t>MATHEUS</t>
  </si>
  <si>
    <t>PORTA DE GIRO UMA FOLHA, COM TELA MOSQUITEIRA, 0,90X2,10M</t>
  </si>
  <si>
    <t>PORTA DE GIRO UMA FOLHA, COM TELA MOSQUITEIRA, 1,20X2,10M</t>
  </si>
  <si>
    <t>PORTA DE GIRO UMA FOLHA, COM TELA MOSQUITEIRA, 0,90X2,10M (P02)</t>
  </si>
  <si>
    <t>PORTA DE GIRO UMA FOLHA, COM TELA MOSQUITEIRA, 1,20X2,10M (P01)</t>
  </si>
  <si>
    <t>COT-001</t>
  </si>
  <si>
    <t>COT-002</t>
  </si>
  <si>
    <t>COT-003</t>
  </si>
  <si>
    <t>PINTURA ESMALTE BRILHANTE (2 DEMAOS) SOBRE SUPERFICIE METALICA, INCLUSIVE PROTECAO COM ZARCAO (1 DEMAO) - (Janelas novas e existentes)</t>
  </si>
  <si>
    <t>JANELA DE AÇO BASCULANTE, FIXAÇÃO COM ARGAMASSA, SEM VIDROS, PADRONIZADA. AF_07/2016</t>
  </si>
  <si>
    <t>VIDRO LISO COMUM TRANSPARENTE, ESPESSURA 4MM</t>
  </si>
  <si>
    <t>9.2.4</t>
  </si>
  <si>
    <t>JANELA DE AÇO DE CORRER, 2 FOLHAS, FIXAÇÃO COM ARGAMASSA, COM VIDROS, PADRONIZADA. AF_07/2016</t>
  </si>
  <si>
    <t>COT-004</t>
  </si>
  <si>
    <t>9.2.5</t>
  </si>
  <si>
    <t>PAINEL FIXO COM TELA MOSQUITEIRA PARA JANELA 3,00X0,80M</t>
  </si>
  <si>
    <t>CONTRAPISO AUTONIVELANTE, APLICADO SOBRE LAJE, ADERIDO, ESPESSURA 2CM. AF_06/2014 (Regularização para piso granilite)</t>
  </si>
  <si>
    <t>REGULARIZAÇÃO CONTRAPISO</t>
  </si>
  <si>
    <t>Todos</t>
  </si>
  <si>
    <t>10.1.1</t>
  </si>
  <si>
    <t>APLICAÇÃO DE FUNDO SELADOR ACRÍLICO EM PAREDES, UMA DEMÃO. AF_06/2014</t>
  </si>
  <si>
    <t>LAVATÓRIO LOUÇA BRANCA SUSPENSO, 29,5 X 39CM OU EQUIVALENTE, PADRÃO POPULAR, INCLUSO SIFÃO FLEXÍVEL EM PVC, VÁLVULA E ENGATE FLEXÍVEL 30CM EM PLÁSTICO E TORNEIRA CROMADA DE MESA, PADRÃO POPULAR - FORNECIMENTO E INSTALAÇÃO. AF_12/2013</t>
  </si>
  <si>
    <t>TANQUE DE MÁRMORE SINTÉTICO SUSPENSO, 22L OU EQUIVALENTE, INCLUSO SIFÃO FLEXÍVEL EM PVC, VÁLVULA PLÁSTICA E TORNEIRA DE PLÁSTICO - FORNECIMENTO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</si>
  <si>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</si>
  <si>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TORNEIRA CROMADA 1/2" OU 3/4" PARA TANQUE, PADRÃO POPULAR - FORNECIMENTO E INSTALAÇÃO. AF_12/2013</t>
  </si>
  <si>
    <t>REGISTRO DE ESFERA, PVC, SOLDÁVEL, DN  32 MM, INSTALADO EM RESERVAÇÃO DE ÁGUA DE EDIFICAÇÃO QUE POSSUA RESERVATÓRIO DE FIBRA/FIBROCIMENTO   FORNECIMENTO E INSTALAÇÃO. AF_06/2016</t>
  </si>
  <si>
    <t>REGISTRO DE ESFERA, PVC, SOLDÁVEL, DN  25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</si>
  <si>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</si>
  <si>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GAVETA BRUTO, LATÃO, ROSCÁVEL, 1 1/2, COM ACABAMENTO E CANOPLA CROMADOS, INSTALADO EM RESERVAÇÃO DE ÁGUA DE EDIFICAÇÃO QUE POSSUA RESERVATÓRIO DE FIBRA/FIBROCIMENTO  FORNECIMENTO E INSTALAÇÃO. AF_06/2016</t>
  </si>
  <si>
    <t>VÁLVULA DE RETENÇÃO VERTICAL, DE BRONZE, ROSCÁVEL, 1" - FORNECIMENTO E INSTALAÇÃO. AF_01/2019</t>
  </si>
  <si>
    <t>VÁLVULA DE DESCARGA METÁLICA, BASE 1 1/2 ", ACABAMENTO METALICO CROMADO - FORNECIMENTO E INSTALAÇÃO. AF_01/2019</t>
  </si>
  <si>
    <t>CAIXA D'AGUA FIBRA DE VIDRO PARA 5000 LITROS, COM TAMPA</t>
  </si>
  <si>
    <t>ENGATE FLEXÍVEL EM PLÁSTICO BRANCO, 1/2" X 40CM - FORNECIMENTO E INSTALAÇÃO. AF_12/2013</t>
  </si>
  <si>
    <t>VASO SANITARIO SIFONADO CONVENCIONAL COM LOUÇA BRANCA, INCLUSO CONJUNTO DE LIGAÇÃO PARA BACIA SANITÁRIA AJUSTÁVEL - FORNECIMENTO E INSTALAÇÃO. AF_10/2016</t>
  </si>
  <si>
    <t xml:space="preserve">VASO SANITARIO INFANTIL SIFONADO, PARA VALVULA DE DESCARGA, EM LOUCA BRANCA, COM ACESSORIOS, INCLUSIVE ASSENTO PLASTICO, BOLSA DE BORRACHA PARA LIGACAO, TUBO PVC LIGACAO - FORNECIMENTO E INSTALACAO </t>
  </si>
  <si>
    <t>JOELHO 90 GRAUS COM BUCHA DE LATÃO, PVC, SOLDÁVEL, DN 25MM, X 1/2 INSTALADO EM RAMAL OU SUB-RAMAL DE ÁGUA - FORNECIMENTO E INSTALAÇÃO. AF_12/2014</t>
  </si>
  <si>
    <t>JOELHO 90 GRAUS COM BUCHA DE LATÃO, PVC, SOLDÁVEL, DN 25MM, X 3/4 INSTALADO EM RAMAL OU SUB-RAMAL DE ÁGUA - FORNECIMENTO E INSTALAÇÃO. AF_12/2014</t>
  </si>
  <si>
    <t>TÊ COM BUCHA DE LATÃO NA BOLSA CENTRAL, PVC, SOLDÁVEL, DN 25MM X 1/2, INSTALADO EM RAMAL OU SUB-RAMAL DE ÁGUA - FORNECIMENTO E INSTALAÇÃO. AF_12/2014</t>
  </si>
  <si>
    <t>TÊ COM BUCHA DE LATÃO NA BOLSA CENTRAL, PVC, SOLDÁVEL, DN 25MM X 3/4, INSTALADO EM RAMAL OU SUB-RAMAL DE ÁGUA - FORNECIMENTO E INSTALAÇÃO. AF_03/2015</t>
  </si>
  <si>
    <t>ADAPTADOR COM FLANGE E ANEL DE VEDAÇÃO, PVC, SOLDÁVEL, DN 32 MM X 1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</si>
  <si>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</si>
  <si>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</si>
  <si>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</si>
  <si>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LUVA DE REDUÇÃO, PVC, SOLDÁVEL, DN 32MM X 25MM, INSTALADO EM PRUMADA DE ÁGUA - FORNECIMENTO E INSTALAÇÃO. AF_12/2014</t>
  </si>
  <si>
    <t>BUCHA DE REDUÇÃO, PVC, SOLDÁVEL, DN 50MM X 32MM, INSTALADO EM PRUMADA DE ÁGUA - FORNECIMENTO E INSTALAÇÃO. AF</t>
  </si>
  <si>
    <t>JOELHO 45 GRAUS, PVC, SOLDÁVEL, DN 32MM, INSTALADO EM RAMAL OU SUB-RAMAL DE ÁGUA - FORNECIMENTO E INSTALAÇÃO. AF_12/2014</t>
  </si>
  <si>
    <t>JOELHO 45 GRAUS, PVC, SOLDÁVEL, DN 50MM, INSTALADO EM PRUMADA DE ÁGUA - FORNECIMENTO E INSTALAÇÃO. AF_12/2014</t>
  </si>
  <si>
    <t>12.1.29</t>
  </si>
  <si>
    <t>12.1.30</t>
  </si>
  <si>
    <t>JOELHO 90 GRAUS, PVC, SOLDÁVEL, DN 32MM, INSTALADO EM RAMAL OU SUB-RAMAL DE ÁGUA - FORNECIMENTO E INSTALAÇÃO. AF_12/2014</t>
  </si>
  <si>
    <t>12.1.31</t>
  </si>
  <si>
    <t>12.1.32</t>
  </si>
  <si>
    <t>LUVA, PVC, SOLDÁVEL, DN 25MM, INSTALADO EM PRUMADA DE ÁGUA - FORNECIMENTO E INSTALAÇÃO. AF_12/2014</t>
  </si>
  <si>
    <t>12.1.33</t>
  </si>
  <si>
    <t>LUVA DE CORRER, PVC, SOLDÁVEL, DN 32MM, INSTALADO EM PRUMADA DE ÁGUA - FORNECIMENTO E INSTALAÇÃO. AF_12/2014</t>
  </si>
  <si>
    <t>12.1.34</t>
  </si>
  <si>
    <t>LUVA, PVC, SOLDÁVEL, DN 50MM, INSTALADO EM PRUMADA DE ÁGUA - FORNECIMENTO E INSTALAÇÃO. AF_12/2014</t>
  </si>
  <si>
    <t>12.1.35</t>
  </si>
  <si>
    <t>12.1.36</t>
  </si>
  <si>
    <t>TUBO, PVC, SOLDÁVEL, DN 32MM, INSTALADO EM RAMAL DE DISTRIBUIÇÃO DE ÁGUA - FORNECIMENTO E INSTALAÇÃO. AF_12/2014</t>
  </si>
  <si>
    <t>12.1.37</t>
  </si>
  <si>
    <t>12.1.38</t>
  </si>
  <si>
    <t>12.1.39</t>
  </si>
  <si>
    <t>TE, PVC, SOLDÁVEL, DN 32MM, INSTALADO EM RAMAL DE DISTRIBUIÇÃO DE ÁGUA - FORNECIMENTO E INSTALAÇÃO. AF_12/2014</t>
  </si>
  <si>
    <t>12.1.40</t>
  </si>
  <si>
    <t xml:space="preserve"> TE, PVC, SOLDÁVEL, DN 50MM, INSTALADO EM PRUMADA DE ÁGUA - FORNECIMENTO E INSTALAÇÃO. AF_12/2014</t>
  </si>
  <si>
    <t>12.1.41</t>
  </si>
  <si>
    <t xml:space="preserve"> TÊ DE REDUÇÃO, PVC, SOLDÁVEL, DN 32MM X 25MM, INSTALADO EM RAMAL DE DISTRIBUIÇÃO DE ÁGUA - FORNECIMENTO E INSTALAÇÃO. AF_12/2014</t>
  </si>
  <si>
    <t>12.1.42</t>
  </si>
  <si>
    <t>12.1.43</t>
  </si>
  <si>
    <t>12.1.44</t>
  </si>
  <si>
    <t>BUCHA DE REDUÇÃO, PPR, 50 X 32, CLASSE PN 25, INSTALADO EM RAMAL DE DISTRIBUIÇÃO DE ÁGUA  FORNECIMENTO E INSTALAÇÃO . AF_06/2015</t>
  </si>
  <si>
    <t>12.1.45</t>
  </si>
  <si>
    <t>JOELHO 45 GRAUS, PPR, DN 25 MM, CLASSE PN 25, INSTALADO EM RAMAL DE DISTRIBUIÇÃO DE ÁGUA  FORNECIMENTO E INSTALAÇÃO . AF_06/2015</t>
  </si>
  <si>
    <t>12.1.46</t>
  </si>
  <si>
    <t>JOELHO 90 GRAUS, PPR, DN 25 MM, CLASSE PN 25, INSTALADO EM RAMAL DE DISTRIBUIÇÃO  FORNECIMENTO E INSTALAÇÃO . AF_06/2015</t>
  </si>
  <si>
    <t>12.1.47</t>
  </si>
  <si>
    <t>JOELHO 90 GRAUS, PPR, DN 32 MM, CLASSE PN 25, INSTALADO EM RAMAL DE DISTRIBUIÇÃO  FORNECIMENTO E INSTALAÇÃO . AF_06/2015</t>
  </si>
  <si>
    <t>12.1.48</t>
  </si>
  <si>
    <t>JOELHO 90 GRAUS, PPR, DN 50 MM, CLASSE PN 25, INSTALADO EM PRUMADA DE ÁGUA  FORNECIMENTO E INSTALAÇÃO . AF_06/2015</t>
  </si>
  <si>
    <t>12.1.49</t>
  </si>
  <si>
    <t>JOELHO 90 GRAUS, ROSCA FÊMEA TERMINAL, PARA INSTALAÇÕES EM PEX, DN 25MM X 1/2", CONEXÃO POR CRIMPAGEM  FORNECIMENTO E INSTALAÇÃO. AF_06/2015</t>
  </si>
  <si>
    <t>12.1.50</t>
  </si>
  <si>
    <t>BUCHA DE REDUÇÃO, PPR, 32 X 25, CLASSE PN 25, INSTALADO EM RAMAL DE DISTRIBUIÇÃO DE ÁGUA  FORNECIMENTO E INSTALAÇÃO . AF_06/2015</t>
  </si>
  <si>
    <t>12.1.51</t>
  </si>
  <si>
    <t>TÊ NORMAL, PPR, DN 32 MM, CLASSE PN 25, INSTALADO EM RAMAL DE DISTRIBUIÇÃO DE ÁGUA  FORNECIMENTO E INSTALAÇÃO . AF_06/2015</t>
  </si>
  <si>
    <t>12.1.52</t>
  </si>
  <si>
    <t>REGISTRO DE GAVETA BRUTO, LATÃO, ROSCÁVEL, 1 1/2, INSTALADO EM RESERVAÇÃO DE ÁGUA DE EDIFICAÇÃO QUE POSSUA RESERVATÓRIO DE FIBRA/FIBROCIMENTO  FORNECIMENTO E INSTALAÇÃO. AF_06/2016</t>
  </si>
  <si>
    <t>12.1.53</t>
  </si>
  <si>
    <t>REGISTRO DE GAVETA BRUTO, LATÃO, ROSCÁVEL, 1, COM ACABAMENTO E CANOPLA CROMADOS, INSTALADO EM RESERVAÇÃO DE ÁGUA DE EDIFICAÇÃO QUE POSSUA RESERVATÓRIO DE FIBRA/FIBROCIMENTO  FORNECIMENTO E INSTALAÇÃO. AF_06/2016</t>
  </si>
  <si>
    <t>12.1.54</t>
  </si>
  <si>
    <t>TRANSPORTE HORIZONTAL, TUBOS DE PPR - PN 12 OU PN 25 COM DIÂMETRO MENOR OU IGUAL A 50 MM, MANUAL, 30M. AF_06/2015</t>
  </si>
  <si>
    <t>12.1.55</t>
  </si>
  <si>
    <t>REGISTRO DE GAVETA BRUTO, LATÃO, ROSCÁVEL, 1, INSTALADO EM RESERVAÇÃO DE ÁGUA DE EDIFICAÇÃO QUE POSSUA RESERVATÓRIO DE FIBRA/FIBROCIMENTO  FORNECIMENTO E INSTALAÇÃO. AF_06/2016</t>
  </si>
  <si>
    <t>CAIXA ENTERRADA HIDRÁULICA RETANGULAR EM ALVENARIA COM TIJOLOS CERÂMICOS MACIÇOS, DIMENSÕES INTERNAS: 0,3X0,3X0,3 M PARA REDE DE ESGOTO. AF_05/2018</t>
  </si>
  <si>
    <t>CAIXA SIFONADA, PVC, DN 150 X 185 X 75 MM, JUNTA ELÁSTICA, FORNECIDA E INSTALADA EM RAMAL DE DESCARGA OU EM RAMAL DE ESGOTO SANITÁRIO. AF_12/2014</t>
  </si>
  <si>
    <t>JOELHO 90 GRAUS, PP, ESGOTO PREDIAL, DN 50 MM, JUNTA ELÁSTICA, FORNECIDO E INSTALADO EM RAMAL DE DESCARGA OU RAMAL DE ESGOTO SANITÁRIO</t>
  </si>
  <si>
    <t>JOELHO 45 GRAUS, PP, ESGOTO PREDIAL, DN 50 MM, JUNTA ELÁSTICA, FORNECIDO E INSTALADO EM RAMAL DE DESCARGA OU RAMAL DE ESGOTO SANITÁRIO.</t>
  </si>
  <si>
    <t>JUNÇÃO SIMPLES, PP, ESGOTO PREDIAL, DN 50 X 50 MM, JUNTA ELÁSTICA, FORNECIDO E INSTALADO EM RAMAL DE DESCARGA OU RAMAL DE ESGOTO SANITÁRIO.</t>
  </si>
  <si>
    <t>TUBO PP, ESGOTO PREDIAL, DN 50 MM, FORNECIDO E INSTALADO EM RAMAL DE DESCARGA OU RAMAL DE ESGOTO SANITÁRIO.</t>
  </si>
  <si>
    <t>TUBO PVC, SERIE NORMAL, ESGOTO PREDIAL, DN 150 MM, FORNECIDO E INSTALADO EM SUBCOLETOR AÉREO DE ESGOTO SANITÁRIO. AF_12/2014</t>
  </si>
  <si>
    <t>TE, PVC, SERIE NORMAL, ESGOTO PREDIAL, DN 100 X 100 MM, JUNTA ELÁSTICA, FORNECIDO E INSTALADO EM RAMAL DE DESCARGA OU RAMAL DE ESGOTO SANITÁRIO. AF_12/2014</t>
  </si>
  <si>
    <t>TE, PVC, SERIE NORMAL, ESGOTO PREDIAL, DN 150 X 150 MM, JUNTA ELÁSTICA, FORNECIDO E INSTALADO EM SUBCOLETOR AÉREO DE ESGOTO SANITÁRIO. AF_12/2014</t>
  </si>
  <si>
    <t>TE,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</si>
  <si>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</si>
  <si>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REDUÇÃO EXCÊNTRICA, PVC, SERIE R, ÁGUA PLUVIAL, DN 100 X 75 MM, JUNTA ELÁSTICA, FORNECIDO E INSTALADO EM RAMAL DE ENCAMINHAMENTO. AF_12/2014</t>
  </si>
  <si>
    <t>JOELHO 45 GRAUS, PVC, SERIE NORMAL, ESGOTO PREDIAL, DN 150 MM, JUNTA ELÁSTICA, FORNECIDO E INSTALADO EM SUBCOLETOR AÉREO DE ESGOTO SANITÁRIO. AF_12/2014</t>
  </si>
  <si>
    <t>JOELHO 45 GRAUS, PVC, SERIE NORMAL, ESGOTO PREDIAL, DN 50 MM, JUNTA ELÁSTICA, FORNECIDO E INSTALADO EM RAMAL DE DESCARGA OU RAMAL DE ESGOTO SANITÁRIO. AF_12/2014</t>
  </si>
  <si>
    <t>JOELHO 90 GRAUS, PVC, SERIE NORMAL, ESGOTO PREDIAL, DN 150 MM, JUNTA ELÁSTICA, FORNECIDO E INSTALADO EM SUBCOLETOR AÉREO DE ESGOTO SANITÁRIO. AF_12/2014</t>
  </si>
  <si>
    <t>JOELHO 90 GRAUS, PVC, SERIE NORMAL, ESGOTO PREDIAL, DN 100 MM, JUNTA ELÁSTICA,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</si>
  <si>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</si>
  <si>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75 MM, JUNTA ELÁSTICA, FORNECIDO E INSTALADO EM RAMAL DE DESCARGA OU RAMAL DE ESGOTO SANITÁRIO. AF_12/2014</t>
  </si>
  <si>
    <t>12.2.29</t>
  </si>
  <si>
    <t>12.2.30</t>
  </si>
  <si>
    <t>12.2.31</t>
  </si>
  <si>
    <t>JUNÇÃO SIMPLES, PVC, SERIE NORMAL, ESGOTO PREDIAL, DN 150 X 150 MM, JUNTA ELÁSTICA, FORNECIDO E INSTALADO EM SUBCOLETOR AÉREO DE ESGOTO SANITÁRIO. AF_12/2014</t>
  </si>
  <si>
    <t>12.2.32</t>
  </si>
  <si>
    <t>12.2.33</t>
  </si>
  <si>
    <t>JUNÇÃO SIMPLES, PVC, SERIE NORMAL, ESGOTO PREDIAL, DN 50 X 50 MM, JUNTA ELÁSTICA, FORNECIDO E INSTALADO EM RAMAL DE DESCARGA OU RAMAL DE ESGOTO SANITÁRIO. AF_12/2014</t>
  </si>
  <si>
    <t>12.2.34</t>
  </si>
  <si>
    <t>12.2.35</t>
  </si>
  <si>
    <t>LUVA SIMPLES, PVC, SERIE NORMAL, ESGOTO PREDIAL, DN 40 MM, JUNTA SOLDÁVEL, FORNECIDO E INSTALADO EM RAMAL DE DESCARGA OU RAMAL DE ESGOTO SANITÁRIO. AF_12/2014</t>
  </si>
  <si>
    <t>12.2.36</t>
  </si>
  <si>
    <t>LUVA SIMPLES, PVC, SERIE NORMAL, ESGOTO PREDIAL, DN 100 MM, JUNTA ELÁSTICA, FORNECIDO E INSTALADO EM RAMAL DE DESCARGA OU RAMAL DE ESGOTO SANITÁRIO. AF_12/2014</t>
  </si>
  <si>
    <t>12.2.37</t>
  </si>
  <si>
    <t>LUVA DE CORRER, PVC, SERIE NORMAL, ESGOTO PREDIAL, DN 150 MM, JUNTA ELÁSTICA, FORNECIDO E INSTALADO EM SUBCOLETOR AÉREO DE ESGOTO SANITÁRIO. AF_12/2014</t>
  </si>
  <si>
    <t>12.2.38</t>
  </si>
  <si>
    <t>LUVA SIMPLES, PVC, SERIE NORMAL, ESGOTO PREDIAL, DN 50 MM, JUNTA ELÁSTICA, FORNECIDO E INSTALADO EM RAMAL DE DESCARGA OU RAMAL DE ESGOTO SANITÁRIO. AF_12/2014</t>
  </si>
  <si>
    <t>12.2.39</t>
  </si>
  <si>
    <t>LUVA SIMPLES, PVC, SERIE NORMAL, ESGOTO PREDIAL, DN 75 MM, JUNTA ELÁSTICA, FORNECIDO E INSTALADO EM RAMAL DE DESCARGA OU RAMAL DE ESGOTO SANITÁRIO. AF_12/2014</t>
  </si>
  <si>
    <t xml:space="preserve">ADESIVO PLASTICO PARA PVC, FRASCO COM 850 GR  </t>
  </si>
  <si>
    <t xml:space="preserve">SOLUCAO LIMPADORA PARA PVC, FRASCO COM 1000 CM3  </t>
  </si>
  <si>
    <t xml:space="preserve">LIXA D'AGUA EM FOLHA, GRAO 100 </t>
  </si>
  <si>
    <t>AUXILIAR DE ENCANADOR OU BOMBEIRO HIDRÁULICO COM ENCARGOS COMPLEMENTARES</t>
  </si>
  <si>
    <t>BUCHA DE REDUCAO DE PVC, SOLDAVEL, LONGA, COM 50 X 32 MM, PARA AGUA FRIA PREDIAL</t>
  </si>
  <si>
    <t xml:space="preserve">TE DE REDUCAO, PVC, SOLDAVEL, 90 GRAUS, 50 MM X 32 MM, PARA AGUA FRIA PREDIAL  </t>
  </si>
  <si>
    <t>BUCHA DE REDUCAO, PPR, DN 50 X 32 MM, PARA AGUA QUENTE E FRIA PREDIAL</t>
  </si>
  <si>
    <t>JOELHO PP, SOLDAVEL, 45 GRAUS, DN 50 MM, PARA ESGOTO PREDIAL</t>
  </si>
  <si>
    <t>JOELHO PP, SOLDAVEL, 90 GRAUS, DN 50 MM, PARA ESGOTO PREDIAL</t>
  </si>
  <si>
    <t>JUNCAO SIMPLES, PP, DN 50 X 50 MM, PARA ESGOTO PREDIAL</t>
  </si>
  <si>
    <t>TUBO PP, DN 50 MM, PARA ESGOTO PREDIAL</t>
  </si>
  <si>
    <t>PS - 002</t>
  </si>
  <si>
    <r>
      <t xml:space="preserve">ITEM: </t>
    </r>
    <r>
      <rPr>
        <sz val="9"/>
        <color rgb="FF000000"/>
        <rFont val="Gill Sans MT"/>
        <family val="2"/>
      </rPr>
      <t>PS - 002</t>
    </r>
  </si>
  <si>
    <t>PS - 003</t>
  </si>
  <si>
    <t>PS - 004</t>
  </si>
  <si>
    <r>
      <t xml:space="preserve">ITEM: </t>
    </r>
    <r>
      <rPr>
        <sz val="9"/>
        <color rgb="FF000000"/>
        <rFont val="Gill Sans MT"/>
        <family val="2"/>
      </rPr>
      <t>PS - 003</t>
    </r>
  </si>
  <si>
    <r>
      <t xml:space="preserve">ITEM: </t>
    </r>
    <r>
      <rPr>
        <sz val="9"/>
        <color rgb="FF000000"/>
        <rFont val="Gill Sans MT"/>
        <family val="2"/>
      </rPr>
      <t>PS - 004</t>
    </r>
  </si>
  <si>
    <t>PS - 005</t>
  </si>
  <si>
    <t>PS - 006</t>
  </si>
  <si>
    <t>PS - 007</t>
  </si>
  <si>
    <t>PS - 008</t>
  </si>
  <si>
    <r>
      <t xml:space="preserve">ITEM: </t>
    </r>
    <r>
      <rPr>
        <sz val="9"/>
        <color rgb="FF000000"/>
        <rFont val="Gill Sans MT"/>
        <family val="2"/>
      </rPr>
      <t>PS - 005</t>
    </r>
  </si>
  <si>
    <r>
      <t xml:space="preserve">ITEM: </t>
    </r>
    <r>
      <rPr>
        <sz val="9"/>
        <color rgb="FF000000"/>
        <rFont val="Gill Sans MT"/>
        <family val="2"/>
      </rPr>
      <t>PS - 006</t>
    </r>
  </si>
  <si>
    <r>
      <t xml:space="preserve">ITEM: </t>
    </r>
    <r>
      <rPr>
        <sz val="9"/>
        <color rgb="FF000000"/>
        <rFont val="Gill Sans MT"/>
        <family val="2"/>
      </rPr>
      <t>PS - 007</t>
    </r>
  </si>
  <si>
    <r>
      <t xml:space="preserve">ITEM: </t>
    </r>
    <r>
      <rPr>
        <sz val="9"/>
        <color rgb="FF000000"/>
        <rFont val="Gill Sans MT"/>
        <family val="2"/>
      </rPr>
      <t>PS - 008</t>
    </r>
  </si>
  <si>
    <t>ACESSÓRIOS</t>
  </si>
  <si>
    <t>12.2.40</t>
  </si>
  <si>
    <t>12.2.41</t>
  </si>
  <si>
    <t>12.2.42</t>
  </si>
  <si>
    <t>12.2.43</t>
  </si>
  <si>
    <t>CAIXA ENTERRADA HIDRÁULICA RETANGULAR EM ALVENARIA COM TIJOLOS CERÂMICOS MACIÇOS, DIMENSÕES INTERNAS: 1X1X0,6 M PARA REDE DE ESGOTO. AF_05/2018</t>
  </si>
  <si>
    <t>73882/001</t>
  </si>
  <si>
    <t>CALHA EM CONCRETO SIMPLES, EM MEIA CANA, DIAMETRO 200 MM</t>
  </si>
  <si>
    <t>GRELHA DE FERRO FUNDIDO PARA CANALETA LARG = 20CM, FORNECIMENTO E ASSENTAMENTO</t>
  </si>
  <si>
    <t>74131/008</t>
  </si>
  <si>
    <t>QUADRO DE DISTRIBUICAO DE ENERGIA DE EMBUTIR, EM CHAPA METALICA, PARA 50 DISJUNTORES TERMOMAGNETICOS MONOPOLARES, COM BARRAMENTO TRIFASICO E NEUTRO, FORNECIMENTO E INSTALACAO</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</si>
  <si>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</si>
  <si>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</si>
  <si>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</si>
  <si>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0,6/1,0 KV, PARA DISTRIBUIÇÃO - FORNECIMENTO E INSTALAÇÃO. AF_12/2015</t>
  </si>
  <si>
    <t>CABO DE COBRE FLEXÍVEL ISOLADO, 25 MM², ANTI-CHAMA 0,6/1,0 KV, PARA DISTRIBUIÇÃO - FORNECIMENTO E INSTALAÇÃO. AF_12/2015</t>
  </si>
  <si>
    <t>CABO DE COBRE FLEXÍVEL ISOLADO, 70 MM², ANTI-CHAMA 450/750 V, PARA DISTRIBUIÇÃO - FORNECIMENTO E INSTALAÇÃO. AF_12/2015</t>
  </si>
  <si>
    <t>DISJUNTOR MONOPOLAR TIPO DIN, CORRENTE NOMINAL DE 10A - FORNECIMENTO E INSTALAÇÃO. AF_04/2016</t>
  </si>
  <si>
    <t>DISJUNTOR BIPOLAR TIPO DIN, CORRENTE NOMINAL DE 10A - FORNECIMENTO E INSTALAÇÃO. AF_04/2016</t>
  </si>
  <si>
    <t>DISJUNTOR BIPOLAR TIPO DIN, CORRENTE NOMINAL DE 20A - FORNECIMENTO E INSTALAÇÃO. AF_04/2016</t>
  </si>
  <si>
    <t>DISJUNTOR TRIPOLAR TIPO DIN, CORRENTE NOMINAL DE 10A - FORNECIMENTO E INSTALAÇÃO. AF_04/2016</t>
  </si>
  <si>
    <t>DISJUNTOR TRIPOLAR TIPO DIN, CORRENTE NOMINAL DE 20A - FORNECIMENTO E INSTALAÇÃO. AF_04/2016</t>
  </si>
  <si>
    <t>DISJUNTOR TRIPOLAR TIPO DIN, CORRENTE NOMINAL DE 25A - FORNECIMENTO E INSTALAÇÃO. AF_04/2016</t>
  </si>
  <si>
    <t>14.4.7</t>
  </si>
  <si>
    <t>DISJUNTOR TRIPOLAR TIPO DIN, CORRENTE NOMINAL DE 32A - FORNECIMENTO E INSTALAÇÃO. AF_04/2016</t>
  </si>
  <si>
    <t>14.4.8</t>
  </si>
  <si>
    <t>74130/006</t>
  </si>
  <si>
    <t>14.4.9</t>
  </si>
  <si>
    <t>Disjuntor termomagnético tripolar padrão DIN (americano) 125A, 240 V - fornecimento e instalação</t>
  </si>
  <si>
    <t>14.4.10</t>
  </si>
  <si>
    <t>DISPOSITIVO DPS CLASSE II, 1 POLO, TENSAO MAXIMA DE 275 V, CORRENTE MAXIMA DE *20*KA (TIPO AC)</t>
  </si>
  <si>
    <t>CONDULETE DE ALUMÍNIO, TIPO E, ELETRODUTO DE AÇO GALVANIZADO DN 25 MM(1''), APARENTE - FORNECIMENTO E INSTALAÇÃO. AF_11/2016_P</t>
  </si>
  <si>
    <t>DUTO ESPIRAL FLEXIVEL SINGELO PEAD D=50MM(2") REVESTIDO COM PVC COM FIO GUIA DE ACO GALVANIZADO, LANCADO DIRETO NO SOLO, INCL CONEXOES</t>
  </si>
  <si>
    <t>CAIXA RETANGULAR 4" X 2" MÉDIA (1,30 M DO PISO), PVC, INSTALADA EM PAREDE - FORNECIMENTO E INSTALAÇÃO. AF_12/2015</t>
  </si>
  <si>
    <t>ABRACADEIRA EM AÇO PARA AMARRAÇÃO DE ELETRODUTOS, TIPO D, COM 1" E CUNHA DE FIXACAO</t>
  </si>
  <si>
    <t>TERMINAL A COMPRESSAO EM COBRE ESTANHADO PARA CABO 70 MM2, 1 FURO E 1 COMPRESSAO, PARA PARAFUSO DE FIXACAO M10</t>
  </si>
  <si>
    <t>TERMINAL A COMPRESSAO EM COBRE ESTANHADO PARA CABO 25 MM2, 1 FURO E 1 COMPRESSAO, PARA PARAFUSO DE FIXACAO M8</t>
  </si>
  <si>
    <t>TERMINAL A COMPRESSAO EM COBRE ESTANHADO PARA CABO 10 MM2, 1 FURO E 1 COMPRESSAO, PARA PARAFUSO DE FIXACAO M6</t>
  </si>
  <si>
    <t>14.6.3</t>
  </si>
  <si>
    <t>LUMINÁRIA ARANDELA TIPO TARTARUGA, COM GRADE, PARA 1 LÂMPADA DE 15 W -</t>
  </si>
  <si>
    <t>14.6.4</t>
  </si>
  <si>
    <t>RELE FOTOELETRICO P/ COMANDO DE ILUMINACAO EXTERNA 220V/1000W - FORNECIMENTO E INSTALAÇÃO</t>
  </si>
  <si>
    <t>14.1.2</t>
  </si>
  <si>
    <t>14.1.3</t>
  </si>
  <si>
    <t>14.1.4</t>
  </si>
  <si>
    <t>14.2.5</t>
  </si>
  <si>
    <t>14.2.6</t>
  </si>
  <si>
    <t>14.3.7</t>
  </si>
  <si>
    <t>14.3.8</t>
  </si>
  <si>
    <t>14.3.9</t>
  </si>
  <si>
    <t>14.3.10</t>
  </si>
  <si>
    <t>14.4.11</t>
  </si>
  <si>
    <t>14.6.5</t>
  </si>
  <si>
    <t>CALHA EM CHAPA DE AÇO GALVANIZADO NÚMERO 24, DESENVOLVIMENTO DE 50 CM, INCLUSO TRANSPORTE VERTICAL. AF_06/2016 (Calha de piso)</t>
  </si>
  <si>
    <t>15.1.1</t>
  </si>
  <si>
    <t>15.1.2</t>
  </si>
  <si>
    <t>15.1.3</t>
  </si>
  <si>
    <t>15.1.4</t>
  </si>
  <si>
    <t>15.1.5</t>
  </si>
  <si>
    <t>16.2</t>
  </si>
  <si>
    <t>COT-005</t>
  </si>
  <si>
    <t>AR-CONDICIONADO FRIO SPLIT HI-WALL (PAREDE) 12000 BTU/H</t>
  </si>
  <si>
    <t>JOELHO 90 GRAUS, PP, ESGOTO PREDIAL, DN 50 MM</t>
  </si>
  <si>
    <t>REDEBRAS</t>
  </si>
  <si>
    <t>66.618.638/0001-07</t>
  </si>
  <si>
    <t>(11) 2303 4208</t>
  </si>
  <si>
    <t>BELFANO</t>
  </si>
  <si>
    <t>61.252.185/0001-16</t>
  </si>
  <si>
    <t>(11) 3718 1818</t>
  </si>
  <si>
    <t>THAMIRES</t>
  </si>
  <si>
    <t>JOELHO 45 GRAUS, PP, ESGOTO PREDIAL, DN 50 MM</t>
  </si>
  <si>
    <t>JUNÇÃO SIMPLES, PP, ESGOTO PREDIAL, DN 50 MM</t>
  </si>
  <si>
    <t>TUBO 3 METROS, PP, ESGOTO PREDIAL, DN 50 MM</t>
  </si>
  <si>
    <t>LUMINÁRIA DE EMERGÊNCIA - FORNECIMENTO E INSTALAÇÃO. AF_11/2017</t>
  </si>
  <si>
    <t>EXTINTOR DE PQS 4KG - FORNECIMENTO E INSTALACAO</t>
  </si>
  <si>
    <t>EXTINTOR INCENDIO AGUA-PRESSURIZADA 10L INCL SUPORTE PAREDE CARGA     COMPLETA FORNECIMENTO E COLOCACAO</t>
  </si>
  <si>
    <t>PINTURA ACRILICA PARA SINALIZAÇÃO HORIZONTAL EM PISO CIMENTADO</t>
  </si>
  <si>
    <t>SERVIÇOS EXTERNOS A EDIFICAÇÃO E LIMPEZAS</t>
  </si>
  <si>
    <t>17.2</t>
  </si>
  <si>
    <t>17.3</t>
  </si>
  <si>
    <t>17.4</t>
  </si>
  <si>
    <t>17.5</t>
  </si>
  <si>
    <t>GUARDA-CORPO COM CORRIMAO EM TUBO DE ACO GALVANIZADO 1 1/2"</t>
  </si>
  <si>
    <t>CORRIMAO EM TUBO ACO GALVANIZADO 1 1/4" COM BRACADEIRA</t>
  </si>
  <si>
    <t>74072/003</t>
  </si>
  <si>
    <t>17.6</t>
  </si>
  <si>
    <t>LIMPEZA PISO MARMORITE/GRANILITE</t>
  </si>
  <si>
    <t>73948/015</t>
  </si>
  <si>
    <t>LIMPEZA DE REVESTIMENTO EM PAREDE C/ SOLUCAO DE ACIDO MURIATICO/AMONIA</t>
  </si>
  <si>
    <t>73948/008</t>
  </si>
  <si>
    <t>LIMPEZA VIDRO COMUM</t>
  </si>
  <si>
    <t>Local: BR 163, KM 774 - Assentamento Jonas Pinheiro Poranga - Sorriso 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</si>
</sst>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
    <numFmt numFmtId="181" formatCode="0.000%"/>
    <numFmt numFmtId="182" formatCode="0.000"/>
    <numFmt numFmtId="183" formatCode="0.0000"/>
  </numFmts>
  <fonts count="83">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b/>
      <sz val="10"/>
      <color theme="1"/>
      <name val="Microsoft PhagsPa"/>
      <family val="2"/>
    </font>
    <font>
      <sz val="10"/>
      <color theme="1"/>
      <name val="Microsoft PhagsPa"/>
      <family val="2"/>
    </font>
    <font>
      <sz val="11"/>
      <color theme="1"/>
      <name val="Microsoft PhagsPa"/>
      <family val="2"/>
    </font>
    <font>
      <sz val="13"/>
      <color theme="1"/>
      <name val="Microsoft PhagsPa"/>
      <family val="2"/>
    </font>
    <font>
      <b/>
      <sz val="13"/>
      <color theme="1"/>
      <name val="Microsoft PhagsPa"/>
      <family val="2"/>
    </font>
    <font>
      <b/>
      <sz val="11"/>
      <color theme="1"/>
      <name val="Microsoft PhagsPa"/>
      <family val="2"/>
    </font>
    <font>
      <b/>
      <sz val="11"/>
      <name val="Microsoft PhagsPa"/>
      <family val="2"/>
    </font>
    <font>
      <sz val="14"/>
      <color theme="1"/>
      <name val="Microsoft PhagsPa"/>
      <family val="2"/>
    </font>
    <font>
      <b/>
      <sz val="14"/>
      <color theme="1"/>
      <name val="Microsoft PhagsPa"/>
      <family val="2"/>
    </font>
    <font>
      <sz val="11"/>
      <name val="Microsoft PhagsPa"/>
      <family val="2"/>
    </font>
    <font>
      <u/>
      <sz val="8"/>
      <color theme="1"/>
      <name val="Gill Sans MT"/>
      <family val="2"/>
    </font>
    <font>
      <sz val="11"/>
      <color rgb="FFFF0000"/>
      <name val="Microsoft PhagsPa"/>
      <family val="2"/>
    </font>
    <font>
      <sz val="9"/>
      <color theme="1"/>
      <name val="Cambria"/>
      <family val="1"/>
      <scheme val="major"/>
    </font>
    <font>
      <b/>
      <sz val="11"/>
      <color theme="1"/>
      <name val="Cambria"/>
      <family val="1"/>
      <scheme val="major"/>
    </font>
    <font>
      <b/>
      <sz val="13"/>
      <color theme="0"/>
      <name val="Gill Sans MT"/>
      <family val="2"/>
    </font>
    <font>
      <sz val="11"/>
      <name val="Calibri"/>
      <family val="2"/>
      <scheme val="minor"/>
    </font>
    <font>
      <sz val="11"/>
      <color theme="1"/>
      <name val="Calibri"/>
      <family val="2"/>
    </font>
    <font>
      <b/>
      <sz val="10"/>
      <name val="Arial"/>
      <family val="2"/>
    </font>
    <font>
      <sz val="10"/>
      <color rgb="FF333333"/>
      <name val="Arial"/>
      <family val="2"/>
    </font>
    <font>
      <b/>
      <sz val="14"/>
      <color theme="1"/>
      <name val="Gill Sans MT"/>
      <family val="2"/>
    </font>
    <font>
      <b/>
      <sz val="12"/>
      <color theme="1"/>
      <name val="Gill Sans MT"/>
      <family val="2"/>
    </font>
    <font>
      <sz val="11"/>
      <color rgb="FF000000"/>
      <name val="Calibri"/>
      <family val="2"/>
    </font>
  </fonts>
  <fills count="71">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6E6E6"/>
        <bgColor indexed="64"/>
      </patternFill>
    </fill>
    <fill>
      <patternFill patternType="solid">
        <fgColor rgb="FF99FF9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99">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36" borderId="0" applyNumberFormat="0" applyBorder="0" applyAlignment="0" applyProtection="0"/>
    <xf numFmtId="0" fontId="42" fillId="37" borderId="0" applyNumberFormat="0" applyBorder="0" applyAlignment="0" applyProtection="0"/>
    <xf numFmtId="0" fontId="43" fillId="38" borderId="30" applyNumberFormat="0" applyAlignment="0" applyProtection="0"/>
    <xf numFmtId="0" fontId="44" fillId="39" borderId="31" applyNumberFormat="0" applyAlignment="0" applyProtection="0"/>
    <xf numFmtId="0" fontId="45" fillId="39" borderId="30" applyNumberFormat="0" applyAlignment="0" applyProtection="0"/>
    <xf numFmtId="0" fontId="46" fillId="0" borderId="32" applyNumberFormat="0" applyFill="0" applyAlignment="0" applyProtection="0"/>
    <xf numFmtId="0" fontId="47" fillId="40" borderId="33" applyNumberFormat="0" applyAlignment="0" applyProtection="0"/>
    <xf numFmtId="0" fontId="48" fillId="0" borderId="0" applyNumberFormat="0" applyFill="0" applyBorder="0" applyAlignment="0" applyProtection="0"/>
    <xf numFmtId="0" fontId="2" fillId="41" borderId="34" applyNumberFormat="0" applyFont="0" applyAlignment="0" applyProtection="0"/>
    <xf numFmtId="0" fontId="49" fillId="0" borderId="0" applyNumberFormat="0" applyFill="0" applyBorder="0" applyAlignment="0" applyProtection="0"/>
    <xf numFmtId="0" fontId="5" fillId="0" borderId="35" applyNumberFormat="0" applyFill="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50" fillId="65" borderId="0" applyNumberFormat="0" applyBorder="0" applyAlignment="0" applyProtection="0"/>
    <xf numFmtId="0" fontId="51"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3" fillId="0" borderId="0"/>
    <xf numFmtId="0" fontId="54" fillId="0" borderId="0"/>
    <xf numFmtId="0" fontId="53" fillId="0" borderId="0"/>
    <xf numFmtId="0" fontId="54" fillId="0" borderId="0"/>
    <xf numFmtId="177" fontId="6" fillId="0" borderId="0" applyFont="0" applyFill="0" applyBorder="0" applyAlignment="0" applyProtection="0"/>
    <xf numFmtId="178" fontId="6" fillId="0" borderId="0" applyFont="0" applyFill="0" applyBorder="0" applyAlignment="0" applyProtection="0"/>
    <xf numFmtId="0" fontId="55" fillId="0" borderId="0">
      <protection locked="0"/>
    </xf>
    <xf numFmtId="0" fontId="56" fillId="0" borderId="0">
      <protection locked="0"/>
    </xf>
    <xf numFmtId="0" fontId="56"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2" fillId="0" borderId="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5" fillId="0" borderId="0">
      <protection locked="0"/>
    </xf>
    <xf numFmtId="0" fontId="14" fillId="27" borderId="0" applyNumberFormat="0" applyBorder="0" applyAlignment="0" applyProtection="0"/>
    <xf numFmtId="37" fontId="57" fillId="0" borderId="0"/>
    <xf numFmtId="0" fontId="6" fillId="28" borderId="20" applyNumberFormat="0" applyFont="0" applyAlignment="0" applyProtection="0"/>
    <xf numFmtId="0" fontId="55" fillId="0" borderId="0">
      <protection locked="0"/>
    </xf>
    <xf numFmtId="38" fontId="58"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5" fillId="0" borderId="36">
      <protection locked="0"/>
    </xf>
    <xf numFmtId="43" fontId="6" fillId="0" borderId="0" applyFont="0" applyFill="0" applyBorder="0" applyAlignment="0" applyProtection="0"/>
    <xf numFmtId="0" fontId="60" fillId="0" borderId="0" applyNumberFormat="0" applyFill="0" applyBorder="0" applyProtection="0">
      <alignment vertical="top" wrapText="1"/>
    </xf>
    <xf numFmtId="44" fontId="2" fillId="0" borderId="0" applyFont="0" applyFill="0" applyBorder="0" applyAlignment="0" applyProtection="0"/>
    <xf numFmtId="0" fontId="51" fillId="0" borderId="0"/>
    <xf numFmtId="9" fontId="1" fillId="0" borderId="0" applyFont="0" applyFill="0" applyBorder="0" applyAlignment="0" applyProtection="0"/>
    <xf numFmtId="9" fontId="51"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82" fillId="0" borderId="0"/>
  </cellStyleXfs>
  <cellXfs count="683">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24" fillId="4" borderId="1" xfId="0" applyFont="1" applyFill="1" applyBorder="1" applyAlignment="1">
      <alignment horizontal="left" vertical="center"/>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4" fontId="24" fillId="4" borderId="1" xfId="0" applyNumberFormat="1" applyFont="1" applyFill="1" applyBorder="1" applyAlignment="1">
      <alignment horizontal="left" vertical="center"/>
    </xf>
    <xf numFmtId="0" fontId="24" fillId="0" borderId="1" xfId="0" applyFont="1" applyBorder="1" applyAlignment="1">
      <alignment horizontal="center" vertical="center"/>
    </xf>
    <xf numFmtId="166" fontId="24"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0" fontId="26" fillId="0" borderId="1" xfId="1" applyNumberFormat="1" applyFont="1" applyFill="1" applyBorder="1" applyAlignment="1" applyProtection="1">
      <alignment horizontal="left" vertical="center" wrapText="1"/>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24" fillId="0" borderId="0" xfId="0" applyFont="1" applyBorder="1"/>
    <xf numFmtId="0" fontId="24" fillId="0" borderId="1" xfId="0" applyFont="1" applyBorder="1" applyAlignment="1">
      <alignment horizontal="left" vertical="center" wrapText="1"/>
    </xf>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165" fontId="27" fillId="0" borderId="1" xfId="0" applyNumberFormat="1" applyFont="1" applyBorder="1" applyAlignment="1">
      <alignment horizontal="center" vertical="center"/>
    </xf>
    <xf numFmtId="0" fontId="27" fillId="0" borderId="1" xfId="0" applyFont="1" applyBorder="1" applyAlignment="1">
      <alignment horizontal="left" vertical="center" wrapText="1"/>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4" fontId="31" fillId="0" borderId="0" xfId="0" applyNumberFormat="1" applyFont="1" applyBorder="1"/>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0" fontId="35" fillId="0" borderId="0" xfId="0" applyFont="1" applyBorder="1" applyAlignment="1">
      <alignment vertic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1"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6"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30" fillId="32" borderId="1" xfId="0" applyNumberFormat="1" applyFont="1" applyFill="1" applyBorder="1" applyAlignment="1">
      <alignment horizontal="left" vertical="center" wrapText="1"/>
    </xf>
    <xf numFmtId="4" fontId="30" fillId="32" borderId="1" xfId="0" applyNumberFormat="1" applyFont="1" applyFill="1" applyBorder="1" applyAlignment="1">
      <alignment horizontal="center" vertical="center" wrapText="1"/>
    </xf>
    <xf numFmtId="4" fontId="30" fillId="32" borderId="1" xfId="0" applyNumberFormat="1" applyFont="1" applyFill="1" applyBorder="1" applyAlignment="1">
      <alignment horizontal="right" vertical="center" wrapText="1"/>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4" fontId="30" fillId="33" borderId="1" xfId="0" applyNumberFormat="1" applyFont="1" applyFill="1" applyBorder="1" applyAlignment="1">
      <alignment horizontal="right" vertical="center" wrapText="1"/>
    </xf>
    <xf numFmtId="4" fontId="29" fillId="0" borderId="0" xfId="0" applyNumberFormat="1" applyFont="1" applyAlignment="1">
      <alignment vertical="center"/>
    </xf>
    <xf numFmtId="0" fontId="24" fillId="0" borderId="1" xfId="0" applyFont="1" applyBorder="1" applyAlignment="1">
      <alignment horizontal="center"/>
    </xf>
    <xf numFmtId="0" fontId="29" fillId="0" borderId="1" xfId="2" applyFont="1" applyBorder="1" applyAlignment="1">
      <alignment horizontal="center" vertical="center"/>
    </xf>
    <xf numFmtId="10" fontId="24" fillId="0" borderId="1" xfId="61" applyNumberFormat="1" applyFont="1" applyBorder="1" applyAlignment="1">
      <alignment horizontal="center" vertical="center"/>
    </xf>
    <xf numFmtId="10" fontId="24" fillId="29" borderId="1" xfId="61" applyNumberFormat="1" applyFont="1" applyFill="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4" fontId="24" fillId="0" borderId="1" xfId="0" applyNumberFormat="1" applyFont="1" applyBorder="1" applyAlignment="1">
      <alignment horizontal="center" vertical="center"/>
    </xf>
    <xf numFmtId="0" fontId="29" fillId="0" borderId="1" xfId="2" applyFont="1" applyBorder="1" applyAlignment="1">
      <alignment horizontal="center" vertical="center"/>
    </xf>
    <xf numFmtId="0" fontId="3" fillId="0" borderId="0" xfId="0" applyFont="1" applyBorder="1" applyAlignment="1">
      <alignment horizontal="left" vertical="center"/>
    </xf>
    <xf numFmtId="0" fontId="24" fillId="0" borderId="1" xfId="0" applyFont="1" applyFill="1" applyBorder="1" applyAlignment="1">
      <alignment horizontal="left" vertical="center" wrapText="1"/>
    </xf>
    <xf numFmtId="165"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xf numFmtId="0" fontId="32" fillId="29" borderId="0" xfId="0" applyFont="1" applyFill="1"/>
    <xf numFmtId="0" fontId="26" fillId="29" borderId="1" xfId="0" applyFont="1" applyFill="1" applyBorder="1"/>
    <xf numFmtId="165" fontId="27" fillId="29" borderId="1" xfId="0" applyNumberFormat="1" applyFont="1" applyFill="1" applyBorder="1" applyAlignment="1">
      <alignment horizontal="center" vertical="center"/>
    </xf>
    <xf numFmtId="0" fontId="27" fillId="29"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0" applyFont="1" applyBorder="1" applyAlignment="1">
      <alignment horizontal="left" vertical="center" wrapText="1"/>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6" fillId="0" borderId="1" xfId="0" applyFont="1" applyFill="1" applyBorder="1"/>
    <xf numFmtId="165"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vertical="center" wrapText="1"/>
    </xf>
    <xf numFmtId="0" fontId="26" fillId="0" borderId="7" xfId="0" applyFont="1" applyFill="1" applyBorder="1" applyAlignment="1">
      <alignment vertical="center" wrapText="1"/>
    </xf>
    <xf numFmtId="10" fontId="26"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6"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6" fillId="29" borderId="1" xfId="0" applyFont="1" applyFill="1" applyBorder="1" applyAlignment="1">
      <alignment horizontal="center"/>
    </xf>
    <xf numFmtId="4" fontId="26" fillId="29" borderId="1" xfId="0" applyNumberFormat="1" applyFont="1" applyFill="1" applyBorder="1" applyAlignment="1">
      <alignment horizontal="center"/>
    </xf>
    <xf numFmtId="166" fontId="26" fillId="29" borderId="1" xfId="0" applyNumberFormat="1" applyFont="1" applyFill="1" applyBorder="1" applyAlignment="1">
      <alignment horizontal="center"/>
    </xf>
    <xf numFmtId="2" fontId="26" fillId="29" borderId="1" xfId="0" applyNumberFormat="1" applyFont="1" applyFill="1" applyBorder="1" applyAlignment="1">
      <alignment horizont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26" fillId="0" borderId="1" xfId="0" applyFont="1" applyBorder="1" applyAlignment="1">
      <alignment vertical="center" wrapText="1"/>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62" fillId="0" borderId="0" xfId="0" applyFont="1" applyBorder="1"/>
    <xf numFmtId="0" fontId="62" fillId="0" borderId="0" xfId="0" applyFont="1" applyBorder="1" applyAlignment="1">
      <alignment horizontal="center"/>
    </xf>
    <xf numFmtId="0" fontId="61" fillId="0" borderId="1" xfId="0" applyFont="1" applyBorder="1" applyAlignment="1">
      <alignment horizontal="center" vertical="center"/>
    </xf>
    <xf numFmtId="0" fontId="62" fillId="0" borderId="0" xfId="0" applyFont="1" applyBorder="1" applyAlignment="1">
      <alignment horizontal="center" vertical="center"/>
    </xf>
    <xf numFmtId="0" fontId="63" fillId="0" borderId="0" xfId="0" applyFont="1"/>
    <xf numFmtId="0" fontId="61" fillId="0" borderId="0" xfId="0" applyFont="1" applyFill="1" applyBorder="1" applyAlignment="1">
      <alignment horizontal="center" vertical="center"/>
    </xf>
    <xf numFmtId="0" fontId="63" fillId="0" borderId="0" xfId="0" applyFont="1" applyFill="1"/>
    <xf numFmtId="0" fontId="61" fillId="30" borderId="1" xfId="0" applyFont="1" applyFill="1" applyBorder="1" applyAlignment="1">
      <alignment horizontal="center" vertical="center" wrapText="1"/>
    </xf>
    <xf numFmtId="0" fontId="62" fillId="30" borderId="1" xfId="0" applyFont="1" applyFill="1" applyBorder="1" applyAlignment="1">
      <alignment horizontal="center" vertical="center"/>
    </xf>
    <xf numFmtId="0" fontId="62" fillId="0" borderId="0" xfId="0" applyFont="1" applyFill="1" applyBorder="1" applyAlignment="1">
      <alignment horizontal="center" vertical="center"/>
    </xf>
    <xf numFmtId="0" fontId="62" fillId="30" borderId="1" xfId="0" applyFont="1" applyFill="1" applyBorder="1" applyAlignment="1">
      <alignment horizontal="center" vertical="center" wrapText="1"/>
    </xf>
    <xf numFmtId="2" fontId="62"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Border="1" applyAlignment="1">
      <alignment horizontal="center" vertical="center"/>
    </xf>
    <xf numFmtId="179" fontId="62" fillId="0" borderId="1" xfId="0" applyNumberFormat="1" applyFont="1" applyBorder="1" applyAlignment="1">
      <alignment horizontal="center" vertical="center"/>
    </xf>
    <xf numFmtId="2" fontId="62" fillId="0" borderId="1" xfId="0" applyNumberFormat="1" applyFont="1" applyBorder="1" applyAlignment="1">
      <alignment horizontal="center" vertical="center"/>
    </xf>
    <xf numFmtId="2" fontId="62" fillId="30" borderId="1" xfId="0" applyNumberFormat="1" applyFont="1" applyFill="1" applyBorder="1" applyAlignment="1">
      <alignment horizontal="center" vertical="center"/>
    </xf>
    <xf numFmtId="2" fontId="61" fillId="30" borderId="1" xfId="0" applyNumberFormat="1" applyFont="1" applyFill="1" applyBorder="1" applyAlignment="1">
      <alignment horizontal="center" vertical="center"/>
    </xf>
    <xf numFmtId="2" fontId="61" fillId="30" borderId="0" xfId="0" applyNumberFormat="1" applyFont="1" applyFill="1" applyBorder="1" applyAlignment="1">
      <alignment horizontal="center" vertical="center"/>
    </xf>
    <xf numFmtId="2" fontId="62" fillId="0" borderId="8" xfId="0" applyNumberFormat="1" applyFont="1" applyFill="1" applyBorder="1" applyAlignment="1">
      <alignment horizontal="center" vertical="center"/>
    </xf>
    <xf numFmtId="0" fontId="62" fillId="30" borderId="1" xfId="0" applyFont="1" applyFill="1" applyBorder="1"/>
    <xf numFmtId="0" fontId="63" fillId="0" borderId="1" xfId="0" applyFont="1" applyBorder="1"/>
    <xf numFmtId="0" fontId="63" fillId="0" borderId="0" xfId="0" applyFont="1" applyFill="1" applyBorder="1"/>
    <xf numFmtId="2" fontId="62" fillId="0" borderId="0" xfId="0" applyNumberFormat="1"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2" fontId="65" fillId="34" borderId="1" xfId="0" applyNumberFormat="1" applyFont="1" applyFill="1" applyBorder="1" applyAlignment="1">
      <alignment horizontal="center" vertical="center"/>
    </xf>
    <xf numFmtId="2" fontId="65" fillId="0" borderId="0" xfId="0" applyNumberFormat="1" applyFont="1" applyFill="1" applyBorder="1" applyAlignment="1">
      <alignment horizontal="center" vertical="center"/>
    </xf>
    <xf numFmtId="0" fontId="63" fillId="0" borderId="0" xfId="0" applyFont="1" applyBorder="1"/>
    <xf numFmtId="0" fontId="63" fillId="0" borderId="0" xfId="0" applyFont="1" applyBorder="1" applyAlignment="1">
      <alignment horizontal="center"/>
    </xf>
    <xf numFmtId="0" fontId="63" fillId="0" borderId="0" xfId="0" applyFont="1" applyAlignment="1">
      <alignment horizontal="center"/>
    </xf>
    <xf numFmtId="0" fontId="66" fillId="30" borderId="1" xfId="0" applyFont="1" applyFill="1" applyBorder="1" applyAlignment="1">
      <alignment horizontal="center" vertical="center" wrapText="1"/>
    </xf>
    <xf numFmtId="0" fontId="66" fillId="30" borderId="1" xfId="0" applyFont="1" applyFill="1" applyBorder="1" applyAlignment="1">
      <alignment horizontal="center" vertical="center"/>
    </xf>
    <xf numFmtId="0" fontId="66" fillId="30" borderId="37" xfId="0" applyFont="1" applyFill="1" applyBorder="1" applyAlignment="1">
      <alignment horizontal="center" vertical="center"/>
    </xf>
    <xf numFmtId="0" fontId="63" fillId="0" borderId="1" xfId="0" applyFont="1" applyBorder="1" applyAlignment="1">
      <alignment horizontal="center" vertical="center"/>
    </xf>
    <xf numFmtId="2" fontId="63" fillId="0" borderId="1" xfId="0" applyNumberFormat="1" applyFont="1" applyBorder="1" applyAlignment="1">
      <alignment horizontal="center" vertical="center"/>
    </xf>
    <xf numFmtId="0" fontId="68" fillId="0" borderId="1" xfId="0" applyFont="1" applyBorder="1" applyAlignment="1">
      <alignment horizontal="center" vertical="center"/>
    </xf>
    <xf numFmtId="2" fontId="69" fillId="34" borderId="1" xfId="0" applyNumberFormat="1" applyFont="1" applyFill="1" applyBorder="1" applyAlignment="1">
      <alignment horizontal="center" vertical="center"/>
    </xf>
    <xf numFmtId="0" fontId="68" fillId="0" borderId="0" xfId="0" applyFont="1"/>
    <xf numFmtId="0" fontId="68" fillId="0" borderId="0" xfId="0" applyFont="1" applyAlignment="1">
      <alignment horizontal="center"/>
    </xf>
    <xf numFmtId="0" fontId="66" fillId="0" borderId="1" xfId="0" applyFont="1" applyBorder="1" applyAlignment="1">
      <alignment horizontal="center" vertical="center"/>
    </xf>
    <xf numFmtId="0" fontId="67" fillId="0" borderId="1" xfId="0" applyFont="1" applyBorder="1" applyAlignment="1">
      <alignment horizontal="center" vertical="center"/>
    </xf>
    <xf numFmtId="2" fontId="69" fillId="34" borderId="6" xfId="0" applyNumberFormat="1" applyFont="1" applyFill="1" applyBorder="1" applyAlignment="1">
      <alignment vertical="center"/>
    </xf>
    <xf numFmtId="2" fontId="69" fillId="34" borderId="7" xfId="0" applyNumberFormat="1" applyFont="1" applyFill="1" applyBorder="1" applyAlignment="1">
      <alignment vertical="center"/>
    </xf>
    <xf numFmtId="2" fontId="69" fillId="34" borderId="8" xfId="0" applyNumberFormat="1" applyFont="1" applyFill="1" applyBorder="1" applyAlignment="1">
      <alignment vertical="center"/>
    </xf>
    <xf numFmtId="1" fontId="26" fillId="0" borderId="1" xfId="1" applyNumberFormat="1" applyFont="1" applyFill="1" applyBorder="1" applyAlignment="1">
      <alignment horizontal="center" vertical="center" wrapText="1"/>
    </xf>
    <xf numFmtId="0" fontId="26" fillId="0" borderId="1" xfId="1" applyFont="1" applyFill="1" applyBorder="1" applyAlignment="1">
      <alignment horizontal="left" vertical="center" wrapText="1"/>
    </xf>
    <xf numFmtId="9" fontId="0" fillId="0" borderId="0" xfId="0" applyNumberFormat="1"/>
    <xf numFmtId="0" fontId="5"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26" fillId="0" borderId="1" xfId="0" applyFont="1" applyFill="1" applyBorder="1" applyAlignment="1">
      <alignment vertical="center" wrapText="1"/>
    </xf>
    <xf numFmtId="166" fontId="24" fillId="0" borderId="1" xfId="0" applyNumberFormat="1" applyFont="1" applyBorder="1" applyAlignment="1">
      <alignment horizontal="center" vertical="center"/>
    </xf>
    <xf numFmtId="0" fontId="63" fillId="0" borderId="1" xfId="0" applyFont="1" applyBorder="1" applyAlignment="1">
      <alignment horizontal="center" vertical="center"/>
    </xf>
    <xf numFmtId="0" fontId="63" fillId="0" borderId="1" xfId="0" applyFont="1" applyBorder="1" applyAlignment="1">
      <alignment horizontal="center" vertical="center"/>
    </xf>
    <xf numFmtId="0" fontId="31" fillId="0" borderId="0" xfId="0" applyFont="1" applyAlignment="1"/>
    <xf numFmtId="0" fontId="32" fillId="0" borderId="0" xfId="0" applyFont="1" applyAlignment="1"/>
    <xf numFmtId="0" fontId="5" fillId="0" borderId="0" xfId="0" applyFont="1" applyAlignment="1">
      <alignment horizontal="center" vertical="center"/>
    </xf>
    <xf numFmtId="0" fontId="5" fillId="0" borderId="0" xfId="0" applyFont="1"/>
    <xf numFmtId="2" fontId="63" fillId="0" borderId="0" xfId="0" applyNumberFormat="1" applyFont="1"/>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0" fillId="0" borderId="22" xfId="0" applyBorder="1" applyAlignment="1">
      <alignment horizontal="center" vertical="center"/>
    </xf>
    <xf numFmtId="0" fontId="5" fillId="0" borderId="22" xfId="0" applyFont="1" applyBorder="1" applyAlignment="1">
      <alignment horizontal="center" vertical="center"/>
    </xf>
    <xf numFmtId="0" fontId="0" fillId="3" borderId="0" xfId="0" applyFill="1" applyAlignment="1">
      <alignment horizontal="center" vertical="center"/>
    </xf>
    <xf numFmtId="0" fontId="0" fillId="3" borderId="0" xfId="0" applyFill="1"/>
    <xf numFmtId="0" fontId="27" fillId="0" borderId="1" xfId="0" applyFont="1" applyBorder="1" applyAlignment="1">
      <alignment horizontal="center" vertical="center"/>
    </xf>
    <xf numFmtId="4" fontId="27"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166" fontId="27" fillId="0" borderId="1" xfId="0" applyNumberFormat="1" applyFont="1" applyBorder="1" applyAlignment="1">
      <alignment horizontal="center" vertical="center"/>
    </xf>
    <xf numFmtId="2" fontId="26"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4" fontId="27" fillId="2" borderId="1" xfId="0" applyNumberFormat="1" applyFont="1" applyFill="1" applyBorder="1" applyAlignment="1">
      <alignment horizontal="center" vertical="center"/>
    </xf>
    <xf numFmtId="165" fontId="23"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0" fontId="72" fillId="66" borderId="0" xfId="0" applyFont="1" applyFill="1"/>
    <xf numFmtId="4" fontId="24" fillId="0" borderId="1" xfId="0" applyNumberFormat="1" applyFont="1" applyFill="1" applyBorder="1" applyAlignment="1">
      <alignment horizontal="center" vertical="center"/>
    </xf>
    <xf numFmtId="0" fontId="31" fillId="0" borderId="0" xfId="0" applyFont="1" applyAlignment="1">
      <alignment vertical="center"/>
    </xf>
    <xf numFmtId="0" fontId="24" fillId="0" borderId="1" xfId="0" applyFont="1" applyBorder="1" applyAlignment="1">
      <alignment vertical="center"/>
    </xf>
    <xf numFmtId="4" fontId="24" fillId="0" borderId="1" xfId="0" applyNumberFormat="1" applyFont="1" applyBorder="1" applyAlignment="1">
      <alignment vertical="center"/>
    </xf>
    <xf numFmtId="0" fontId="26" fillId="0" borderId="1" xfId="0" applyFont="1" applyFill="1" applyBorder="1" applyAlignment="1">
      <alignment vertical="center"/>
    </xf>
    <xf numFmtId="4" fontId="26"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23" fillId="0" borderId="1" xfId="0" applyFont="1" applyBorder="1" applyAlignment="1">
      <alignment vertical="center" wrapText="1"/>
    </xf>
    <xf numFmtId="166" fontId="24" fillId="0" borderId="1" xfId="0" applyNumberFormat="1" applyFont="1" applyBorder="1" applyAlignment="1">
      <alignment vertical="center"/>
    </xf>
    <xf numFmtId="0" fontId="24" fillId="0" borderId="6" xfId="0" applyFont="1" applyBorder="1" applyAlignment="1">
      <alignment horizontal="center" vertical="center"/>
    </xf>
    <xf numFmtId="0" fontId="32" fillId="29" borderId="0" xfId="0" applyFont="1" applyFill="1" applyBorder="1"/>
    <xf numFmtId="0" fontId="31" fillId="0" borderId="0" xfId="0" applyFont="1" applyBorder="1" applyAlignment="1">
      <alignment vertical="center"/>
    </xf>
    <xf numFmtId="0" fontId="24" fillId="0" borderId="7" xfId="0" applyFont="1" applyFill="1" applyBorder="1"/>
    <xf numFmtId="0" fontId="24" fillId="0" borderId="7" xfId="0" applyFont="1" applyFill="1" applyBorder="1" applyAlignment="1">
      <alignment horizontal="center"/>
    </xf>
    <xf numFmtId="0" fontId="24" fillId="0" borderId="7" xfId="0" applyFont="1" applyFill="1" applyBorder="1" applyAlignment="1">
      <alignment wrapText="1"/>
    </xf>
    <xf numFmtId="4" fontId="24" fillId="0" borderId="7" xfId="0" applyNumberFormat="1" applyFont="1" applyFill="1" applyBorder="1"/>
    <xf numFmtId="0" fontId="26" fillId="0" borderId="6" xfId="0" applyFont="1" applyFill="1" applyBorder="1" applyAlignment="1">
      <alignment horizontal="center"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180" fontId="75" fillId="67" borderId="1" xfId="0" applyNumberFormat="1"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3"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3"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5"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74" fillId="0" borderId="7" xfId="0" applyFont="1" applyBorder="1" applyAlignment="1">
      <alignment horizontal="left" vertical="center"/>
    </xf>
    <xf numFmtId="0" fontId="73"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4" fontId="31" fillId="0" borderId="7" xfId="0" applyNumberFormat="1" applyFont="1" applyBorder="1" applyAlignment="1">
      <alignment vertical="center"/>
    </xf>
    <xf numFmtId="0" fontId="34"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2" fillId="0" borderId="0" xfId="0" applyFont="1" applyFill="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181"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0" fontId="24" fillId="0" borderId="1" xfId="0" applyFont="1" applyBorder="1" applyAlignment="1">
      <alignment horizontal="left" vertical="center"/>
    </xf>
    <xf numFmtId="0" fontId="24" fillId="0" borderId="1" xfId="0" applyFont="1" applyFill="1" applyBorder="1" applyAlignment="1">
      <alignment horizontal="left" vertical="center"/>
    </xf>
    <xf numFmtId="0" fontId="26" fillId="0" borderId="1" xfId="0" applyNumberFormat="1" applyFont="1" applyFill="1" applyBorder="1" applyAlignment="1">
      <alignment horizontal="left" vertical="center" wrapText="1"/>
    </xf>
    <xf numFmtId="2" fontId="0" fillId="0" borderId="0" xfId="0" applyNumberFormat="1"/>
    <xf numFmtId="0" fontId="0" fillId="0" borderId="0" xfId="0" applyAlignment="1">
      <alignment horizontal="center" vertical="center" wrapText="1"/>
    </xf>
    <xf numFmtId="2" fontId="0" fillId="0" borderId="0" xfId="0" applyNumberFormat="1" applyAlignment="1">
      <alignment horizontal="center"/>
    </xf>
    <xf numFmtId="0" fontId="24" fillId="29" borderId="1" xfId="0" applyFont="1" applyFill="1" applyBorder="1" applyAlignment="1">
      <alignment horizontal="center" vertical="center"/>
    </xf>
    <xf numFmtId="0" fontId="24" fillId="0" borderId="1" xfId="0" applyFont="1" applyFill="1" applyBorder="1"/>
    <xf numFmtId="0" fontId="24" fillId="0" borderId="1" xfId="0" applyFont="1" applyFill="1" applyBorder="1" applyAlignment="1">
      <alignment horizontal="center"/>
    </xf>
    <xf numFmtId="0" fontId="24" fillId="0" borderId="1" xfId="0" applyFont="1" applyFill="1" applyBorder="1" applyAlignment="1">
      <alignment wrapText="1"/>
    </xf>
    <xf numFmtId="4" fontId="24" fillId="0" borderId="1" xfId="0" applyNumberFormat="1" applyFont="1" applyFill="1" applyBorder="1"/>
    <xf numFmtId="4" fontId="0" fillId="0" borderId="0" xfId="0" applyNumberFormat="1"/>
    <xf numFmtId="10" fontId="0" fillId="0" borderId="0" xfId="61" applyNumberFormat="1" applyFont="1"/>
    <xf numFmtId="0" fontId="78" fillId="29" borderId="1" xfId="197" applyNumberFormat="1" applyFont="1" applyFill="1" applyBorder="1" applyAlignment="1">
      <alignment horizontal="center" vertical="center" wrapText="1"/>
    </xf>
    <xf numFmtId="0" fontId="78" fillId="29" borderId="1" xfId="197" applyNumberFormat="1" applyFont="1" applyFill="1" applyBorder="1" applyAlignment="1">
      <alignment horizontal="left" vertical="center" wrapText="1"/>
    </xf>
    <xf numFmtId="0" fontId="78" fillId="29" borderId="1" xfId="197" applyNumberFormat="1" applyFont="1" applyFill="1" applyBorder="1" applyAlignment="1">
      <alignment horizontal="center" vertical="center"/>
    </xf>
    <xf numFmtId="14" fontId="78" fillId="29" borderId="1" xfId="197" applyNumberFormat="1" applyFont="1" applyFill="1" applyBorder="1" applyAlignment="1">
      <alignment horizontal="center" vertical="center" wrapText="1"/>
    </xf>
    <xf numFmtId="167" fontId="78" fillId="29" borderId="1" xfId="42"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197" applyNumberFormat="1" applyFont="1" applyFill="1" applyBorder="1" applyAlignment="1">
      <alignment horizontal="center" vertical="center" wrapText="1"/>
    </xf>
    <xf numFmtId="43" fontId="6" fillId="29" borderId="1" xfId="60" applyNumberFormat="1" applyFont="1" applyFill="1" applyBorder="1" applyAlignment="1">
      <alignment horizontal="right" vertical="center"/>
    </xf>
    <xf numFmtId="0" fontId="6" fillId="29" borderId="1" xfId="0" applyFont="1" applyFill="1" applyBorder="1" applyAlignment="1">
      <alignment horizontal="center" vertical="center"/>
    </xf>
    <xf numFmtId="44" fontId="0" fillId="0" borderId="0" xfId="0" applyNumberFormat="1"/>
    <xf numFmtId="0" fontId="79" fillId="0" borderId="1" xfId="0" applyFont="1" applyBorder="1" applyAlignment="1">
      <alignment vertical="center" wrapText="1"/>
    </xf>
    <xf numFmtId="0" fontId="23" fillId="4" borderId="1" xfId="0" applyFont="1" applyFill="1" applyBorder="1" applyAlignment="1">
      <alignment vertical="center" wrapText="1"/>
    </xf>
    <xf numFmtId="0" fontId="0" fillId="0" borderId="1" xfId="0" applyBorder="1" applyAlignment="1">
      <alignment horizontal="center"/>
    </xf>
    <xf numFmtId="2" fontId="0" fillId="0" borderId="1" xfId="0" applyNumberFormat="1" applyBorder="1" applyAlignment="1">
      <alignment horizontal="center" vertical="center"/>
    </xf>
    <xf numFmtId="0" fontId="0" fillId="0" borderId="1" xfId="0" applyBorder="1"/>
    <xf numFmtId="2" fontId="0" fillId="0" borderId="1" xfId="0" applyNumberFormat="1" applyBorder="1" applyAlignment="1">
      <alignment horizontal="center"/>
    </xf>
    <xf numFmtId="0" fontId="0" fillId="0" borderId="1" xfId="0" applyBorder="1" applyAlignment="1">
      <alignment horizontal="center" vertical="center"/>
    </xf>
    <xf numFmtId="2" fontId="0" fillId="0" borderId="1" xfId="0" applyNumberFormat="1" applyBorder="1"/>
    <xf numFmtId="0" fontId="0" fillId="31" borderId="1" xfId="0" applyFill="1" applyBorder="1" applyAlignment="1">
      <alignment horizontal="center" vertical="center"/>
    </xf>
    <xf numFmtId="0" fontId="0" fillId="31" borderId="1" xfId="0" applyFill="1" applyBorder="1" applyAlignment="1">
      <alignment horizontal="center" vertical="center" wrapText="1"/>
    </xf>
    <xf numFmtId="0" fontId="31" fillId="4" borderId="0" xfId="0" applyFont="1" applyFill="1" applyBorder="1"/>
    <xf numFmtId="0" fontId="31" fillId="0" borderId="8" xfId="0" applyFont="1" applyBorder="1"/>
    <xf numFmtId="0" fontId="5" fillId="0" borderId="1" xfId="0" applyFont="1" applyBorder="1" applyAlignment="1">
      <alignment horizontal="center" vertical="center"/>
    </xf>
    <xf numFmtId="0" fontId="5" fillId="31" borderId="1" xfId="0" applyFont="1" applyFill="1" applyBorder="1" applyAlignment="1">
      <alignment horizontal="center"/>
    </xf>
    <xf numFmtId="2" fontId="0" fillId="31" borderId="1" xfId="0" applyNumberFormat="1" applyFill="1" applyBorder="1" applyAlignment="1">
      <alignment horizontal="center"/>
    </xf>
    <xf numFmtId="0" fontId="0" fillId="31" borderId="1" xfId="0" applyFill="1" applyBorder="1"/>
    <xf numFmtId="0" fontId="5" fillId="31" borderId="1" xfId="0" applyFont="1" applyFill="1" applyBorder="1"/>
    <xf numFmtId="0" fontId="31" fillId="0" borderId="22" xfId="0" applyFont="1" applyBorder="1"/>
    <xf numFmtId="0" fontId="31" fillId="0" borderId="24" xfId="0" applyFont="1" applyBorder="1"/>
    <xf numFmtId="0" fontId="31" fillId="0" borderId="0" xfId="0" applyFont="1" applyFill="1" applyBorder="1"/>
    <xf numFmtId="0" fontId="31" fillId="0" borderId="22" xfId="0" applyFont="1" applyBorder="1" applyAlignment="1">
      <alignment horizontal="left" vertical="center"/>
    </xf>
    <xf numFmtId="0" fontId="31" fillId="0" borderId="22" xfId="0" applyFont="1" applyBorder="1" applyAlignment="1">
      <alignment horizontal="center" vertical="center"/>
    </xf>
    <xf numFmtId="0" fontId="31" fillId="0" borderId="22" xfId="0" applyFont="1" applyBorder="1" applyAlignment="1">
      <alignment horizontal="left" vertical="center" wrapText="1"/>
    </xf>
    <xf numFmtId="0" fontId="31" fillId="0" borderId="6" xfId="0" applyFont="1" applyFill="1" applyBorder="1"/>
    <xf numFmtId="0" fontId="31" fillId="0" borderId="7" xfId="0" applyFont="1" applyFill="1" applyBorder="1"/>
    <xf numFmtId="0" fontId="0" fillId="31" borderId="1" xfId="0" applyFill="1" applyBorder="1" applyAlignment="1">
      <alignment horizontal="center"/>
    </xf>
    <xf numFmtId="2" fontId="0" fillId="0" borderId="38" xfId="0" applyNumberFormat="1" applyFill="1" applyBorder="1" applyAlignment="1">
      <alignment horizontal="center"/>
    </xf>
    <xf numFmtId="0" fontId="0" fillId="0" borderId="37" xfId="0" applyBorder="1" applyAlignment="1">
      <alignment wrapText="1"/>
    </xf>
    <xf numFmtId="2" fontId="0" fillId="0" borderId="37" xfId="0" applyNumberFormat="1" applyBorder="1" applyAlignment="1">
      <alignment horizontal="center"/>
    </xf>
    <xf numFmtId="2" fontId="0" fillId="0" borderId="5" xfId="0" applyNumberFormat="1" applyBorder="1"/>
    <xf numFmtId="182" fontId="0" fillId="0" borderId="1" xfId="0" applyNumberFormat="1" applyBorder="1" applyAlignment="1">
      <alignment horizontal="center"/>
    </xf>
    <xf numFmtId="182" fontId="0" fillId="0" borderId="8" xfId="0" applyNumberFormat="1" applyBorder="1" applyAlignment="1">
      <alignment horizontal="center"/>
    </xf>
    <xf numFmtId="2" fontId="0" fillId="0" borderId="5" xfId="0" applyNumberFormat="1" applyBorder="1" applyAlignment="1">
      <alignment horizontal="center"/>
    </xf>
    <xf numFmtId="2" fontId="0" fillId="0" borderId="13" xfId="0" applyNumberFormat="1" applyBorder="1" applyAlignment="1">
      <alignment horizontal="center"/>
    </xf>
    <xf numFmtId="2" fontId="0" fillId="0" borderId="8" xfId="0" applyNumberFormat="1" applyBorder="1" applyAlignment="1">
      <alignment horizontal="center"/>
    </xf>
    <xf numFmtId="2" fontId="0" fillId="0" borderId="24" xfId="0" applyNumberFormat="1" applyBorder="1" applyAlignment="1">
      <alignment horizontal="center"/>
    </xf>
    <xf numFmtId="2" fontId="0" fillId="0" borderId="1" xfId="0" applyNumberFormat="1" applyFill="1" applyBorder="1" applyAlignment="1">
      <alignment horizontal="center"/>
    </xf>
    <xf numFmtId="2" fontId="0" fillId="0" borderId="0" xfId="0" applyNumberFormat="1" applyBorder="1" applyAlignment="1">
      <alignment horizontal="center"/>
    </xf>
    <xf numFmtId="2" fontId="0" fillId="0" borderId="0" xfId="0" applyNumberFormat="1" applyBorder="1"/>
    <xf numFmtId="182" fontId="0" fillId="0" borderId="0" xfId="0" applyNumberFormat="1" applyBorder="1" applyAlignment="1">
      <alignment horizontal="center"/>
    </xf>
    <xf numFmtId="0" fontId="0" fillId="0" borderId="0" xfId="0" applyBorder="1" applyAlignment="1">
      <alignment horizontal="center"/>
    </xf>
    <xf numFmtId="2" fontId="0" fillId="0" borderId="1" xfId="0" applyNumberFormat="1" applyBorder="1" applyAlignment="1">
      <alignment vertical="center"/>
    </xf>
    <xf numFmtId="0" fontId="0" fillId="0" borderId="1" xfId="0" applyBorder="1" applyAlignment="1"/>
    <xf numFmtId="2" fontId="0" fillId="0" borderId="1" xfId="0" applyNumberFormat="1" applyBorder="1" applyAlignment="1"/>
    <xf numFmtId="2" fontId="0" fillId="0" borderId="0" xfId="0" applyNumberFormat="1" applyFill="1" applyAlignment="1">
      <alignment horizontal="center"/>
    </xf>
    <xf numFmtId="0" fontId="0" fillId="0" borderId="1" xfId="0" applyBorder="1" applyAlignment="1">
      <alignment vertical="center" wrapText="1"/>
    </xf>
    <xf numFmtId="0" fontId="0" fillId="0" borderId="1" xfId="0" applyBorder="1" applyAlignment="1">
      <alignment horizontal="left" vertical="center" wrapText="1"/>
    </xf>
    <xf numFmtId="2" fontId="0" fillId="0" borderId="1" xfId="0" applyNumberFormat="1" applyFill="1" applyBorder="1" applyAlignment="1"/>
    <xf numFmtId="0" fontId="0" fillId="31" borderId="1" xfId="0" applyFill="1" applyBorder="1" applyAlignment="1">
      <alignment horizontal="right"/>
    </xf>
    <xf numFmtId="0" fontId="24" fillId="0" borderId="7" xfId="0" applyFont="1" applyBorder="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37" xfId="0" applyBorder="1" applyAlignment="1">
      <alignment horizontal="center" vertical="center"/>
    </xf>
    <xf numFmtId="2" fontId="0" fillId="0" borderId="37" xfId="0" applyNumberFormat="1" applyBorder="1" applyAlignment="1">
      <alignment horizontal="center" vertical="center"/>
    </xf>
    <xf numFmtId="0" fontId="0" fillId="0" borderId="1" xfId="0" applyFill="1" applyBorder="1" applyAlignment="1">
      <alignment horizontal="center" vertical="center"/>
    </xf>
    <xf numFmtId="0" fontId="0" fillId="0" borderId="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2" fontId="0" fillId="0" borderId="41" xfId="0" applyNumberFormat="1" applyBorder="1" applyAlignment="1">
      <alignment horizontal="center" vertical="center"/>
    </xf>
    <xf numFmtId="2" fontId="0" fillId="0" borderId="42" xfId="0" applyNumberFormat="1" applyBorder="1" applyAlignment="1">
      <alignment horizontal="center"/>
    </xf>
    <xf numFmtId="2" fontId="0" fillId="0" borderId="5" xfId="0" applyNumberFormat="1" applyBorder="1" applyAlignment="1">
      <alignment horizontal="center" vertical="center"/>
    </xf>
    <xf numFmtId="0" fontId="0" fillId="66" borderId="1" xfId="0" applyFill="1" applyBorder="1"/>
    <xf numFmtId="4" fontId="24" fillId="0" borderId="1" xfId="0" applyNumberFormat="1" applyFont="1" applyFill="1" applyBorder="1" applyAlignment="1">
      <alignment vertical="center"/>
    </xf>
    <xf numFmtId="2" fontId="0" fillId="31"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6" fillId="31" borderId="1" xfId="0" applyFont="1" applyFill="1" applyBorder="1" applyAlignment="1">
      <alignment horizontal="center" vertical="center"/>
    </xf>
    <xf numFmtId="0" fontId="76" fillId="31" borderId="1" xfId="0" applyFont="1" applyFill="1" applyBorder="1" applyAlignment="1">
      <alignment horizontal="center" vertical="center" wrapText="1"/>
    </xf>
    <xf numFmtId="0" fontId="0" fillId="31" borderId="1" xfId="0" applyNumberFormat="1" applyFill="1" applyBorder="1" applyAlignment="1">
      <alignment horizontal="center"/>
    </xf>
    <xf numFmtId="0" fontId="0" fillId="0" borderId="38" xfId="0" applyBorder="1" applyAlignment="1">
      <alignment horizontal="center" vertical="center"/>
    </xf>
    <xf numFmtId="0" fontId="0" fillId="0" borderId="0" xfId="0" applyBorder="1" applyAlignment="1">
      <alignment horizontal="center" vertical="center"/>
    </xf>
    <xf numFmtId="0" fontId="0" fillId="70" borderId="1" xfId="0" applyFill="1" applyBorder="1" applyAlignment="1">
      <alignment horizontal="center" vertical="center"/>
    </xf>
    <xf numFmtId="0" fontId="0" fillId="70" borderId="1" xfId="0" applyFill="1" applyBorder="1" applyAlignment="1">
      <alignment horizontal="center" wrapText="1"/>
    </xf>
    <xf numFmtId="0" fontId="0" fillId="70" borderId="1" xfId="0" applyFill="1" applyBorder="1" applyAlignment="1">
      <alignment horizontal="center"/>
    </xf>
    <xf numFmtId="0" fontId="0" fillId="31" borderId="1" xfId="0" applyFill="1" applyBorder="1" applyAlignment="1">
      <alignment horizontal="left"/>
    </xf>
    <xf numFmtId="0" fontId="0" fillId="31" borderId="1" xfId="0" applyFill="1" applyBorder="1" applyAlignment="1"/>
    <xf numFmtId="0" fontId="26" fillId="0" borderId="1" xfId="0" applyFont="1" applyFill="1" applyBorder="1" applyAlignment="1">
      <alignment horizontal="left" vertical="top" wrapText="1"/>
    </xf>
    <xf numFmtId="0" fontId="24" fillId="0" borderId="22" xfId="0" applyFont="1" applyBorder="1" applyAlignment="1">
      <alignment vertical="center"/>
    </xf>
    <xf numFmtId="0" fontId="35" fillId="0" borderId="22" xfId="0" applyFont="1" applyBorder="1" applyAlignment="1">
      <alignment vertical="center"/>
    </xf>
    <xf numFmtId="0" fontId="5" fillId="0" borderId="0" xfId="0" applyFont="1" applyBorder="1" applyAlignment="1">
      <alignment horizontal="center" vertical="center"/>
    </xf>
    <xf numFmtId="0" fontId="0" fillId="0" borderId="0" xfId="0" applyFill="1" applyBorder="1"/>
    <xf numFmtId="9" fontId="0" fillId="0" borderId="0" xfId="0" applyNumberFormat="1" applyFill="1" applyBorder="1"/>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xf numFmtId="0" fontId="0" fillId="0" borderId="0" xfId="0" applyFill="1" applyBorder="1" applyAlignment="1"/>
    <xf numFmtId="2" fontId="0" fillId="31" borderId="1" xfId="0" applyNumberFormat="1" applyFill="1" applyBorder="1" applyAlignment="1">
      <alignment horizontal="right"/>
    </xf>
    <xf numFmtId="0" fontId="0" fillId="70" borderId="5" xfId="0" applyFill="1" applyBorder="1" applyAlignment="1">
      <alignment horizontal="center" vertical="center"/>
    </xf>
    <xf numFmtId="0" fontId="0" fillId="70" borderId="5" xfId="0" applyFill="1" applyBorder="1" applyAlignment="1">
      <alignment horizontal="center" vertical="center" wrapText="1"/>
    </xf>
    <xf numFmtId="2" fontId="0" fillId="70" borderId="1" xfId="0" applyNumberFormat="1" applyFill="1" applyBorder="1" applyAlignment="1">
      <alignment horizontal="center" vertical="center"/>
    </xf>
    <xf numFmtId="0" fontId="0" fillId="70" borderId="1" xfId="0" applyFill="1" applyBorder="1" applyAlignment="1">
      <alignment horizontal="center" vertical="center" wrapText="1"/>
    </xf>
    <xf numFmtId="172" fontId="24" fillId="0" borderId="7" xfId="0" applyNumberFormat="1" applyFont="1" applyFill="1" applyBorder="1" applyAlignment="1">
      <alignment horizontal="left" vertical="center"/>
    </xf>
    <xf numFmtId="2" fontId="5" fillId="31" borderId="1" xfId="0" applyNumberFormat="1" applyFont="1" applyFill="1" applyBorder="1"/>
    <xf numFmtId="9" fontId="0" fillId="31" borderId="1" xfId="61" applyFont="1" applyFill="1" applyBorder="1"/>
    <xf numFmtId="0" fontId="29" fillId="0" borderId="1" xfId="0" applyFont="1" applyBorder="1" applyAlignment="1">
      <alignment horizontal="left" vertical="center" wrapText="1"/>
    </xf>
    <xf numFmtId="4" fontId="31" fillId="0" borderId="0" xfId="0" applyNumberFormat="1" applyFont="1" applyAlignment="1"/>
    <xf numFmtId="0" fontId="5" fillId="0" borderId="1" xfId="0" applyFont="1" applyBorder="1" applyAlignment="1">
      <alignment horizontal="center" vertical="center" wrapText="1"/>
    </xf>
    <xf numFmtId="0" fontId="24" fillId="0" borderId="0" xfId="0" applyFont="1" applyFill="1" applyBorder="1" applyAlignment="1">
      <alignment vertical="center"/>
    </xf>
    <xf numFmtId="0" fontId="0" fillId="0" borderId="1" xfId="0" applyBorder="1" applyAlignment="1">
      <alignment horizontal="right"/>
    </xf>
    <xf numFmtId="0" fontId="0" fillId="31" borderId="6" xfId="0" applyFill="1" applyBorder="1" applyAlignment="1">
      <alignment horizontal="center" vertical="center" wrapText="1"/>
    </xf>
    <xf numFmtId="0" fontId="0" fillId="0" borderId="0" xfId="0" applyFill="1" applyBorder="1" applyAlignment="1">
      <alignment horizontal="right"/>
    </xf>
    <xf numFmtId="0" fontId="0" fillId="0" borderId="0" xfId="0" applyBorder="1" applyAlignment="1">
      <alignment horizontal="right"/>
    </xf>
    <xf numFmtId="0" fontId="0" fillId="0" borderId="0" xfId="0" applyFill="1" applyBorder="1" applyAlignment="1">
      <alignment horizontal="center"/>
    </xf>
    <xf numFmtId="0" fontId="0" fillId="0" borderId="5" xfId="0" applyFill="1" applyBorder="1"/>
    <xf numFmtId="183" fontId="0" fillId="0" borderId="6" xfId="0" applyNumberFormat="1" applyBorder="1" applyAlignment="1">
      <alignment horizontal="center" vertical="center"/>
    </xf>
    <xf numFmtId="2" fontId="0" fillId="0" borderId="6" xfId="0" applyNumberFormat="1" applyBorder="1" applyAlignment="1">
      <alignment horizontal="center"/>
    </xf>
    <xf numFmtId="0" fontId="0" fillId="0" borderId="9" xfId="0" applyFill="1" applyBorder="1" applyAlignment="1">
      <alignment horizontal="right"/>
    </xf>
    <xf numFmtId="0" fontId="0" fillId="0" borderId="2" xfId="0" applyFill="1" applyBorder="1" applyAlignment="1">
      <alignment horizontal="right"/>
    </xf>
    <xf numFmtId="2" fontId="0" fillId="0" borderId="2" xfId="0" applyNumberFormat="1" applyFill="1" applyBorder="1"/>
    <xf numFmtId="2" fontId="0" fillId="0" borderId="13" xfId="0" applyNumberFormat="1" applyFill="1" applyBorder="1"/>
    <xf numFmtId="2" fontId="0" fillId="0" borderId="52" xfId="0" applyNumberFormat="1" applyBorder="1" applyAlignment="1">
      <alignment horizontal="center"/>
    </xf>
    <xf numFmtId="0" fontId="0" fillId="31" borderId="40" xfId="0" applyFill="1" applyBorder="1" applyAlignment="1">
      <alignment horizontal="center"/>
    </xf>
    <xf numFmtId="2" fontId="0" fillId="0" borderId="41" xfId="0" applyNumberFormat="1" applyBorder="1"/>
    <xf numFmtId="2" fontId="0" fillId="0" borderId="42" xfId="0" applyNumberFormat="1" applyBorder="1"/>
    <xf numFmtId="0" fontId="0" fillId="34" borderId="51" xfId="0" applyFill="1" applyBorder="1" applyAlignment="1">
      <alignment horizontal="center"/>
    </xf>
    <xf numFmtId="0" fontId="0" fillId="34" borderId="1" xfId="0" applyFill="1" applyBorder="1" applyAlignment="1">
      <alignment horizontal="center"/>
    </xf>
    <xf numFmtId="4" fontId="81" fillId="0" borderId="0" xfId="0" applyNumberFormat="1" applyFont="1" applyFill="1" applyBorder="1" applyAlignment="1">
      <alignment vertical="center"/>
    </xf>
    <xf numFmtId="2" fontId="0" fillId="0" borderId="0" xfId="0" applyNumberFormat="1" applyFill="1" applyBorder="1" applyAlignment="1">
      <alignment horizontal="center"/>
    </xf>
    <xf numFmtId="2" fontId="0" fillId="0" borderId="0" xfId="0" applyNumberFormat="1" applyFill="1" applyBorder="1"/>
    <xf numFmtId="4" fontId="24" fillId="34" borderId="1" xfId="0" applyNumberFormat="1" applyFont="1" applyFill="1" applyBorder="1" applyAlignment="1">
      <alignment horizontal="center" vertical="center"/>
    </xf>
    <xf numFmtId="4" fontId="26" fillId="34" borderId="1" xfId="0" applyNumberFormat="1" applyFont="1" applyFill="1" applyBorder="1" applyAlignment="1">
      <alignment horizontal="center" vertical="center"/>
    </xf>
    <xf numFmtId="0" fontId="6" fillId="29" borderId="0" xfId="0" quotePrefix="1" applyFont="1" applyFill="1" applyBorder="1" applyAlignment="1">
      <alignment horizontal="center" vertical="center"/>
    </xf>
    <xf numFmtId="0" fontId="79" fillId="0" borderId="0" xfId="0" applyFont="1" applyBorder="1" applyAlignment="1">
      <alignment vertical="center" wrapText="1"/>
    </xf>
    <xf numFmtId="17" fontId="6" fillId="29" borderId="0" xfId="0" quotePrefix="1" applyNumberFormat="1" applyFont="1" applyFill="1" applyBorder="1" applyAlignment="1">
      <alignment horizontal="center" vertical="center"/>
    </xf>
    <xf numFmtId="0" fontId="6" fillId="29" borderId="0" xfId="197" applyNumberFormat="1" applyFont="1" applyFill="1" applyBorder="1" applyAlignment="1">
      <alignment horizontal="center" vertical="center" wrapText="1"/>
    </xf>
    <xf numFmtId="43" fontId="6" fillId="29" borderId="0" xfId="60" applyNumberFormat="1" applyFont="1" applyFill="1" applyBorder="1" applyAlignment="1">
      <alignment horizontal="right" vertical="center"/>
    </xf>
    <xf numFmtId="167" fontId="78" fillId="29" borderId="0" xfId="42" applyFont="1" applyFill="1" applyBorder="1" applyAlignment="1">
      <alignment horizontal="center" vertical="center" wrapText="1"/>
    </xf>
    <xf numFmtId="1" fontId="6" fillId="0" borderId="0" xfId="197" applyNumberFormat="1" applyFont="1" applyFill="1" applyBorder="1" applyAlignment="1">
      <alignment horizontal="center" vertical="center" wrapText="1"/>
    </xf>
    <xf numFmtId="4" fontId="6" fillId="0" borderId="0" xfId="197" applyNumberFormat="1" applyFont="1" applyFill="1" applyBorder="1" applyAlignment="1">
      <alignment horizontal="left" vertical="center" wrapText="1"/>
    </xf>
    <xf numFmtId="1" fontId="26" fillId="0" borderId="1" xfId="0" applyNumberFormat="1" applyFont="1" applyFill="1" applyBorder="1" applyAlignment="1">
      <alignment horizontal="center" vertical="center"/>
    </xf>
    <xf numFmtId="4" fontId="24" fillId="34"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23" fillId="0" borderId="7" xfId="0" applyFont="1" applyBorder="1" applyAlignment="1">
      <alignment horizontal="right" vertical="center"/>
    </xf>
    <xf numFmtId="0" fontId="23" fillId="6" borderId="1" xfId="0" applyFont="1" applyFill="1" applyBorder="1" applyAlignment="1">
      <alignment horizontal="center" vertical="center"/>
    </xf>
    <xf numFmtId="0" fontId="26" fillId="29" borderId="1" xfId="0" applyFont="1" applyFill="1" applyBorder="1" applyAlignment="1">
      <alignment horizontal="center" vertical="center"/>
    </xf>
    <xf numFmtId="2" fontId="26" fillId="29" borderId="1" xfId="0" applyNumberFormat="1" applyFont="1" applyFill="1" applyBorder="1" applyAlignment="1">
      <alignment horizontal="center" vertical="center"/>
    </xf>
    <xf numFmtId="4" fontId="26" fillId="29" borderId="1" xfId="0" applyNumberFormat="1" applyFont="1" applyFill="1" applyBorder="1" applyAlignment="1">
      <alignment horizontal="center" vertical="center"/>
    </xf>
    <xf numFmtId="4" fontId="24" fillId="34" borderId="1" xfId="0" applyNumberFormat="1" applyFont="1" applyFill="1" applyBorder="1" applyAlignment="1">
      <alignment horizontal="center" vertical="center"/>
    </xf>
    <xf numFmtId="0" fontId="23" fillId="0" borderId="0" xfId="0" applyFont="1" applyFill="1" applyBorder="1" applyAlignment="1">
      <alignment horizontal="center" vertical="center"/>
    </xf>
    <xf numFmtId="4" fontId="24" fillId="0" borderId="0" xfId="0" applyNumberFormat="1" applyFont="1" applyFill="1" applyBorder="1" applyAlignment="1">
      <alignment horizontal="center" vertical="center"/>
    </xf>
    <xf numFmtId="10" fontId="24" fillId="0" borderId="0" xfId="0" applyNumberFormat="1" applyFont="1" applyFill="1" applyBorder="1" applyAlignment="1">
      <alignment horizontal="center" vertical="center"/>
    </xf>
    <xf numFmtId="10" fontId="23" fillId="0" borderId="0" xfId="0" applyNumberFormat="1" applyFont="1" applyFill="1" applyBorder="1" applyAlignment="1">
      <alignment horizontal="center" vertical="center"/>
    </xf>
    <xf numFmtId="0" fontId="31" fillId="4" borderId="44" xfId="0" applyFont="1" applyFill="1" applyBorder="1"/>
    <xf numFmtId="0" fontId="31" fillId="4" borderId="45" xfId="0" applyFont="1" applyFill="1" applyBorder="1"/>
    <xf numFmtId="0" fontId="31" fillId="4" borderId="50" xfId="0" applyFont="1" applyFill="1" applyBorder="1"/>
    <xf numFmtId="0" fontId="24" fillId="0" borderId="55" xfId="0" applyFont="1" applyBorder="1" applyAlignment="1">
      <alignment vertical="center"/>
    </xf>
    <xf numFmtId="0" fontId="31" fillId="0" borderId="50" xfId="0" applyFont="1" applyBorder="1"/>
    <xf numFmtId="0" fontId="31" fillId="0" borderId="50" xfId="0" applyFont="1" applyFill="1" applyBorder="1"/>
    <xf numFmtId="0" fontId="24" fillId="0" borderId="55" xfId="0" applyFont="1" applyBorder="1" applyAlignment="1">
      <alignment horizontal="left" vertical="center"/>
    </xf>
    <xf numFmtId="0" fontId="31" fillId="0" borderId="56" xfId="0" applyFont="1" applyBorder="1" applyAlignment="1">
      <alignment horizontal="left" vertical="center"/>
    </xf>
    <xf numFmtId="0" fontId="23" fillId="6" borderId="52" xfId="0" applyFont="1" applyFill="1" applyBorder="1" applyAlignment="1">
      <alignment horizontal="center" vertical="center"/>
    </xf>
    <xf numFmtId="2" fontId="24" fillId="0" borderId="51" xfId="0" applyNumberFormat="1" applyFont="1" applyBorder="1" applyAlignment="1">
      <alignment horizontal="center" vertical="center"/>
    </xf>
    <xf numFmtId="10" fontId="24" fillId="0" borderId="52" xfId="0" applyNumberFormat="1" applyFont="1" applyBorder="1" applyAlignment="1">
      <alignment horizontal="center" vertical="center"/>
    </xf>
    <xf numFmtId="10" fontId="23" fillId="5" borderId="52" xfId="0" applyNumberFormat="1" applyFont="1" applyFill="1" applyBorder="1" applyAlignment="1">
      <alignment horizontal="center" vertical="center"/>
    </xf>
    <xf numFmtId="4" fontId="23" fillId="5" borderId="57" xfId="0" applyNumberFormat="1" applyFont="1" applyFill="1" applyBorder="1" applyAlignment="1">
      <alignment horizontal="center" vertical="center"/>
    </xf>
    <xf numFmtId="181" fontId="23" fillId="5" borderId="54" xfId="0" applyNumberFormat="1" applyFont="1" applyFill="1" applyBorder="1" applyAlignment="1">
      <alignment horizontal="center" vertical="center"/>
    </xf>
    <xf numFmtId="10" fontId="23" fillId="5" borderId="41" xfId="0" applyNumberFormat="1" applyFont="1" applyFill="1" applyBorder="1" applyAlignment="1">
      <alignment horizontal="center" vertical="center"/>
    </xf>
    <xf numFmtId="10" fontId="23" fillId="5" borderId="42" xfId="0" applyNumberFormat="1" applyFont="1" applyFill="1" applyBorder="1" applyAlignment="1">
      <alignment horizontal="center" vertical="center"/>
    </xf>
    <xf numFmtId="0" fontId="28" fillId="29" borderId="0" xfId="0" applyFont="1" applyFill="1" applyBorder="1" applyAlignment="1">
      <alignment horizontal="center" vertical="center" wrapText="1"/>
    </xf>
    <xf numFmtId="10" fontId="75" fillId="67" borderId="23" xfId="0" applyNumberFormat="1" applyFont="1" applyFill="1" applyBorder="1" applyAlignment="1">
      <alignment horizontal="center" vertical="center"/>
    </xf>
    <xf numFmtId="10" fontId="75" fillId="67" borderId="0" xfId="0" applyNumberFormat="1" applyFont="1" applyFill="1" applyBorder="1" applyAlignment="1">
      <alignment horizontal="center" vertical="center"/>
    </xf>
    <xf numFmtId="10" fontId="75" fillId="67" borderId="2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166" fontId="23" fillId="2" borderId="1" xfId="0" applyNumberFormat="1" applyFont="1" applyFill="1" applyBorder="1" applyAlignment="1">
      <alignment horizontal="center" vertical="center"/>
    </xf>
    <xf numFmtId="44" fontId="75" fillId="67" borderId="1" xfId="188" applyFont="1" applyFill="1" applyBorder="1" applyAlignment="1">
      <alignment horizontal="center" vertical="center"/>
    </xf>
    <xf numFmtId="166" fontId="27" fillId="2" borderId="6" xfId="0" applyNumberFormat="1" applyFont="1" applyFill="1" applyBorder="1" applyAlignment="1">
      <alignment horizontal="center" vertical="center"/>
    </xf>
    <xf numFmtId="166" fontId="27" fillId="2" borderId="8" xfId="0" applyNumberFormat="1" applyFont="1" applyFill="1" applyBorder="1" applyAlignment="1">
      <alignment horizontal="center" vertical="center"/>
    </xf>
    <xf numFmtId="10" fontId="75" fillId="67" borderId="6" xfId="0" applyNumberFormat="1" applyFont="1" applyFill="1" applyBorder="1" applyAlignment="1">
      <alignment horizontal="right" vertical="center"/>
    </xf>
    <xf numFmtId="10" fontId="75" fillId="67" borderId="7" xfId="0" applyNumberFormat="1" applyFont="1" applyFill="1" applyBorder="1" applyAlignment="1">
      <alignment horizontal="right" vertical="center"/>
    </xf>
    <xf numFmtId="10" fontId="75" fillId="67" borderId="8" xfId="0" applyNumberFormat="1" applyFont="1" applyFill="1" applyBorder="1" applyAlignment="1">
      <alignment horizontal="right" vertical="center"/>
    </xf>
    <xf numFmtId="4" fontId="75" fillId="67" borderId="1"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4" fontId="31" fillId="34"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0" fontId="23" fillId="6" borderId="1" xfId="0" applyFont="1" applyFill="1" applyBorder="1" applyAlignment="1">
      <alignment horizontal="center" vertical="center"/>
    </xf>
    <xf numFmtId="0" fontId="23" fillId="6" borderId="52" xfId="0" applyFont="1" applyFill="1" applyBorder="1" applyAlignment="1">
      <alignment horizontal="center" vertical="center"/>
    </xf>
    <xf numFmtId="4" fontId="23" fillId="5" borderId="41" xfId="0" applyNumberFormat="1" applyFont="1" applyFill="1" applyBorder="1" applyAlignment="1">
      <alignment horizontal="center" vertical="center"/>
    </xf>
    <xf numFmtId="4" fontId="23" fillId="5" borderId="1" xfId="0" applyNumberFormat="1" applyFont="1" applyFill="1" applyBorder="1" applyAlignment="1">
      <alignment horizontal="center" vertical="center"/>
    </xf>
    <xf numFmtId="10" fontId="23" fillId="5" borderId="46" xfId="0" applyNumberFormat="1" applyFont="1" applyFill="1" applyBorder="1" applyAlignment="1">
      <alignment horizontal="right" vertical="center"/>
    </xf>
    <xf numFmtId="10" fontId="23" fillId="5" borderId="57" xfId="0" applyNumberFormat="1" applyFont="1" applyFill="1" applyBorder="1" applyAlignment="1">
      <alignment horizontal="right" vertical="center"/>
    </xf>
    <xf numFmtId="10" fontId="23" fillId="5" borderId="54" xfId="0" applyNumberFormat="1" applyFont="1" applyFill="1" applyBorder="1" applyAlignment="1">
      <alignment horizontal="right" vertical="center"/>
    </xf>
    <xf numFmtId="10" fontId="23" fillId="5" borderId="55"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2" fontId="24" fillId="0" borderId="1" xfId="0" applyNumberFormat="1" applyFont="1" applyBorder="1" applyAlignment="1">
      <alignment horizontal="left" vertical="center"/>
    </xf>
    <xf numFmtId="4" fontId="24" fillId="34" borderId="1" xfId="0" applyNumberFormat="1" applyFont="1" applyFill="1" applyBorder="1" applyAlignment="1">
      <alignment horizontal="center" vertical="center"/>
    </xf>
    <xf numFmtId="2" fontId="24" fillId="0" borderId="1" xfId="0" applyNumberFormat="1" applyFont="1" applyBorder="1" applyAlignment="1">
      <alignment horizontal="left" vertical="center" wrapText="1"/>
    </xf>
    <xf numFmtId="0" fontId="23" fillId="4" borderId="55"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44" xfId="0" applyFont="1" applyFill="1" applyBorder="1" applyAlignment="1">
      <alignment horizontal="center" vertical="center"/>
    </xf>
    <xf numFmtId="0" fontId="23" fillId="3" borderId="51" xfId="0" applyFont="1" applyFill="1" applyBorder="1" applyAlignment="1">
      <alignment horizontal="center" vertical="center"/>
    </xf>
    <xf numFmtId="0" fontId="23" fillId="0" borderId="0" xfId="0" applyFont="1" applyFill="1" applyBorder="1" applyAlignment="1">
      <alignment horizontal="center" vertical="center"/>
    </xf>
    <xf numFmtId="4" fontId="23" fillId="0" borderId="0" xfId="0" applyNumberFormat="1" applyFont="1" applyFill="1" applyBorder="1" applyAlignment="1">
      <alignment horizontal="center" vertical="center"/>
    </xf>
    <xf numFmtId="4" fontId="24" fillId="0" borderId="7" xfId="0" applyNumberFormat="1" applyFont="1" applyBorder="1" applyAlignment="1">
      <alignment horizontal="left" vertical="center" wrapText="1"/>
    </xf>
    <xf numFmtId="0" fontId="23" fillId="4" borderId="1" xfId="0" applyFont="1" applyFill="1" applyBorder="1" applyAlignment="1">
      <alignment horizontal="center" vertical="center"/>
    </xf>
    <xf numFmtId="10" fontId="29" fillId="0" borderId="1" xfId="2" applyNumberFormat="1" applyFont="1" applyBorder="1" applyAlignment="1">
      <alignment horizontal="center" vertical="center"/>
    </xf>
    <xf numFmtId="0" fontId="29" fillId="0" borderId="1" xfId="2" applyFont="1" applyBorder="1" applyAlignment="1">
      <alignment horizontal="center" vertical="center"/>
    </xf>
    <xf numFmtId="10" fontId="36" fillId="3" borderId="6" xfId="2" applyNumberFormat="1" applyFont="1" applyFill="1" applyBorder="1" applyAlignment="1">
      <alignment horizontal="center" vertical="center"/>
    </xf>
    <xf numFmtId="10" fontId="36" fillId="3" borderId="8" xfId="2" applyNumberFormat="1" applyFont="1" applyFill="1" applyBorder="1" applyAlignment="1">
      <alignment horizontal="center" vertical="center"/>
    </xf>
    <xf numFmtId="0" fontId="36" fillId="3" borderId="6" xfId="2" applyFont="1" applyFill="1" applyBorder="1" applyAlignment="1">
      <alignment horizontal="left" vertical="center"/>
    </xf>
    <xf numFmtId="0" fontId="36" fillId="3" borderId="7" xfId="2" applyFont="1" applyFill="1" applyBorder="1" applyAlignment="1">
      <alignment horizontal="left" vertical="center"/>
    </xf>
    <xf numFmtId="0" fontId="36" fillId="3" borderId="8" xfId="2" applyFont="1" applyFill="1" applyBorder="1" applyAlignment="1">
      <alignment horizontal="left" vertical="center"/>
    </xf>
    <xf numFmtId="0" fontId="29" fillId="0" borderId="1" xfId="2" applyFont="1" applyBorder="1" applyAlignment="1">
      <alignment horizontal="left" vertical="center"/>
    </xf>
    <xf numFmtId="10" fontId="36" fillId="3" borderId="1" xfId="2" applyNumberFormat="1" applyFont="1" applyFill="1" applyBorder="1" applyAlignment="1">
      <alignment horizontal="center" vertical="center"/>
    </xf>
    <xf numFmtId="0" fontId="26" fillId="0" borderId="0" xfId="3" applyFont="1" applyBorder="1" applyAlignment="1">
      <alignment horizontal="left" vertical="center" wrapText="1"/>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33" fillId="4" borderId="1" xfId="0" applyFont="1" applyFill="1" applyBorder="1" applyAlignment="1">
      <alignment horizontal="center" vertical="center"/>
    </xf>
    <xf numFmtId="0" fontId="24" fillId="0" borderId="7" xfId="0" applyFont="1" applyBorder="1" applyAlignment="1">
      <alignment horizontal="center"/>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36" fillId="3" borderId="1" xfId="2" applyFont="1" applyFill="1" applyBorder="1" applyAlignment="1">
      <alignment horizontal="left"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30" fillId="5" borderId="1" xfId="0" applyFont="1" applyFill="1" applyBorder="1" applyAlignment="1">
      <alignment horizontal="left" vertical="center" wrapText="1"/>
    </xf>
    <xf numFmtId="170" fontId="30" fillId="5" borderId="1" xfId="0" applyNumberFormat="1" applyFont="1" applyFill="1" applyBorder="1" applyAlignment="1">
      <alignment horizontal="left" vertical="center" wrapText="1"/>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32" borderId="1" xfId="0" applyFont="1" applyFill="1" applyBorder="1" applyAlignment="1">
      <alignment horizontal="left" vertical="center"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33" borderId="1" xfId="0" applyFont="1" applyFill="1" applyBorder="1" applyAlignment="1">
      <alignment horizontal="left" vertical="center" wrapText="1"/>
    </xf>
    <xf numFmtId="170" fontId="30" fillId="33" borderId="1" xfId="0" applyNumberFormat="1" applyFont="1" applyFill="1" applyBorder="1" applyAlignment="1">
      <alignment horizontal="left" vertical="center" wrapText="1"/>
    </xf>
    <xf numFmtId="0" fontId="30" fillId="5" borderId="1" xfId="0" applyFont="1" applyFill="1" applyBorder="1" applyAlignment="1">
      <alignment horizontal="center" vertical="center" wrapText="1"/>
    </xf>
    <xf numFmtId="170" fontId="30" fillId="5" borderId="1" xfId="0" applyNumberFormat="1" applyFont="1" applyFill="1" applyBorder="1" applyAlignment="1">
      <alignment horizontal="center" vertical="center" wrapText="1"/>
    </xf>
    <xf numFmtId="0" fontId="29" fillId="5" borderId="1" xfId="0" applyFont="1" applyFill="1" applyBorder="1" applyAlignment="1">
      <alignment horizontal="right" vertical="center" wrapText="1"/>
    </xf>
    <xf numFmtId="1" fontId="6" fillId="68" borderId="1" xfId="197" applyNumberFormat="1" applyFont="1" applyFill="1" applyBorder="1" applyAlignment="1">
      <alignment horizontal="center" vertical="center" wrapText="1"/>
    </xf>
    <xf numFmtId="4" fontId="6" fillId="68" borderId="1" xfId="197" applyNumberFormat="1" applyFont="1" applyFill="1" applyBorder="1" applyAlignment="1">
      <alignment horizontal="left" vertical="center" wrapText="1"/>
    </xf>
    <xf numFmtId="167" fontId="78" fillId="29" borderId="1" xfId="42" applyFont="1" applyFill="1" applyBorder="1" applyAlignment="1">
      <alignment horizontal="center" vertical="center" wrapText="1"/>
    </xf>
    <xf numFmtId="0" fontId="78" fillId="0" borderId="1" xfId="197" applyNumberFormat="1" applyFont="1" applyBorder="1" applyAlignment="1">
      <alignment horizontal="center" vertical="center" wrapText="1"/>
    </xf>
    <xf numFmtId="0" fontId="0" fillId="0" borderId="5" xfId="0" applyFill="1" applyBorder="1" applyAlignment="1">
      <alignment horizontal="center"/>
    </xf>
    <xf numFmtId="0" fontId="0" fillId="0" borderId="37" xfId="0" applyFill="1" applyBorder="1" applyAlignment="1">
      <alignment horizontal="center"/>
    </xf>
    <xf numFmtId="0" fontId="76" fillId="70" borderId="6" xfId="0" applyFont="1" applyFill="1" applyBorder="1" applyAlignment="1">
      <alignment horizontal="center" vertical="center"/>
    </xf>
    <xf numFmtId="0" fontId="76" fillId="70" borderId="7" xfId="0" applyFont="1" applyFill="1" applyBorder="1" applyAlignment="1">
      <alignment horizontal="center" vertical="center"/>
    </xf>
    <xf numFmtId="0" fontId="76" fillId="70" borderId="8" xfId="0" applyFont="1" applyFill="1" applyBorder="1" applyAlignment="1">
      <alignment horizontal="center" vertical="center"/>
    </xf>
    <xf numFmtId="0" fontId="76" fillId="2" borderId="6" xfId="0" applyFont="1" applyFill="1" applyBorder="1" applyAlignment="1">
      <alignment horizontal="center" vertical="center"/>
    </xf>
    <xf numFmtId="0" fontId="76" fillId="2" borderId="7" xfId="0" applyFont="1" applyFill="1" applyBorder="1" applyAlignment="1">
      <alignment horizontal="center" vertical="center"/>
    </xf>
    <xf numFmtId="0" fontId="76" fillId="2" borderId="8" xfId="0" applyFont="1" applyFill="1" applyBorder="1" applyAlignment="1">
      <alignment horizontal="center" vertical="center"/>
    </xf>
    <xf numFmtId="2" fontId="0" fillId="31" borderId="6" xfId="0" applyNumberFormat="1" applyFill="1" applyBorder="1" applyAlignment="1">
      <alignment horizontal="center"/>
    </xf>
    <xf numFmtId="2" fontId="0" fillId="31" borderId="8" xfId="0" applyNumberFormat="1" applyFill="1" applyBorder="1" applyAlignment="1">
      <alignment horizont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 xfId="0" applyFill="1" applyBorder="1" applyAlignment="1">
      <alignment horizontal="center"/>
    </xf>
    <xf numFmtId="0" fontId="0" fillId="2" borderId="8" xfId="0" applyFill="1" applyBorder="1" applyAlignment="1">
      <alignment horizontal="center"/>
    </xf>
    <xf numFmtId="0" fontId="0" fillId="66" borderId="1" xfId="0" applyFill="1" applyBorder="1" applyAlignment="1">
      <alignment horizontal="center" vertical="top" wrapText="1"/>
    </xf>
    <xf numFmtId="0" fontId="0" fillId="31" borderId="6" xfId="0" applyFill="1" applyBorder="1" applyAlignment="1">
      <alignment horizontal="left" vertical="center"/>
    </xf>
    <xf numFmtId="0" fontId="0" fillId="31" borderId="7" xfId="0" applyFill="1" applyBorder="1" applyAlignment="1">
      <alignment horizontal="left" vertical="center"/>
    </xf>
    <xf numFmtId="0" fontId="0" fillId="31" borderId="8" xfId="0" applyFill="1" applyBorder="1" applyAlignment="1">
      <alignment horizontal="left" vertical="center"/>
    </xf>
    <xf numFmtId="0" fontId="0" fillId="2" borderId="1" xfId="0" applyFill="1"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xf>
    <xf numFmtId="0" fontId="0" fillId="0" borderId="40" xfId="0" applyBorder="1" applyAlignment="1">
      <alignment horizontal="center" vertical="center"/>
    </xf>
    <xf numFmtId="0" fontId="0" fillId="0" borderId="47"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69" borderId="6" xfId="0" applyFill="1" applyBorder="1" applyAlignment="1">
      <alignment horizontal="center" vertical="center"/>
    </xf>
    <xf numFmtId="0" fontId="0" fillId="69" borderId="7" xfId="0" applyFill="1" applyBorder="1" applyAlignment="1">
      <alignment horizontal="center" vertical="center"/>
    </xf>
    <xf numFmtId="0" fontId="0" fillId="69" borderId="8" xfId="0" applyFill="1" applyBorder="1" applyAlignment="1">
      <alignment horizontal="center" vertical="center"/>
    </xf>
    <xf numFmtId="4" fontId="80" fillId="2" borderId="9" xfId="0" applyNumberFormat="1" applyFont="1" applyFill="1" applyBorder="1" applyAlignment="1">
      <alignment horizontal="center" vertical="center"/>
    </xf>
    <xf numFmtId="4" fontId="80" fillId="2" borderId="2" xfId="0" applyNumberFormat="1" applyFont="1" applyFill="1" applyBorder="1" applyAlignment="1">
      <alignment horizontal="center" vertical="center"/>
    </xf>
    <xf numFmtId="4" fontId="80" fillId="2" borderId="13" xfId="0" applyNumberFormat="1" applyFont="1" applyFill="1" applyBorder="1" applyAlignment="1">
      <alignment horizontal="center" vertical="center"/>
    </xf>
    <xf numFmtId="4" fontId="80" fillId="2" borderId="26" xfId="0" applyNumberFormat="1" applyFont="1" applyFill="1" applyBorder="1" applyAlignment="1">
      <alignment horizontal="center" vertical="center"/>
    </xf>
    <xf numFmtId="4" fontId="80" fillId="2" borderId="22" xfId="0" applyNumberFormat="1" applyFont="1" applyFill="1" applyBorder="1" applyAlignment="1">
      <alignment horizontal="center" vertical="center"/>
    </xf>
    <xf numFmtId="4" fontId="80" fillId="2" borderId="24" xfId="0" applyNumberFormat="1" applyFont="1" applyFill="1" applyBorder="1" applyAlignment="1">
      <alignment horizontal="center" vertical="center"/>
    </xf>
    <xf numFmtId="0" fontId="0" fillId="70" borderId="6" xfId="0" applyFill="1" applyBorder="1" applyAlignment="1">
      <alignment horizontal="center"/>
    </xf>
    <xf numFmtId="0" fontId="0" fillId="70" borderId="7" xfId="0" applyFill="1" applyBorder="1" applyAlignment="1">
      <alignment horizontal="center"/>
    </xf>
    <xf numFmtId="0" fontId="0" fillId="70" borderId="9" xfId="0" applyFill="1" applyBorder="1" applyAlignment="1">
      <alignment horizontal="center"/>
    </xf>
    <xf numFmtId="0" fontId="0" fillId="70" borderId="2" xfId="0" applyFill="1" applyBorder="1" applyAlignment="1">
      <alignment horizontal="center"/>
    </xf>
    <xf numFmtId="0" fontId="0" fillId="31" borderId="6" xfId="0" applyFill="1" applyBorder="1" applyAlignment="1">
      <alignment horizontal="right"/>
    </xf>
    <xf numFmtId="0" fontId="0" fillId="31" borderId="7" xfId="0" applyFill="1" applyBorder="1" applyAlignment="1">
      <alignment horizontal="right"/>
    </xf>
    <xf numFmtId="0" fontId="0" fillId="31" borderId="8" xfId="0" applyFill="1" applyBorder="1" applyAlignment="1">
      <alignment horizontal="right"/>
    </xf>
    <xf numFmtId="0" fontId="0" fillId="69" borderId="1" xfId="0" applyFill="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63" fillId="0" borderId="8" xfId="0" applyFont="1" applyBorder="1" applyAlignment="1">
      <alignment horizontal="center" vertical="center"/>
    </xf>
    <xf numFmtId="0" fontId="66" fillId="30" borderId="1" xfId="0" applyFont="1" applyFill="1" applyBorder="1" applyAlignment="1">
      <alignment horizontal="center" vertical="center"/>
    </xf>
    <xf numFmtId="0" fontId="66" fillId="30" borderId="6" xfId="0" applyFont="1" applyFill="1" applyBorder="1" applyAlignment="1">
      <alignment horizontal="center" vertical="center"/>
    </xf>
    <xf numFmtId="0" fontId="66" fillId="30" borderId="7" xfId="0" applyFont="1" applyFill="1" applyBorder="1" applyAlignment="1">
      <alignment horizontal="center" vertical="center"/>
    </xf>
    <xf numFmtId="0" fontId="66" fillId="30" borderId="8" xfId="0" applyFont="1" applyFill="1" applyBorder="1" applyAlignment="1">
      <alignment horizontal="center" vertical="center"/>
    </xf>
    <xf numFmtId="2" fontId="69" fillId="34" borderId="1" xfId="0" applyNumberFormat="1" applyFont="1" applyFill="1" applyBorder="1" applyAlignment="1">
      <alignment horizontal="center" vertical="center"/>
    </xf>
    <xf numFmtId="2" fontId="69" fillId="34" borderId="6" xfId="0" applyNumberFormat="1" applyFont="1" applyFill="1" applyBorder="1" applyAlignment="1">
      <alignment horizontal="center" vertical="center"/>
    </xf>
    <xf numFmtId="2" fontId="69" fillId="34" borderId="7" xfId="0" applyNumberFormat="1" applyFont="1" applyFill="1" applyBorder="1" applyAlignment="1">
      <alignment horizontal="center" vertical="center"/>
    </xf>
    <xf numFmtId="2" fontId="69" fillId="34" borderId="8" xfId="0" applyNumberFormat="1" applyFont="1" applyFill="1" applyBorder="1" applyAlignment="1">
      <alignment horizontal="center" vertical="center"/>
    </xf>
    <xf numFmtId="0" fontId="63" fillId="0" borderId="1" xfId="0" applyFont="1" applyBorder="1" applyAlignment="1">
      <alignment horizontal="center" vertical="center"/>
    </xf>
    <xf numFmtId="0" fontId="63" fillId="0" borderId="1" xfId="0" applyFont="1" applyFill="1" applyBorder="1" applyAlignment="1">
      <alignment horizontal="center"/>
    </xf>
    <xf numFmtId="0" fontId="63" fillId="0" borderId="6" xfId="0" applyFont="1" applyBorder="1" applyAlignment="1">
      <alignment horizontal="center"/>
    </xf>
    <xf numFmtId="0" fontId="63" fillId="0" borderId="8" xfId="0" applyFont="1" applyBorder="1" applyAlignment="1">
      <alignment horizontal="center"/>
    </xf>
    <xf numFmtId="0" fontId="63" fillId="0" borderId="1" xfId="0" applyFont="1" applyBorder="1" applyAlignment="1">
      <alignment horizontal="center"/>
    </xf>
    <xf numFmtId="0" fontId="63" fillId="0" borderId="6" xfId="0" applyFont="1" applyFill="1" applyBorder="1" applyAlignment="1">
      <alignment horizontal="center"/>
    </xf>
    <xf numFmtId="0" fontId="63" fillId="0" borderId="8" xfId="0" applyFont="1" applyFill="1" applyBorder="1" applyAlignment="1">
      <alignment horizontal="center"/>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8" xfId="0" applyFont="1" applyBorder="1" applyAlignment="1">
      <alignment horizontal="center" vertical="center" wrapText="1"/>
    </xf>
    <xf numFmtId="2" fontId="63" fillId="0" borderId="6" xfId="0" applyNumberFormat="1" applyFont="1" applyBorder="1" applyAlignment="1">
      <alignment horizontal="center" vertical="center"/>
    </xf>
    <xf numFmtId="2" fontId="63" fillId="0" borderId="8" xfId="0" applyNumberFormat="1" applyFont="1" applyBorder="1" applyAlignment="1">
      <alignment horizontal="center" vertical="center"/>
    </xf>
    <xf numFmtId="0" fontId="70" fillId="0" borderId="1" xfId="0" applyFont="1" applyBorder="1" applyAlignment="1">
      <alignment horizontal="center" vertical="center"/>
    </xf>
    <xf numFmtId="0" fontId="61" fillId="30" borderId="6" xfId="0" applyFont="1" applyFill="1" applyBorder="1" applyAlignment="1">
      <alignment horizontal="center" vertical="center"/>
    </xf>
    <xf numFmtId="0" fontId="61" fillId="30" borderId="7" xfId="0" applyFont="1" applyFill="1" applyBorder="1" applyAlignment="1">
      <alignment horizontal="center" vertical="center"/>
    </xf>
    <xf numFmtId="0" fontId="61" fillId="30" borderId="8" xfId="0" applyFont="1" applyFill="1" applyBorder="1" applyAlignment="1">
      <alignment horizontal="center" vertical="center"/>
    </xf>
    <xf numFmtId="0" fontId="64" fillId="0" borderId="0" xfId="0" applyFont="1" applyBorder="1" applyAlignment="1">
      <alignment horizontal="center" vertical="center"/>
    </xf>
    <xf numFmtId="0" fontId="66" fillId="30" borderId="1" xfId="0" applyFont="1" applyFill="1" applyBorder="1" applyAlignment="1">
      <alignment horizontal="center" vertical="center" wrapText="1"/>
    </xf>
    <xf numFmtId="0" fontId="66" fillId="30" borderId="37" xfId="0" applyFont="1" applyFill="1" applyBorder="1" applyAlignment="1">
      <alignment horizontal="center" vertical="center"/>
    </xf>
    <xf numFmtId="0" fontId="61" fillId="30" borderId="1" xfId="0" applyFont="1" applyFill="1" applyBorder="1" applyAlignment="1">
      <alignment horizontal="center" vertical="center"/>
    </xf>
    <xf numFmtId="0" fontId="61" fillId="30" borderId="5" xfId="0" applyFont="1" applyFill="1" applyBorder="1" applyAlignment="1">
      <alignment horizontal="center" vertical="center" wrapText="1"/>
    </xf>
    <xf numFmtId="0" fontId="61" fillId="30" borderId="37" xfId="0" applyFont="1" applyFill="1" applyBorder="1" applyAlignment="1">
      <alignment horizontal="center" vertical="center" wrapText="1"/>
    </xf>
    <xf numFmtId="0" fontId="61" fillId="30" borderId="1" xfId="0" applyFont="1" applyFill="1" applyBorder="1" applyAlignment="1">
      <alignment horizontal="center" vertical="center" wrapText="1"/>
    </xf>
    <xf numFmtId="0" fontId="61" fillId="0" borderId="1" xfId="0" applyFont="1" applyBorder="1" applyAlignment="1">
      <alignment horizontal="center"/>
    </xf>
    <xf numFmtId="0" fontId="61" fillId="0" borderId="6" xfId="0" applyFont="1" applyBorder="1" applyAlignment="1">
      <alignment horizontal="center"/>
    </xf>
    <xf numFmtId="0" fontId="61" fillId="0" borderId="7" xfId="0" applyFont="1" applyBorder="1" applyAlignment="1">
      <alignment horizontal="center"/>
    </xf>
    <xf numFmtId="0" fontId="61" fillId="0" borderId="8" xfId="0" applyFont="1" applyBorder="1" applyAlignment="1">
      <alignment horizontal="center"/>
    </xf>
    <xf numFmtId="0" fontId="5" fillId="0" borderId="22" xfId="0" applyFont="1" applyBorder="1" applyAlignment="1">
      <alignment horizontal="center"/>
    </xf>
    <xf numFmtId="0" fontId="5" fillId="69" borderId="6" xfId="0" applyFont="1" applyFill="1" applyBorder="1" applyAlignment="1">
      <alignment horizontal="center"/>
    </xf>
    <xf numFmtId="0" fontId="5" fillId="69" borderId="8" xfId="0" applyFont="1" applyFill="1" applyBorder="1" applyAlignment="1">
      <alignment horizontal="center"/>
    </xf>
    <xf numFmtId="4" fontId="81" fillId="69" borderId="47" xfId="0" applyNumberFormat="1" applyFont="1" applyFill="1" applyBorder="1" applyAlignment="1">
      <alignment horizontal="center" vertical="center"/>
    </xf>
    <xf numFmtId="4" fontId="81" fillId="69" borderId="44" xfId="0" applyNumberFormat="1" applyFont="1" applyFill="1" applyBorder="1" applyAlignment="1">
      <alignment horizontal="center" vertical="center"/>
    </xf>
    <xf numFmtId="4" fontId="81" fillId="69" borderId="45" xfId="0" applyNumberFormat="1" applyFont="1" applyFill="1" applyBorder="1" applyAlignment="1">
      <alignment horizontal="center" vertical="center"/>
    </xf>
    <xf numFmtId="0" fontId="0" fillId="31" borderId="5" xfId="0" applyFill="1" applyBorder="1" applyAlignment="1">
      <alignment horizontal="center" vertical="center"/>
    </xf>
    <xf numFmtId="0" fontId="0" fillId="31" borderId="37" xfId="0" applyFill="1" applyBorder="1" applyAlignment="1">
      <alignment horizontal="center" vertical="center"/>
    </xf>
    <xf numFmtId="0" fontId="0" fillId="31" borderId="5" xfId="0" applyFill="1" applyBorder="1" applyAlignment="1">
      <alignment horizontal="center" vertical="center" wrapText="1"/>
    </xf>
    <xf numFmtId="0" fontId="0" fillId="31" borderId="37" xfId="0" applyFill="1" applyBorder="1" applyAlignment="1">
      <alignment horizontal="center" vertical="center" wrapText="1"/>
    </xf>
    <xf numFmtId="0" fontId="0" fillId="31" borderId="53" xfId="0" applyFill="1" applyBorder="1" applyAlignment="1">
      <alignment horizontal="right"/>
    </xf>
    <xf numFmtId="0" fontId="0" fillId="31" borderId="54" xfId="0" applyFill="1" applyBorder="1" applyAlignment="1">
      <alignment horizontal="right"/>
    </xf>
    <xf numFmtId="0" fontId="0" fillId="31" borderId="48" xfId="0" applyFill="1" applyBorder="1" applyAlignment="1">
      <alignment horizontal="center" vertical="center"/>
    </xf>
    <xf numFmtId="0" fontId="0" fillId="31" borderId="49" xfId="0" applyFill="1" applyBorder="1" applyAlignment="1">
      <alignment horizontal="center" vertical="center"/>
    </xf>
    <xf numFmtId="0" fontId="0" fillId="31" borderId="38" xfId="0" applyFill="1" applyBorder="1" applyAlignment="1">
      <alignment horizontal="center" vertical="center" wrapText="1"/>
    </xf>
    <xf numFmtId="0" fontId="5" fillId="69" borderId="7" xfId="0" applyFont="1" applyFill="1" applyBorder="1" applyAlignment="1">
      <alignment horizontal="center"/>
    </xf>
    <xf numFmtId="0" fontId="0" fillId="31" borderId="38" xfId="0" applyFill="1" applyBorder="1" applyAlignment="1">
      <alignment horizontal="center" vertical="center"/>
    </xf>
    <xf numFmtId="4" fontId="81" fillId="69" borderId="6" xfId="0" applyNumberFormat="1" applyFont="1" applyFill="1" applyBorder="1" applyAlignment="1">
      <alignment horizontal="center" vertical="center"/>
    </xf>
    <xf numFmtId="4" fontId="81" fillId="69" borderId="7" xfId="0" applyNumberFormat="1" applyFont="1" applyFill="1" applyBorder="1" applyAlignment="1">
      <alignment horizontal="center" vertical="center"/>
    </xf>
    <xf numFmtId="4" fontId="81" fillId="69" borderId="8" xfId="0" applyNumberFormat="1" applyFont="1" applyFill="1" applyBorder="1" applyAlignment="1">
      <alignment horizontal="center" vertical="center"/>
    </xf>
    <xf numFmtId="4" fontId="81" fillId="31" borderId="6" xfId="0" applyNumberFormat="1" applyFont="1" applyFill="1" applyBorder="1" applyAlignment="1">
      <alignment horizontal="center" vertical="center"/>
    </xf>
    <xf numFmtId="4" fontId="81" fillId="31" borderId="7" xfId="0" applyNumberFormat="1" applyFont="1" applyFill="1" applyBorder="1" applyAlignment="1">
      <alignment horizontal="center" vertical="center"/>
    </xf>
    <xf numFmtId="4" fontId="81" fillId="31" borderId="8" xfId="0" applyNumberFormat="1" applyFont="1" applyFill="1" applyBorder="1" applyAlignment="1">
      <alignment horizontal="center" vertical="center"/>
    </xf>
    <xf numFmtId="0" fontId="0" fillId="31" borderId="6" xfId="0" applyFill="1" applyBorder="1" applyAlignment="1">
      <alignment horizontal="center" vertical="center" wrapText="1"/>
    </xf>
    <xf numFmtId="0" fontId="0" fillId="31" borderId="7" xfId="0" applyFill="1" applyBorder="1" applyAlignment="1">
      <alignment horizontal="center" vertical="center" wrapText="1"/>
    </xf>
    <xf numFmtId="0" fontId="0" fillId="31" borderId="8" xfId="0" applyFill="1" applyBorder="1" applyAlignment="1">
      <alignment horizontal="center" vertical="center" wrapText="1"/>
    </xf>
    <xf numFmtId="0" fontId="0" fillId="31" borderId="5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right"/>
    </xf>
  </cellXfs>
  <cellStyles count="199">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8"/>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8DCC7E"/>
      <color rgb="FF6EBA86"/>
      <color rgb="FF4FA76A"/>
      <color rgb="FF9FF7B4"/>
      <color rgb="FF6DF38D"/>
      <color rgb="FFFFCC66"/>
      <color rgb="FF98F6AE"/>
      <color rgb="FF4BAC24"/>
      <color rgb="FF0EA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28</xdr:row>
      <xdr:rowOff>28575</xdr:rowOff>
    </xdr:from>
    <xdr:to>
      <xdr:col>7</xdr:col>
      <xdr:colOff>152401</xdr:colOff>
      <xdr:row>31</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28</xdr:row>
      <xdr:rowOff>76200</xdr:rowOff>
    </xdr:from>
    <xdr:to>
      <xdr:col>8</xdr:col>
      <xdr:colOff>11781</xdr:colOff>
      <xdr:row>30</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ocuments%20and%20Settings\Cassiane\Desktop\CASSIANE\PAVIMENTA&#199;&#195;O\SORRISO\BOA%20ESPERAN&#199;A%20I%20E%20II\PLANILHAS%20DE%20PROJETO\REVISAO%20SETEMBRO\ADI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25" zoomScaleSheetLayoutView="100" workbookViewId="0">
      <selection activeCell="C33" sqref="C33"/>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469" t="s">
        <v>702</v>
      </c>
      <c r="B19" s="469"/>
      <c r="C19" s="469"/>
      <c r="D19" s="469"/>
    </row>
    <row r="20" spans="1:4" ht="15" customHeight="1">
      <c r="A20" s="469"/>
      <c r="B20" s="469"/>
      <c r="C20" s="469"/>
      <c r="D20" s="469"/>
    </row>
    <row r="21" spans="1:4">
      <c r="A21" s="469"/>
      <c r="B21" s="469"/>
      <c r="C21" s="469"/>
      <c r="D21" s="469"/>
    </row>
    <row r="22" spans="1:4">
      <c r="A22" s="469"/>
      <c r="B22" s="469"/>
      <c r="C22" s="469"/>
      <c r="D22" s="469"/>
    </row>
    <row r="23" spans="1:4">
      <c r="A23" s="469"/>
      <c r="B23" s="469"/>
      <c r="C23" s="469"/>
      <c r="D23" s="469"/>
    </row>
    <row r="24" spans="1:4">
      <c r="A24" s="469"/>
      <c r="B24" s="469"/>
      <c r="C24" s="469"/>
      <c r="D24" s="469"/>
    </row>
    <row r="25" spans="1:4">
      <c r="A25" s="469"/>
      <c r="B25" s="469"/>
      <c r="C25" s="469"/>
      <c r="D25" s="469"/>
    </row>
    <row r="26" spans="1:4" ht="15.75">
      <c r="A26" s="4"/>
      <c r="B26" s="4"/>
      <c r="D26" s="34"/>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123" t="s">
        <v>231</v>
      </c>
      <c r="B47" s="123"/>
      <c r="C47" s="80"/>
      <c r="D47" s="80"/>
      <c r="E47" s="81"/>
      <c r="F47" s="10"/>
    </row>
    <row r="48" spans="1:6" ht="15.75">
      <c r="A48" s="9" t="s">
        <v>701</v>
      </c>
      <c r="B48" s="9"/>
      <c r="C48" s="9"/>
      <c r="D48" s="9"/>
      <c r="E48" s="9"/>
      <c r="F48" s="9"/>
    </row>
    <row r="49" spans="1:6" ht="15.75">
      <c r="A49" s="408" t="s">
        <v>1036</v>
      </c>
      <c r="B49" s="408"/>
      <c r="C49" s="408"/>
      <c r="D49" s="408"/>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6"/>
  <sheetViews>
    <sheetView zoomScale="90" zoomScaleNormal="90" workbookViewId="0">
      <selection activeCell="D225" sqref="D225"/>
    </sheetView>
  </sheetViews>
  <sheetFormatPr defaultRowHeight="15"/>
  <cols>
    <col min="1" max="1" width="40.5703125" bestFit="1" customWidth="1"/>
    <col min="2" max="2" width="23.7109375" customWidth="1"/>
    <col min="3" max="3" width="24.140625" bestFit="1" customWidth="1"/>
    <col min="4" max="4" width="22.5703125" customWidth="1"/>
    <col min="5" max="5" width="17.7109375" customWidth="1"/>
    <col min="6" max="6" width="23" customWidth="1"/>
    <col min="7" max="7" width="15.28515625" customWidth="1"/>
    <col min="8" max="8" width="12.85546875" customWidth="1"/>
    <col min="9" max="9" width="15.42578125" customWidth="1"/>
    <col min="10" max="10" width="14.85546875" customWidth="1"/>
    <col min="11" max="11" width="14.5703125" customWidth="1"/>
    <col min="12" max="12" width="28.28515625" customWidth="1"/>
    <col min="13" max="13" width="19.7109375" customWidth="1"/>
    <col min="14" max="14" width="27.42578125" customWidth="1"/>
    <col min="15" max="15" width="23" customWidth="1"/>
  </cols>
  <sheetData>
    <row r="1" spans="1:15" ht="15" customHeight="1">
      <c r="A1" s="602" t="s">
        <v>535</v>
      </c>
      <c r="B1" s="603"/>
      <c r="C1" s="603"/>
      <c r="D1" s="603"/>
      <c r="E1" s="603"/>
      <c r="F1" s="603"/>
      <c r="G1" s="603"/>
      <c r="H1" s="603"/>
      <c r="I1" s="603"/>
      <c r="J1" s="603"/>
      <c r="K1" s="603"/>
      <c r="L1" s="603"/>
      <c r="M1" s="603"/>
      <c r="N1" s="603"/>
      <c r="O1" s="604"/>
    </row>
    <row r="2" spans="1:15" ht="15" customHeight="1">
      <c r="A2" s="605"/>
      <c r="B2" s="606"/>
      <c r="C2" s="606"/>
      <c r="D2" s="606"/>
      <c r="E2" s="606"/>
      <c r="F2" s="606"/>
      <c r="G2" s="606"/>
      <c r="H2" s="606"/>
      <c r="I2" s="606"/>
      <c r="J2" s="606"/>
      <c r="K2" s="606"/>
      <c r="L2" s="606"/>
      <c r="M2" s="606"/>
      <c r="N2" s="606"/>
      <c r="O2" s="607"/>
    </row>
    <row r="3" spans="1:15">
      <c r="A3" s="608" t="s">
        <v>552</v>
      </c>
      <c r="B3" s="609"/>
      <c r="C3" s="609"/>
      <c r="D3" s="609"/>
      <c r="E3" s="609"/>
      <c r="F3" s="609"/>
      <c r="G3" s="609"/>
      <c r="H3" s="609"/>
      <c r="I3" s="609"/>
      <c r="J3" s="609"/>
      <c r="K3" s="609"/>
      <c r="L3" s="609"/>
      <c r="M3" s="609"/>
      <c r="N3" s="609"/>
      <c r="O3" s="609"/>
    </row>
    <row r="4" spans="1:15" ht="22.5" customHeight="1">
      <c r="A4" s="336" t="s">
        <v>467</v>
      </c>
      <c r="B4" s="336" t="s">
        <v>468</v>
      </c>
      <c r="C4" s="336" t="s">
        <v>469</v>
      </c>
      <c r="D4" s="336" t="s">
        <v>470</v>
      </c>
      <c r="E4" s="336" t="s">
        <v>471</v>
      </c>
      <c r="F4" s="336" t="s">
        <v>472</v>
      </c>
      <c r="G4" s="336" t="s">
        <v>473</v>
      </c>
      <c r="H4" s="336" t="s">
        <v>556</v>
      </c>
      <c r="I4" s="336" t="s">
        <v>555</v>
      </c>
      <c r="J4" s="336" t="s">
        <v>568</v>
      </c>
      <c r="K4" s="336" t="s">
        <v>554</v>
      </c>
      <c r="L4" s="336" t="s">
        <v>557</v>
      </c>
      <c r="M4" s="336" t="s">
        <v>553</v>
      </c>
      <c r="N4" s="336" t="s">
        <v>610</v>
      </c>
      <c r="O4" s="336" t="s">
        <v>611</v>
      </c>
    </row>
    <row r="5" spans="1:15">
      <c r="A5" s="315" t="s">
        <v>543</v>
      </c>
      <c r="B5" s="316">
        <v>43.41</v>
      </c>
      <c r="C5" s="316">
        <v>26.35</v>
      </c>
      <c r="D5" s="316">
        <v>7.9</v>
      </c>
      <c r="E5" s="316">
        <v>4.6500000000000004</v>
      </c>
      <c r="F5" s="316" t="s">
        <v>544</v>
      </c>
      <c r="G5" s="316">
        <v>5.55</v>
      </c>
      <c r="H5" s="340">
        <v>3</v>
      </c>
      <c r="I5" s="343">
        <v>16.920000000000002</v>
      </c>
      <c r="J5" s="344"/>
      <c r="K5" s="344">
        <v>1.68</v>
      </c>
      <c r="L5" s="316"/>
      <c r="M5" s="315"/>
      <c r="N5" s="315"/>
      <c r="O5" s="315"/>
    </row>
    <row r="6" spans="1:15">
      <c r="A6" s="315" t="s">
        <v>545</v>
      </c>
      <c r="B6" s="316">
        <v>15.65</v>
      </c>
      <c r="C6" s="316">
        <v>18.100000000000001</v>
      </c>
      <c r="D6" s="316">
        <v>3.5</v>
      </c>
      <c r="E6" s="316">
        <v>5.55</v>
      </c>
      <c r="F6" s="316">
        <v>3.5</v>
      </c>
      <c r="G6" s="316">
        <v>5.55</v>
      </c>
      <c r="H6" s="318">
        <v>3</v>
      </c>
      <c r="I6" s="341"/>
      <c r="J6" s="342"/>
      <c r="K6" s="342"/>
      <c r="L6" s="316">
        <v>15.1</v>
      </c>
      <c r="M6" s="313"/>
      <c r="N6" s="313"/>
      <c r="O6" s="313">
        <f>C6*H6</f>
        <v>54.3</v>
      </c>
    </row>
    <row r="7" spans="1:15" ht="15" customHeight="1">
      <c r="A7" s="338" t="s">
        <v>546</v>
      </c>
      <c r="B7" s="339">
        <v>26.23</v>
      </c>
      <c r="C7" s="339">
        <v>20.5</v>
      </c>
      <c r="D7" s="339">
        <v>5.3</v>
      </c>
      <c r="E7" s="339">
        <v>4.95</v>
      </c>
      <c r="F7" s="339">
        <v>5.3</v>
      </c>
      <c r="G7" s="339">
        <v>4.95</v>
      </c>
      <c r="H7" s="318">
        <v>3</v>
      </c>
      <c r="I7" s="316">
        <v>18.05</v>
      </c>
      <c r="J7" s="345"/>
      <c r="K7" s="345">
        <v>3.36</v>
      </c>
      <c r="L7" s="341"/>
      <c r="M7" s="313"/>
      <c r="N7" s="313"/>
      <c r="O7" s="313"/>
    </row>
    <row r="8" spans="1:15">
      <c r="A8" s="315" t="s">
        <v>547</v>
      </c>
      <c r="B8" s="316">
        <v>19.25</v>
      </c>
      <c r="C8" s="316">
        <v>18.600000000000001</v>
      </c>
      <c r="D8" s="316">
        <v>5.3</v>
      </c>
      <c r="E8" s="316">
        <v>4</v>
      </c>
      <c r="F8" s="316">
        <v>5.3</v>
      </c>
      <c r="G8" s="316">
        <v>4</v>
      </c>
      <c r="H8" s="318">
        <v>3</v>
      </c>
      <c r="I8" s="316">
        <v>1.65</v>
      </c>
      <c r="J8" s="345"/>
      <c r="K8" s="345">
        <v>1.65</v>
      </c>
      <c r="L8" s="341"/>
      <c r="M8" s="313"/>
      <c r="N8" s="313"/>
      <c r="O8" s="313"/>
    </row>
    <row r="9" spans="1:15">
      <c r="A9" s="315" t="s">
        <v>549</v>
      </c>
      <c r="B9" s="337">
        <v>37.799999999999997</v>
      </c>
      <c r="C9" s="337">
        <v>26.56</v>
      </c>
      <c r="D9" s="337">
        <v>9.15</v>
      </c>
      <c r="E9" s="337">
        <v>4.13</v>
      </c>
      <c r="F9" s="337">
        <v>9.15</v>
      </c>
      <c r="G9" s="337">
        <v>4.13</v>
      </c>
      <c r="H9" s="318">
        <v>3</v>
      </c>
      <c r="I9" s="316">
        <v>12.38</v>
      </c>
      <c r="J9" s="345"/>
      <c r="K9" s="345">
        <v>25.25</v>
      </c>
      <c r="L9" s="341"/>
      <c r="M9" s="313"/>
      <c r="N9" s="313"/>
      <c r="O9" s="313"/>
    </row>
    <row r="10" spans="1:15">
      <c r="A10" t="s">
        <v>550</v>
      </c>
      <c r="B10" s="316">
        <v>35.5</v>
      </c>
      <c r="C10" s="316">
        <v>26.06</v>
      </c>
      <c r="D10" s="316">
        <v>9.15</v>
      </c>
      <c r="E10" s="316">
        <v>3.88</v>
      </c>
      <c r="F10" s="316">
        <v>9.15</v>
      </c>
      <c r="G10" s="316">
        <v>3.88</v>
      </c>
      <c r="H10" s="340">
        <v>3</v>
      </c>
      <c r="I10" s="343">
        <v>11.83</v>
      </c>
      <c r="J10" s="344"/>
      <c r="K10" s="344">
        <v>23.57</v>
      </c>
      <c r="L10" s="341"/>
      <c r="M10" s="347">
        <v>11.74</v>
      </c>
      <c r="N10" s="347"/>
      <c r="O10" s="347"/>
    </row>
    <row r="11" spans="1:15">
      <c r="A11" s="315" t="s">
        <v>551</v>
      </c>
      <c r="B11" s="316">
        <v>15.72</v>
      </c>
      <c r="C11" s="316">
        <v>18.09</v>
      </c>
      <c r="D11" s="316">
        <v>5.5</v>
      </c>
      <c r="E11" s="316">
        <v>3.55</v>
      </c>
      <c r="F11" s="316">
        <v>5.5</v>
      </c>
      <c r="G11" s="316">
        <v>3.55</v>
      </c>
      <c r="H11" s="318">
        <v>3</v>
      </c>
      <c r="I11" s="316">
        <v>12.2</v>
      </c>
      <c r="J11" s="345"/>
      <c r="K11" s="345">
        <v>16.77</v>
      </c>
      <c r="L11" s="316">
        <v>15.12</v>
      </c>
      <c r="M11" s="313"/>
      <c r="N11" s="313"/>
      <c r="O11" s="313">
        <f>C11*H11</f>
        <v>54.27</v>
      </c>
    </row>
    <row r="12" spans="1:15">
      <c r="A12" s="315" t="s">
        <v>570</v>
      </c>
      <c r="B12" s="316">
        <v>14.02</v>
      </c>
      <c r="C12" s="316">
        <v>15.54</v>
      </c>
      <c r="D12" s="316">
        <v>4.95</v>
      </c>
      <c r="E12" s="316">
        <v>0</v>
      </c>
      <c r="F12" s="316">
        <v>4.95</v>
      </c>
      <c r="G12" s="316">
        <v>0</v>
      </c>
      <c r="H12" s="318">
        <v>3</v>
      </c>
      <c r="I12" s="339"/>
      <c r="J12" s="346"/>
      <c r="K12" s="346"/>
      <c r="L12" s="316"/>
      <c r="M12" s="313"/>
      <c r="N12" s="313"/>
      <c r="O12" s="313"/>
    </row>
    <row r="13" spans="1:15">
      <c r="A13" s="315" t="s">
        <v>559</v>
      </c>
      <c r="B13" s="316">
        <v>3.24</v>
      </c>
      <c r="C13" s="316">
        <v>7.2</v>
      </c>
      <c r="D13" s="316">
        <v>1.8</v>
      </c>
      <c r="E13" s="316">
        <v>1.8</v>
      </c>
      <c r="F13" s="316">
        <v>1.8</v>
      </c>
      <c r="G13" s="316">
        <v>1.8</v>
      </c>
      <c r="H13" s="318">
        <v>3</v>
      </c>
      <c r="I13" s="339"/>
      <c r="J13" s="346"/>
      <c r="K13" s="346">
        <v>2.2799999999999998</v>
      </c>
      <c r="L13" s="316"/>
      <c r="M13" s="313"/>
      <c r="N13" s="313">
        <f>C13*H13</f>
        <v>21.6</v>
      </c>
      <c r="O13" s="313">
        <f>C13*H13</f>
        <v>21.6</v>
      </c>
    </row>
    <row r="14" spans="1:15">
      <c r="A14" s="315" t="s">
        <v>560</v>
      </c>
      <c r="B14" s="313">
        <v>31.19</v>
      </c>
      <c r="C14" s="313">
        <v>21.95</v>
      </c>
      <c r="D14" s="313">
        <v>5.5</v>
      </c>
      <c r="E14" s="313" t="s">
        <v>564</v>
      </c>
      <c r="F14" s="313">
        <v>4.59</v>
      </c>
      <c r="G14" s="313">
        <v>5.75</v>
      </c>
      <c r="H14" s="354">
        <v>3</v>
      </c>
      <c r="I14" s="316">
        <v>2.2000000000000002</v>
      </c>
      <c r="J14" s="316"/>
      <c r="K14" s="313">
        <v>28.97</v>
      </c>
      <c r="L14" s="313"/>
      <c r="M14" s="313"/>
      <c r="N14" s="313"/>
      <c r="O14" s="313"/>
    </row>
    <row r="15" spans="1:15">
      <c r="A15" s="315" t="s">
        <v>548</v>
      </c>
      <c r="B15" s="316">
        <v>22.43</v>
      </c>
      <c r="C15" s="316">
        <v>20.7</v>
      </c>
      <c r="D15" s="316">
        <v>6.65</v>
      </c>
      <c r="E15" s="316">
        <v>3</v>
      </c>
      <c r="F15" s="316">
        <v>7.75</v>
      </c>
      <c r="G15" s="316">
        <v>3.3</v>
      </c>
      <c r="H15" s="354">
        <v>3</v>
      </c>
      <c r="I15" s="316">
        <v>19.52</v>
      </c>
      <c r="J15" s="316"/>
      <c r="K15" s="316">
        <v>20.76</v>
      </c>
      <c r="L15" s="341"/>
      <c r="M15" s="313"/>
      <c r="N15" s="313"/>
      <c r="O15" s="313"/>
    </row>
    <row r="16" spans="1:15">
      <c r="A16" s="315" t="s">
        <v>567</v>
      </c>
      <c r="B16" s="316">
        <v>103.7</v>
      </c>
      <c r="C16" s="316">
        <v>46.02</v>
      </c>
      <c r="D16" s="316">
        <v>10.51</v>
      </c>
      <c r="E16" s="316">
        <v>9.3000000000000007</v>
      </c>
      <c r="F16" s="316">
        <v>10.51</v>
      </c>
      <c r="G16" s="316">
        <v>6.88</v>
      </c>
      <c r="H16" s="354">
        <v>5.63</v>
      </c>
      <c r="I16" s="339">
        <v>32.229999999999997</v>
      </c>
      <c r="J16" s="346" t="s">
        <v>569</v>
      </c>
      <c r="K16" s="346"/>
      <c r="L16" s="341"/>
      <c r="M16" s="313"/>
      <c r="N16" s="313"/>
      <c r="O16" s="313"/>
    </row>
    <row r="17" spans="1:15">
      <c r="A17" s="315" t="s">
        <v>558</v>
      </c>
      <c r="B17" s="316">
        <v>11.6</v>
      </c>
      <c r="C17" s="316">
        <v>13.6</v>
      </c>
      <c r="D17" s="316">
        <v>5.8</v>
      </c>
      <c r="E17" s="316">
        <v>2</v>
      </c>
      <c r="F17" s="316">
        <v>5.8</v>
      </c>
      <c r="G17" s="316">
        <v>0</v>
      </c>
      <c r="H17" s="318">
        <v>3</v>
      </c>
      <c r="I17" s="339">
        <v>7.25</v>
      </c>
      <c r="J17" s="346"/>
      <c r="K17" s="346">
        <v>10.43</v>
      </c>
      <c r="L17" s="316"/>
      <c r="M17" s="313"/>
      <c r="N17" s="313"/>
      <c r="O17" s="313"/>
    </row>
    <row r="18" spans="1:15">
      <c r="A18" s="610" t="s">
        <v>561</v>
      </c>
      <c r="B18" s="611"/>
      <c r="C18" s="611"/>
      <c r="D18" s="611"/>
      <c r="E18" s="611"/>
      <c r="F18" s="611"/>
      <c r="G18" s="611"/>
      <c r="H18" s="611"/>
      <c r="I18" s="611"/>
      <c r="J18" s="611"/>
      <c r="K18" s="611"/>
      <c r="L18" s="611"/>
      <c r="M18" s="611"/>
      <c r="N18" s="611"/>
      <c r="O18" s="611"/>
    </row>
    <row r="19" spans="1:15">
      <c r="A19" s="315" t="s">
        <v>562</v>
      </c>
      <c r="B19" s="316">
        <v>21.88</v>
      </c>
      <c r="C19" s="316">
        <v>19.12</v>
      </c>
      <c r="D19" s="316">
        <v>3.81</v>
      </c>
      <c r="E19" s="316">
        <v>5.75</v>
      </c>
      <c r="F19" s="316">
        <v>3.81</v>
      </c>
      <c r="G19" s="316">
        <v>5.75</v>
      </c>
      <c r="H19" s="318">
        <v>3</v>
      </c>
      <c r="I19" s="315"/>
      <c r="J19" s="315"/>
      <c r="K19" s="316">
        <v>40.770000000000003</v>
      </c>
      <c r="L19" s="341"/>
      <c r="M19" s="313"/>
      <c r="N19" s="313"/>
      <c r="O19" s="313"/>
    </row>
    <row r="20" spans="1:15">
      <c r="A20" s="315" t="s">
        <v>563</v>
      </c>
      <c r="B20" s="316">
        <v>22.4</v>
      </c>
      <c r="C20" s="316">
        <v>19.3</v>
      </c>
      <c r="D20" s="316">
        <v>3.9</v>
      </c>
      <c r="E20" s="316">
        <v>5.75</v>
      </c>
      <c r="F20" s="316">
        <v>3.9</v>
      </c>
      <c r="G20" s="316">
        <v>5.75</v>
      </c>
      <c r="H20" s="318">
        <v>3</v>
      </c>
      <c r="I20" s="315"/>
      <c r="J20" s="315"/>
      <c r="K20" s="316">
        <v>41.32</v>
      </c>
      <c r="L20" s="341"/>
      <c r="M20" s="313"/>
      <c r="N20" s="313"/>
      <c r="O20" s="313"/>
    </row>
    <row r="21" spans="1:15">
      <c r="A21" s="315" t="s">
        <v>565</v>
      </c>
      <c r="B21" s="316">
        <v>16.12</v>
      </c>
      <c r="C21" s="316">
        <v>13.95</v>
      </c>
      <c r="D21" s="316">
        <v>4.9000000000000004</v>
      </c>
      <c r="E21" s="316">
        <v>4.1900000000000004</v>
      </c>
      <c r="F21" s="316">
        <v>1.05</v>
      </c>
      <c r="G21" s="316">
        <v>3.81</v>
      </c>
      <c r="H21" s="318">
        <v>3</v>
      </c>
      <c r="I21" s="316"/>
      <c r="J21" s="316"/>
      <c r="K21" s="316">
        <v>32.64</v>
      </c>
      <c r="L21" s="341"/>
      <c r="M21" s="313"/>
      <c r="N21" s="313"/>
      <c r="O21" s="313"/>
    </row>
    <row r="22" spans="1:15">
      <c r="A22" s="315" t="s">
        <v>571</v>
      </c>
      <c r="B22" s="316">
        <v>3.3</v>
      </c>
      <c r="C22" s="316">
        <v>7.5</v>
      </c>
      <c r="D22" s="316">
        <v>2.35</v>
      </c>
      <c r="E22" s="316">
        <v>1.4</v>
      </c>
      <c r="F22" s="316">
        <v>2.35</v>
      </c>
      <c r="G22" s="316">
        <v>1.4</v>
      </c>
      <c r="H22" s="318">
        <v>3</v>
      </c>
      <c r="I22" s="316"/>
      <c r="J22" s="316"/>
      <c r="K22" s="316">
        <v>15.25</v>
      </c>
      <c r="L22" s="341"/>
      <c r="M22" s="313"/>
      <c r="N22" s="313">
        <f>C22*H22</f>
        <v>22.5</v>
      </c>
      <c r="O22" s="313">
        <f>C22*H22</f>
        <v>22.5</v>
      </c>
    </row>
    <row r="23" spans="1:15">
      <c r="A23" s="315" t="s">
        <v>558</v>
      </c>
      <c r="B23" s="316">
        <v>15.7</v>
      </c>
      <c r="C23" s="316">
        <v>13.97</v>
      </c>
      <c r="D23" s="316">
        <v>4.12</v>
      </c>
      <c r="E23" s="316">
        <v>0</v>
      </c>
      <c r="F23" s="316">
        <v>7.85</v>
      </c>
      <c r="G23" s="316">
        <v>2</v>
      </c>
      <c r="H23" s="318">
        <v>3</v>
      </c>
      <c r="I23" s="316"/>
      <c r="J23" s="316"/>
      <c r="K23" s="316"/>
      <c r="L23" s="341"/>
      <c r="M23" s="313"/>
      <c r="N23" s="313"/>
      <c r="O23" s="313"/>
    </row>
    <row r="24" spans="1:15" ht="13.5" customHeight="1">
      <c r="A24" s="315" t="s">
        <v>566</v>
      </c>
      <c r="B24" s="316">
        <v>3.93</v>
      </c>
      <c r="C24" s="316">
        <v>8.1999999999999993</v>
      </c>
      <c r="D24" s="316">
        <v>2.5499999999999998</v>
      </c>
      <c r="E24" s="316">
        <v>1.55</v>
      </c>
      <c r="F24" s="316">
        <v>2.5499999999999998</v>
      </c>
      <c r="G24" s="316">
        <v>1.55</v>
      </c>
      <c r="H24" s="318">
        <v>3</v>
      </c>
      <c r="I24" s="316"/>
      <c r="J24" s="316"/>
      <c r="K24" s="316">
        <v>16.010000000000002</v>
      </c>
      <c r="L24" s="341"/>
      <c r="M24" s="313"/>
      <c r="N24" s="313">
        <f>C24*H24</f>
        <v>24.6</v>
      </c>
      <c r="O24" s="313">
        <f>C24*H24</f>
        <v>24.6</v>
      </c>
    </row>
    <row r="25" spans="1:15">
      <c r="A25" s="4"/>
      <c r="B25" s="348"/>
      <c r="C25" s="348"/>
      <c r="D25" s="348"/>
      <c r="E25" s="348"/>
      <c r="F25" s="348"/>
      <c r="G25" s="348"/>
      <c r="H25" s="349"/>
      <c r="I25" s="348"/>
      <c r="J25" s="348"/>
      <c r="K25" s="348"/>
      <c r="L25" s="350"/>
      <c r="M25" s="351"/>
      <c r="N25" s="175"/>
    </row>
    <row r="26" spans="1:15">
      <c r="A26" s="4"/>
      <c r="B26" s="348"/>
      <c r="C26" s="348"/>
      <c r="D26" s="348"/>
      <c r="E26" s="348"/>
      <c r="F26" s="348"/>
      <c r="M26" s="351"/>
      <c r="N26" s="175"/>
    </row>
    <row r="27" spans="1:15">
      <c r="A27" s="575" t="s">
        <v>574</v>
      </c>
      <c r="B27" s="576"/>
      <c r="C27" s="577"/>
      <c r="D27" s="348"/>
      <c r="E27" s="581" t="s">
        <v>577</v>
      </c>
      <c r="F27" s="582"/>
    </row>
    <row r="28" spans="1:15">
      <c r="A28" s="384" t="s">
        <v>467</v>
      </c>
      <c r="B28" s="384" t="s">
        <v>468</v>
      </c>
      <c r="C28" s="384" t="s">
        <v>572</v>
      </c>
      <c r="D28" s="348"/>
      <c r="E28" s="384" t="s">
        <v>467</v>
      </c>
      <c r="F28" s="384" t="s">
        <v>468</v>
      </c>
    </row>
    <row r="29" spans="1:15" ht="15" customHeight="1">
      <c r="A29" s="356" t="s">
        <v>543</v>
      </c>
      <c r="B29" s="352">
        <v>43.41</v>
      </c>
      <c r="C29" s="352">
        <v>26.35</v>
      </c>
      <c r="D29" s="348"/>
      <c r="E29" s="357" t="s">
        <v>548</v>
      </c>
      <c r="F29" s="314">
        <v>12</v>
      </c>
      <c r="M29" s="289"/>
    </row>
    <row r="30" spans="1:15">
      <c r="A30" s="353" t="s">
        <v>560</v>
      </c>
      <c r="B30" s="354">
        <v>31.19</v>
      </c>
      <c r="C30" s="354">
        <v>21.98</v>
      </c>
      <c r="D30" s="348"/>
      <c r="E30" s="315" t="s">
        <v>545</v>
      </c>
      <c r="F30" s="316">
        <v>15.62</v>
      </c>
    </row>
    <row r="31" spans="1:15">
      <c r="A31" s="353"/>
      <c r="B31" s="354"/>
      <c r="C31" s="354"/>
      <c r="D31" s="348"/>
      <c r="E31" s="315"/>
      <c r="F31" s="316"/>
    </row>
    <row r="32" spans="1:15">
      <c r="A32" s="353" t="s">
        <v>558</v>
      </c>
      <c r="B32" s="354">
        <v>11</v>
      </c>
      <c r="C32" s="354">
        <v>15</v>
      </c>
      <c r="D32" s="348"/>
      <c r="E32" s="315" t="s">
        <v>573</v>
      </c>
      <c r="F32" s="316">
        <v>26.23</v>
      </c>
    </row>
    <row r="33" spans="1:12">
      <c r="A33" s="353" t="s">
        <v>549</v>
      </c>
      <c r="B33" s="354">
        <v>21.26</v>
      </c>
      <c r="C33" s="354">
        <v>18.55</v>
      </c>
      <c r="D33" s="348"/>
      <c r="E33" s="315" t="s">
        <v>547</v>
      </c>
      <c r="F33" s="316">
        <v>19.25</v>
      </c>
    </row>
    <row r="34" spans="1:12">
      <c r="A34" s="353" t="s">
        <v>550</v>
      </c>
      <c r="B34" s="354">
        <v>19.98</v>
      </c>
      <c r="C34" s="354">
        <v>18.05</v>
      </c>
      <c r="D34" s="348"/>
      <c r="E34" s="315" t="s">
        <v>551</v>
      </c>
      <c r="F34" s="316">
        <v>16.100000000000001</v>
      </c>
    </row>
    <row r="35" spans="1:12">
      <c r="A35" s="315"/>
      <c r="B35" s="316"/>
      <c r="C35" s="316"/>
      <c r="D35" s="348"/>
      <c r="E35" s="315" t="s">
        <v>559</v>
      </c>
      <c r="F35" s="316">
        <v>3.25</v>
      </c>
    </row>
    <row r="36" spans="1:12">
      <c r="A36" s="385" t="s">
        <v>483</v>
      </c>
      <c r="B36" s="397">
        <f>SUM(B29:B35)</f>
        <v>126.84</v>
      </c>
      <c r="C36" s="397">
        <f>SUM(C29:C35)</f>
        <v>99.93</v>
      </c>
      <c r="D36" s="348"/>
      <c r="E36" s="315" t="s">
        <v>567</v>
      </c>
      <c r="F36" s="316">
        <v>103.7</v>
      </c>
    </row>
    <row r="37" spans="1:12">
      <c r="D37" s="348"/>
      <c r="E37" s="315" t="s">
        <v>570</v>
      </c>
      <c r="F37" s="316">
        <v>14.02</v>
      </c>
      <c r="K37" s="289"/>
    </row>
    <row r="38" spans="1:12">
      <c r="D38" s="348"/>
      <c r="E38" s="386" t="s">
        <v>483</v>
      </c>
      <c r="F38" s="325">
        <f>SUM(F29:F37)</f>
        <v>210.17</v>
      </c>
    </row>
    <row r="39" spans="1:12">
      <c r="A39" s="578" t="s">
        <v>633</v>
      </c>
      <c r="B39" s="579"/>
      <c r="C39" s="580"/>
      <c r="D39" s="348"/>
      <c r="E39" s="348"/>
      <c r="F39" s="348"/>
    </row>
    <row r="40" spans="1:12">
      <c r="A40" s="384" t="s">
        <v>467</v>
      </c>
      <c r="B40" s="384" t="s">
        <v>468</v>
      </c>
      <c r="C40" s="384" t="s">
        <v>572</v>
      </c>
      <c r="D40" s="348"/>
      <c r="E40" s="348"/>
      <c r="F40" s="348"/>
    </row>
    <row r="41" spans="1:12">
      <c r="A41" s="356" t="s">
        <v>548</v>
      </c>
      <c r="B41" s="352">
        <v>12</v>
      </c>
      <c r="C41" s="352">
        <v>14</v>
      </c>
      <c r="D41" s="348"/>
      <c r="E41" s="581" t="s">
        <v>578</v>
      </c>
      <c r="F41" s="582"/>
    </row>
    <row r="42" spans="1:12">
      <c r="A42" s="353" t="s">
        <v>545</v>
      </c>
      <c r="B42" s="354">
        <v>15.65</v>
      </c>
      <c r="C42" s="354">
        <v>18.100000000000001</v>
      </c>
      <c r="D42" s="348"/>
      <c r="E42" s="384" t="s">
        <v>467</v>
      </c>
      <c r="F42" s="384" t="s">
        <v>468</v>
      </c>
      <c r="G42" s="348"/>
      <c r="H42" s="349"/>
    </row>
    <row r="43" spans="1:12">
      <c r="A43" s="353" t="s">
        <v>573</v>
      </c>
      <c r="B43" s="354">
        <v>25.34</v>
      </c>
      <c r="C43" s="354">
        <v>30.73</v>
      </c>
      <c r="D43" s="348"/>
      <c r="E43" s="357" t="s">
        <v>548</v>
      </c>
      <c r="F43" s="314">
        <v>10.43</v>
      </c>
      <c r="G43" s="348"/>
      <c r="H43" s="349"/>
    </row>
    <row r="44" spans="1:12">
      <c r="A44" s="353" t="s">
        <v>547</v>
      </c>
      <c r="B44" s="354">
        <v>19.25</v>
      </c>
      <c r="C44" s="354">
        <v>18.600000000000001</v>
      </c>
      <c r="D44" s="348"/>
      <c r="E44" s="315" t="s">
        <v>562</v>
      </c>
      <c r="F44" s="316">
        <v>19.11</v>
      </c>
      <c r="G44" s="348"/>
      <c r="H44" s="349"/>
    </row>
    <row r="45" spans="1:12">
      <c r="A45" s="353" t="s">
        <v>551</v>
      </c>
      <c r="B45" s="354">
        <v>19.52</v>
      </c>
      <c r="C45" s="354">
        <v>18.09</v>
      </c>
      <c r="D45" s="348"/>
      <c r="E45" s="315" t="s">
        <v>563</v>
      </c>
      <c r="F45" s="316">
        <v>22.4</v>
      </c>
      <c r="G45" s="348"/>
      <c r="H45" s="349"/>
    </row>
    <row r="46" spans="1:12">
      <c r="A46" s="353" t="s">
        <v>567</v>
      </c>
      <c r="B46" s="354">
        <v>108.35</v>
      </c>
      <c r="C46" s="354">
        <v>37.42</v>
      </c>
      <c r="D46" s="348"/>
      <c r="E46" s="315" t="s">
        <v>558</v>
      </c>
      <c r="F46" s="316">
        <v>16</v>
      </c>
      <c r="G46" s="348"/>
      <c r="H46" s="349"/>
    </row>
    <row r="47" spans="1:12">
      <c r="A47" s="315"/>
      <c r="B47" s="316"/>
      <c r="C47" s="316"/>
      <c r="D47" s="348"/>
      <c r="E47" s="315" t="s">
        <v>565</v>
      </c>
      <c r="F47" s="316">
        <v>16.12</v>
      </c>
      <c r="G47" s="348"/>
      <c r="H47" s="349"/>
    </row>
    <row r="48" spans="1:12">
      <c r="A48" s="385" t="s">
        <v>483</v>
      </c>
      <c r="B48" s="325">
        <f>SUM(B41:B47)</f>
        <v>200.11</v>
      </c>
      <c r="C48" s="325">
        <f>SUM(C41:C47)</f>
        <v>136.94</v>
      </c>
      <c r="D48" s="348"/>
      <c r="E48" s="315" t="s">
        <v>566</v>
      </c>
      <c r="F48" s="316">
        <v>3.93</v>
      </c>
      <c r="G48" s="348"/>
      <c r="H48" s="349"/>
      <c r="I48" s="348"/>
      <c r="J48" s="350"/>
      <c r="K48" s="351"/>
      <c r="L48" s="175"/>
    </row>
    <row r="49" spans="1:14">
      <c r="A49" s="4"/>
      <c r="B49" s="348"/>
      <c r="C49" s="348"/>
      <c r="D49" s="348"/>
      <c r="E49" s="315" t="s">
        <v>550</v>
      </c>
      <c r="F49" s="316">
        <v>15.52</v>
      </c>
      <c r="G49" s="348"/>
      <c r="H49" s="349"/>
      <c r="I49" s="348"/>
      <c r="J49" s="350"/>
      <c r="K49" s="351"/>
      <c r="L49" s="175"/>
    </row>
    <row r="50" spans="1:14">
      <c r="A50" s="4"/>
      <c r="B50" s="348"/>
      <c r="C50" s="348"/>
      <c r="D50" s="348"/>
      <c r="E50" s="315" t="s">
        <v>549</v>
      </c>
      <c r="F50" s="316">
        <v>16.920000000000002</v>
      </c>
      <c r="G50" s="348"/>
      <c r="H50" s="349"/>
      <c r="I50" s="348"/>
      <c r="J50" s="350"/>
      <c r="K50" s="351"/>
      <c r="L50" s="175"/>
    </row>
    <row r="51" spans="1:14">
      <c r="A51" s="575" t="s">
        <v>575</v>
      </c>
      <c r="B51" s="576"/>
      <c r="C51" s="577"/>
      <c r="D51" s="348"/>
      <c r="E51" s="315" t="s">
        <v>571</v>
      </c>
      <c r="F51" s="316">
        <v>3.3</v>
      </c>
      <c r="G51" s="348"/>
      <c r="H51" s="349"/>
      <c r="I51" s="348"/>
      <c r="J51" s="350"/>
      <c r="K51" s="351"/>
      <c r="L51" s="175"/>
    </row>
    <row r="52" spans="1:14">
      <c r="A52" s="384" t="s">
        <v>467</v>
      </c>
      <c r="B52" s="384" t="s">
        <v>468</v>
      </c>
      <c r="C52" s="384" t="s">
        <v>572</v>
      </c>
      <c r="D52" s="348"/>
      <c r="E52" s="315" t="s">
        <v>576</v>
      </c>
      <c r="F52" s="316">
        <v>11.13</v>
      </c>
      <c r="G52" s="348"/>
      <c r="H52" s="349"/>
      <c r="I52" s="348"/>
      <c r="J52" s="350"/>
      <c r="K52" s="351"/>
      <c r="L52" s="175"/>
    </row>
    <row r="53" spans="1:14">
      <c r="A53" s="356" t="s">
        <v>548</v>
      </c>
      <c r="B53" s="352">
        <v>22.43</v>
      </c>
      <c r="C53" s="352">
        <v>20.7</v>
      </c>
      <c r="D53" s="348"/>
      <c r="E53" s="386" t="s">
        <v>483</v>
      </c>
      <c r="F53" s="325">
        <f>SUM(F43:F52)</f>
        <v>134.86000000000001</v>
      </c>
      <c r="G53" s="348"/>
      <c r="H53" s="349"/>
      <c r="I53" s="348"/>
      <c r="J53" s="350"/>
      <c r="K53" s="351"/>
      <c r="L53" s="175"/>
    </row>
    <row r="54" spans="1:14">
      <c r="A54" s="353" t="s">
        <v>545</v>
      </c>
      <c r="B54" s="354">
        <v>15.65</v>
      </c>
      <c r="C54" s="354">
        <v>18.100000000000001</v>
      </c>
      <c r="D54" s="348"/>
      <c r="E54" s="348"/>
      <c r="F54" s="348"/>
      <c r="G54" s="348"/>
      <c r="H54" s="349"/>
      <c r="I54" s="348"/>
      <c r="J54" s="350"/>
      <c r="K54" s="351"/>
      <c r="L54" s="175"/>
    </row>
    <row r="55" spans="1:14">
      <c r="A55" s="353" t="s">
        <v>573</v>
      </c>
      <c r="B55" s="354">
        <v>26.23</v>
      </c>
      <c r="C55" s="354">
        <v>20.5</v>
      </c>
      <c r="D55" s="348"/>
      <c r="E55" s="348"/>
      <c r="F55" s="348"/>
      <c r="G55" s="348"/>
      <c r="H55" s="349"/>
      <c r="I55" s="348"/>
      <c r="J55" s="350"/>
      <c r="K55" s="351"/>
      <c r="L55" s="175"/>
    </row>
    <row r="56" spans="1:14">
      <c r="A56" s="353" t="s">
        <v>547</v>
      </c>
      <c r="B56" s="354">
        <v>19.25</v>
      </c>
      <c r="C56" s="354">
        <v>18.600000000000001</v>
      </c>
      <c r="D56" s="348"/>
      <c r="E56" s="348"/>
      <c r="F56" s="348"/>
      <c r="G56" s="348"/>
      <c r="H56" s="349"/>
      <c r="I56" s="348"/>
      <c r="J56" s="350"/>
      <c r="K56" s="351"/>
      <c r="L56" s="175"/>
    </row>
    <row r="57" spans="1:14">
      <c r="A57" s="353" t="s">
        <v>571</v>
      </c>
      <c r="B57" s="354">
        <v>3.29</v>
      </c>
      <c r="C57" s="354">
        <v>7.5</v>
      </c>
      <c r="D57" s="348"/>
      <c r="E57" s="348"/>
      <c r="F57" s="348"/>
      <c r="G57" s="348"/>
      <c r="H57" s="349"/>
      <c r="I57" s="348"/>
      <c r="J57" s="350"/>
      <c r="K57" s="351"/>
      <c r="L57" s="175"/>
    </row>
    <row r="58" spans="1:14">
      <c r="A58" s="353" t="s">
        <v>570</v>
      </c>
      <c r="B58" s="354">
        <v>14.02</v>
      </c>
      <c r="C58" s="354">
        <v>15.54</v>
      </c>
      <c r="D58" s="348"/>
      <c r="E58" s="348"/>
      <c r="F58" s="348"/>
      <c r="G58" s="348"/>
      <c r="H58" s="349"/>
      <c r="I58" s="348"/>
      <c r="J58" s="350"/>
      <c r="K58" s="351"/>
      <c r="L58" s="175"/>
    </row>
    <row r="59" spans="1:14">
      <c r="A59" s="353" t="s">
        <v>567</v>
      </c>
      <c r="B59" s="354">
        <v>103.7</v>
      </c>
      <c r="C59" s="354">
        <v>38.9</v>
      </c>
      <c r="D59" s="348"/>
      <c r="E59" s="348"/>
      <c r="F59" s="348"/>
      <c r="G59" s="348"/>
      <c r="H59" s="349"/>
      <c r="I59" s="348"/>
      <c r="J59" s="350"/>
      <c r="K59" s="351"/>
      <c r="L59" s="175"/>
    </row>
    <row r="60" spans="1:14">
      <c r="A60" s="353" t="s">
        <v>549</v>
      </c>
      <c r="B60" s="354">
        <v>16.52</v>
      </c>
      <c r="C60" s="358">
        <v>12.13</v>
      </c>
      <c r="D60" s="348"/>
      <c r="E60" s="348"/>
      <c r="F60" s="348"/>
      <c r="G60" s="348"/>
      <c r="H60" s="349"/>
      <c r="I60" s="348"/>
      <c r="J60" s="350"/>
      <c r="K60" s="351"/>
      <c r="L60" s="175"/>
    </row>
    <row r="61" spans="1:14">
      <c r="A61" s="353" t="s">
        <v>550</v>
      </c>
      <c r="B61" s="354">
        <v>15.92</v>
      </c>
      <c r="C61" s="358">
        <v>11.58</v>
      </c>
      <c r="D61" s="348"/>
      <c r="E61" s="348"/>
      <c r="F61" s="348"/>
      <c r="G61" s="348"/>
      <c r="H61" s="349"/>
      <c r="I61" s="348"/>
      <c r="J61" s="350"/>
      <c r="K61" s="351"/>
      <c r="L61" s="175"/>
    </row>
    <row r="62" spans="1:14">
      <c r="A62" s="353" t="s">
        <v>551</v>
      </c>
      <c r="B62" s="354">
        <v>15.72</v>
      </c>
      <c r="C62" s="354">
        <v>18.100000000000001</v>
      </c>
      <c r="D62" s="348"/>
      <c r="E62" s="348"/>
      <c r="F62" s="348"/>
      <c r="G62" s="348"/>
      <c r="H62" s="349"/>
      <c r="I62" s="348"/>
      <c r="J62" s="350"/>
      <c r="K62" s="351"/>
      <c r="L62" s="175"/>
      <c r="M62" s="351"/>
      <c r="N62" s="175"/>
    </row>
    <row r="63" spans="1:14">
      <c r="A63" s="353" t="s">
        <v>559</v>
      </c>
      <c r="B63" s="354">
        <v>3.25</v>
      </c>
      <c r="C63" s="354">
        <v>7.2</v>
      </c>
      <c r="D63" s="348"/>
      <c r="E63" s="348"/>
      <c r="F63" s="348"/>
      <c r="G63" s="348"/>
      <c r="H63" s="349"/>
      <c r="I63" s="348"/>
      <c r="J63" s="350"/>
      <c r="K63" s="351"/>
      <c r="L63" s="175"/>
      <c r="M63" s="351"/>
      <c r="N63" s="175"/>
    </row>
    <row r="64" spans="1:14">
      <c r="A64" s="353" t="s">
        <v>558</v>
      </c>
      <c r="B64" s="354">
        <v>16</v>
      </c>
      <c r="C64" s="354">
        <v>14.15</v>
      </c>
      <c r="D64" s="348"/>
      <c r="E64" s="348"/>
      <c r="F64" s="348"/>
      <c r="G64" s="348"/>
      <c r="H64" s="349"/>
      <c r="I64" s="348"/>
      <c r="J64" s="350"/>
      <c r="K64" s="351"/>
      <c r="L64" s="175"/>
      <c r="M64" s="351"/>
      <c r="N64" s="175"/>
    </row>
    <row r="65" spans="1:14">
      <c r="A65" s="353" t="s">
        <v>562</v>
      </c>
      <c r="B65" s="354">
        <v>21.88</v>
      </c>
      <c r="C65" s="354">
        <v>19.11</v>
      </c>
      <c r="D65" s="348"/>
      <c r="E65" s="348"/>
      <c r="F65" s="348"/>
      <c r="G65" s="348"/>
      <c r="H65" s="349"/>
      <c r="I65" s="348"/>
      <c r="J65" s="350"/>
      <c r="K65" s="351"/>
      <c r="L65" s="175"/>
      <c r="M65" s="351"/>
      <c r="N65" s="175"/>
    </row>
    <row r="66" spans="1:14">
      <c r="A66" s="353" t="s">
        <v>563</v>
      </c>
      <c r="B66" s="354">
        <v>22.4</v>
      </c>
      <c r="C66" s="354">
        <v>19.29</v>
      </c>
      <c r="D66" s="348"/>
      <c r="E66" s="348"/>
      <c r="F66" s="348"/>
      <c r="G66" s="348"/>
      <c r="H66" s="349"/>
      <c r="I66" s="348"/>
      <c r="J66" s="350"/>
      <c r="K66" s="351"/>
      <c r="L66" s="175"/>
      <c r="M66" s="351"/>
      <c r="N66" s="175"/>
    </row>
    <row r="67" spans="1:14">
      <c r="A67" s="353" t="s">
        <v>565</v>
      </c>
      <c r="B67" s="354">
        <v>16.12</v>
      </c>
      <c r="C67" s="354">
        <v>18.2</v>
      </c>
      <c r="D67" s="348"/>
      <c r="E67" s="348"/>
      <c r="F67" s="348"/>
      <c r="G67" s="348"/>
      <c r="H67" s="349"/>
      <c r="I67" s="348"/>
      <c r="J67" s="350"/>
      <c r="K67" s="351"/>
      <c r="L67" s="175"/>
      <c r="M67" s="351"/>
      <c r="N67" s="175"/>
    </row>
    <row r="68" spans="1:14">
      <c r="A68" s="353" t="s">
        <v>566</v>
      </c>
      <c r="B68" s="354">
        <v>3.93</v>
      </c>
      <c r="C68" s="354">
        <v>8.18</v>
      </c>
      <c r="D68" s="348"/>
      <c r="E68" s="348"/>
      <c r="F68" s="348"/>
      <c r="G68" s="348"/>
      <c r="H68" s="349"/>
      <c r="I68" s="348"/>
      <c r="J68" s="350"/>
      <c r="K68" s="351"/>
      <c r="L68" s="175"/>
      <c r="M68" s="351"/>
      <c r="N68" s="175"/>
    </row>
    <row r="69" spans="1:14">
      <c r="A69" s="353" t="s">
        <v>576</v>
      </c>
      <c r="B69" s="354">
        <v>11.13</v>
      </c>
      <c r="C69" s="354">
        <v>5.15</v>
      </c>
      <c r="D69" s="348"/>
      <c r="E69" s="348"/>
      <c r="F69" s="348"/>
      <c r="G69" s="348"/>
      <c r="H69" s="349"/>
      <c r="I69" s="348"/>
      <c r="J69" s="348"/>
      <c r="K69" s="348"/>
      <c r="L69" s="350"/>
      <c r="M69" s="351"/>
      <c r="N69" s="175"/>
    </row>
    <row r="70" spans="1:14">
      <c r="A70" s="385" t="s">
        <v>483</v>
      </c>
      <c r="B70" s="325">
        <f>SUM(B53:B69)</f>
        <v>347.44</v>
      </c>
      <c r="C70" s="325">
        <f>SUM(C53:C69)</f>
        <v>272.93</v>
      </c>
      <c r="D70" s="348"/>
      <c r="E70" s="348"/>
      <c r="F70" s="348"/>
      <c r="G70" s="348"/>
      <c r="H70" s="349"/>
      <c r="I70" s="348"/>
      <c r="J70" s="348"/>
      <c r="K70" s="348"/>
      <c r="L70" s="350"/>
      <c r="M70" s="351"/>
      <c r="N70" s="175"/>
    </row>
    <row r="71" spans="1:14" ht="18.75" customHeight="1">
      <c r="D71" s="348"/>
      <c r="G71" s="348"/>
      <c r="H71" s="349"/>
      <c r="I71" s="348"/>
      <c r="J71" s="348"/>
      <c r="K71" s="348"/>
      <c r="L71" s="350"/>
      <c r="M71" s="351"/>
      <c r="N71" s="175"/>
    </row>
    <row r="72" spans="1:14" ht="18.75" customHeight="1">
      <c r="D72" s="348"/>
      <c r="G72" s="348"/>
      <c r="H72" s="349"/>
      <c r="I72" s="348"/>
      <c r="J72" s="348"/>
      <c r="K72" s="348"/>
      <c r="L72" s="350"/>
      <c r="M72" s="351"/>
      <c r="N72" s="175"/>
    </row>
    <row r="73" spans="1:14">
      <c r="D73" s="348"/>
      <c r="G73" s="348"/>
      <c r="H73" s="349"/>
      <c r="I73" s="348"/>
      <c r="J73" s="348"/>
      <c r="K73" s="348"/>
      <c r="L73" s="350"/>
      <c r="M73" s="351"/>
      <c r="N73" s="175"/>
    </row>
    <row r="74" spans="1:14">
      <c r="D74" s="348"/>
      <c r="G74" s="348"/>
      <c r="H74" s="349"/>
      <c r="I74" s="348"/>
      <c r="J74" s="348"/>
      <c r="K74" s="348"/>
      <c r="L74" s="350"/>
      <c r="M74" s="351"/>
      <c r="N74" s="175"/>
    </row>
    <row r="75" spans="1:14" ht="32.25" customHeight="1">
      <c r="A75" s="570" t="s">
        <v>579</v>
      </c>
      <c r="B75" s="571"/>
      <c r="C75" s="571"/>
      <c r="D75" s="572"/>
      <c r="J75" s="348"/>
      <c r="K75" s="348"/>
      <c r="L75" s="350"/>
      <c r="M75" s="351"/>
      <c r="N75" s="175"/>
    </row>
    <row r="76" spans="1:14" ht="22.5" customHeight="1">
      <c r="A76" s="567" t="s">
        <v>98</v>
      </c>
      <c r="B76" s="568"/>
      <c r="C76" s="568"/>
      <c r="D76" s="569"/>
      <c r="F76" s="575" t="s">
        <v>591</v>
      </c>
      <c r="G76" s="576"/>
      <c r="H76" s="576"/>
      <c r="I76" s="577"/>
      <c r="J76" s="348"/>
      <c r="K76" s="348"/>
      <c r="L76" s="350"/>
      <c r="M76" s="351"/>
      <c r="N76" s="175"/>
    </row>
    <row r="77" spans="1:14" ht="30">
      <c r="A77" s="377" t="s">
        <v>32</v>
      </c>
      <c r="B77" s="377" t="s">
        <v>476</v>
      </c>
      <c r="C77" s="377" t="s">
        <v>477</v>
      </c>
      <c r="D77" s="378" t="s">
        <v>580</v>
      </c>
      <c r="F77" s="382" t="s">
        <v>32</v>
      </c>
      <c r="G77" s="383" t="s">
        <v>497</v>
      </c>
      <c r="H77" s="382" t="s">
        <v>477</v>
      </c>
      <c r="I77" s="382" t="s">
        <v>475</v>
      </c>
      <c r="J77" s="348"/>
      <c r="K77" s="348"/>
      <c r="L77" s="350"/>
      <c r="M77" s="351"/>
      <c r="N77" s="175"/>
    </row>
    <row r="78" spans="1:14">
      <c r="A78" s="317" t="s">
        <v>273</v>
      </c>
      <c r="B78" s="317" t="s">
        <v>581</v>
      </c>
      <c r="C78" s="317">
        <v>2</v>
      </c>
      <c r="D78" s="314">
        <v>4.4000000000000004</v>
      </c>
      <c r="F78" s="317" t="s">
        <v>288</v>
      </c>
      <c r="G78" s="314">
        <v>2.54</v>
      </c>
      <c r="H78" s="317">
        <v>2</v>
      </c>
      <c r="I78" s="314">
        <f>G78*H78</f>
        <v>5.08</v>
      </c>
      <c r="J78" s="348"/>
      <c r="K78" s="348"/>
      <c r="L78" s="350"/>
      <c r="M78" s="351"/>
      <c r="N78" s="175"/>
    </row>
    <row r="79" spans="1:14">
      <c r="A79" s="317" t="s">
        <v>274</v>
      </c>
      <c r="B79" s="317" t="s">
        <v>582</v>
      </c>
      <c r="C79" s="317">
        <v>2</v>
      </c>
      <c r="D79" s="314">
        <v>3.3</v>
      </c>
      <c r="F79" s="317" t="s">
        <v>265</v>
      </c>
      <c r="G79" s="314">
        <v>0.94</v>
      </c>
      <c r="H79" s="317">
        <v>12</v>
      </c>
      <c r="I79" s="314">
        <f t="shared" ref="I79:I81" si="0">G79*H79</f>
        <v>11.28</v>
      </c>
      <c r="J79" s="348"/>
      <c r="K79" s="348"/>
      <c r="L79" s="350"/>
      <c r="M79" s="351"/>
      <c r="N79" s="175"/>
    </row>
    <row r="80" spans="1:14">
      <c r="A80" s="317" t="s">
        <v>275</v>
      </c>
      <c r="B80" s="317" t="s">
        <v>583</v>
      </c>
      <c r="C80" s="317">
        <v>1</v>
      </c>
      <c r="D80" s="314">
        <v>1</v>
      </c>
      <c r="F80" s="317" t="s">
        <v>264</v>
      </c>
      <c r="G80" s="314">
        <v>0.84</v>
      </c>
      <c r="H80" s="317">
        <v>3</v>
      </c>
      <c r="I80" s="314">
        <f t="shared" si="0"/>
        <v>2.52</v>
      </c>
      <c r="J80" s="348"/>
      <c r="K80" s="348"/>
      <c r="L80" s="350"/>
      <c r="M80" s="351"/>
      <c r="N80" s="175"/>
    </row>
    <row r="81" spans="1:16">
      <c r="A81" s="573" t="s">
        <v>475</v>
      </c>
      <c r="B81" s="574"/>
      <c r="C81" s="379">
        <f>SUM(C78:C80)</f>
        <v>5</v>
      </c>
      <c r="D81" s="325">
        <f>SUM(D78:D80)</f>
        <v>8.6999999999999993</v>
      </c>
      <c r="F81" s="317" t="s">
        <v>289</v>
      </c>
      <c r="G81" s="314">
        <v>1.1399999999999999</v>
      </c>
      <c r="H81" s="317">
        <v>1</v>
      </c>
      <c r="I81" s="314">
        <f t="shared" si="0"/>
        <v>1.1399999999999999</v>
      </c>
      <c r="J81" s="348"/>
      <c r="K81" s="348"/>
      <c r="L81" s="350"/>
      <c r="M81" s="351"/>
      <c r="N81" s="175"/>
    </row>
    <row r="82" spans="1:16" ht="21" customHeight="1">
      <c r="A82" s="567" t="s">
        <v>97</v>
      </c>
      <c r="B82" s="568"/>
      <c r="C82" s="568"/>
      <c r="D82" s="569"/>
      <c r="F82" s="336" t="s">
        <v>498</v>
      </c>
      <c r="G82" s="336"/>
      <c r="H82" s="336">
        <f>SUM(H78:H81)</f>
        <v>18</v>
      </c>
      <c r="I82" s="325">
        <f>SUM(I78:I81)</f>
        <v>20.02</v>
      </c>
      <c r="J82" s="348"/>
      <c r="K82" s="348"/>
      <c r="L82" s="350"/>
      <c r="M82" s="351"/>
      <c r="N82" s="175"/>
    </row>
    <row r="83" spans="1:16">
      <c r="A83" s="377" t="s">
        <v>32</v>
      </c>
      <c r="B83" s="377" t="s">
        <v>476</v>
      </c>
      <c r="C83" s="377" t="s">
        <v>477</v>
      </c>
      <c r="D83" s="378" t="s">
        <v>580</v>
      </c>
      <c r="J83" s="348"/>
      <c r="K83" s="348"/>
      <c r="L83" s="350"/>
      <c r="M83" s="351"/>
      <c r="N83" s="175"/>
    </row>
    <row r="84" spans="1:16">
      <c r="A84" s="317" t="s">
        <v>265</v>
      </c>
      <c r="B84" s="317" t="s">
        <v>479</v>
      </c>
      <c r="C84" s="317">
        <v>5</v>
      </c>
      <c r="D84" s="314">
        <v>9.4499999999999993</v>
      </c>
      <c r="J84" s="348"/>
      <c r="K84" s="348"/>
      <c r="L84" s="350"/>
      <c r="M84" s="351"/>
      <c r="N84" s="175"/>
    </row>
    <row r="85" spans="1:16">
      <c r="A85" s="317" t="s">
        <v>264</v>
      </c>
      <c r="B85" s="317" t="s">
        <v>478</v>
      </c>
      <c r="C85" s="317">
        <v>2</v>
      </c>
      <c r="D85" s="314">
        <v>3.36</v>
      </c>
      <c r="J85" s="348"/>
      <c r="K85" s="348"/>
      <c r="L85" s="350"/>
      <c r="M85" s="351"/>
      <c r="N85" s="175"/>
    </row>
    <row r="86" spans="1:16">
      <c r="A86" s="573" t="s">
        <v>475</v>
      </c>
      <c r="B86" s="574"/>
      <c r="C86" s="379">
        <f>SUM(C84:C85)</f>
        <v>7</v>
      </c>
      <c r="D86" s="325">
        <f>SUM(D84:D85)</f>
        <v>12.81</v>
      </c>
      <c r="J86" s="348"/>
      <c r="K86" s="348"/>
      <c r="L86" s="350"/>
      <c r="M86" s="351"/>
      <c r="N86" s="175"/>
    </row>
    <row r="87" spans="1:16">
      <c r="D87" s="348"/>
      <c r="J87" s="348"/>
      <c r="K87" s="348"/>
      <c r="L87" s="350"/>
      <c r="M87" s="351"/>
      <c r="N87" s="175"/>
    </row>
    <row r="88" spans="1:16">
      <c r="D88" s="348"/>
      <c r="J88" s="348"/>
      <c r="K88" s="348"/>
      <c r="L88" s="350"/>
      <c r="M88" s="351"/>
      <c r="N88" s="175"/>
    </row>
    <row r="89" spans="1:16">
      <c r="D89" s="348"/>
      <c r="J89" s="348"/>
      <c r="K89" s="348"/>
      <c r="L89" s="350"/>
      <c r="M89" s="351"/>
      <c r="N89" s="175"/>
    </row>
    <row r="90" spans="1:16">
      <c r="D90" s="348"/>
      <c r="J90" s="348"/>
      <c r="K90" s="348"/>
      <c r="L90" s="350"/>
      <c r="M90" s="351"/>
      <c r="N90" s="175"/>
    </row>
    <row r="91" spans="1:16" ht="31.5" customHeight="1">
      <c r="A91" s="570" t="s">
        <v>584</v>
      </c>
      <c r="B91" s="571"/>
      <c r="C91" s="571"/>
      <c r="D91" s="572"/>
      <c r="J91" s="348"/>
      <c r="K91" s="348"/>
      <c r="L91" s="350"/>
      <c r="M91" s="351"/>
      <c r="N91" s="175"/>
    </row>
    <row r="92" spans="1:16" ht="24.75" customHeight="1">
      <c r="A92" s="567" t="s">
        <v>98</v>
      </c>
      <c r="B92" s="568"/>
      <c r="C92" s="568"/>
      <c r="D92" s="569"/>
      <c r="F92" s="575" t="s">
        <v>590</v>
      </c>
      <c r="G92" s="576"/>
      <c r="H92" s="576"/>
      <c r="I92" s="577"/>
      <c r="J92" s="348"/>
      <c r="K92" s="348"/>
      <c r="L92" s="350"/>
      <c r="M92" s="351"/>
      <c r="N92" s="175"/>
    </row>
    <row r="93" spans="1:16" ht="29.25" customHeight="1">
      <c r="A93" s="377" t="s">
        <v>32</v>
      </c>
      <c r="B93" s="377" t="s">
        <v>476</v>
      </c>
      <c r="C93" s="377" t="s">
        <v>477</v>
      </c>
      <c r="D93" s="378" t="s">
        <v>580</v>
      </c>
      <c r="F93" s="382" t="s">
        <v>32</v>
      </c>
      <c r="G93" s="383" t="s">
        <v>497</v>
      </c>
      <c r="H93" s="382" t="s">
        <v>477</v>
      </c>
      <c r="I93" s="382" t="s">
        <v>475</v>
      </c>
      <c r="J93" s="348"/>
      <c r="K93" s="348"/>
      <c r="L93" s="350"/>
      <c r="M93" s="351"/>
      <c r="N93" s="175"/>
    </row>
    <row r="94" spans="1:16">
      <c r="A94" s="317" t="s">
        <v>273</v>
      </c>
      <c r="B94" s="317" t="s">
        <v>581</v>
      </c>
      <c r="C94" s="317">
        <v>7</v>
      </c>
      <c r="D94" s="314">
        <v>15.4</v>
      </c>
      <c r="F94" s="317" t="s">
        <v>273</v>
      </c>
      <c r="G94" s="317">
        <v>2.04</v>
      </c>
      <c r="H94" s="317">
        <v>7</v>
      </c>
      <c r="I94" s="314">
        <f>G94*H94</f>
        <v>14.28</v>
      </c>
      <c r="J94" s="348"/>
      <c r="K94" s="348"/>
      <c r="L94" s="350"/>
      <c r="M94" s="351"/>
      <c r="N94" s="175"/>
    </row>
    <row r="95" spans="1:16">
      <c r="A95" s="317" t="s">
        <v>275</v>
      </c>
      <c r="B95" s="317" t="s">
        <v>630</v>
      </c>
      <c r="C95" s="317">
        <v>1</v>
      </c>
      <c r="D95" s="314">
        <v>1</v>
      </c>
      <c r="F95" s="317"/>
      <c r="G95" s="317"/>
      <c r="H95" s="317"/>
      <c r="I95" s="314"/>
      <c r="J95" s="348"/>
      <c r="K95" s="348"/>
      <c r="L95" s="350"/>
      <c r="M95" s="351"/>
      <c r="N95" s="175"/>
    </row>
    <row r="96" spans="1:16">
      <c r="A96" s="317" t="s">
        <v>276</v>
      </c>
      <c r="B96" s="317" t="s">
        <v>587</v>
      </c>
      <c r="C96" s="317">
        <v>1</v>
      </c>
      <c r="D96" s="314">
        <v>0.4</v>
      </c>
      <c r="F96" s="317" t="s">
        <v>276</v>
      </c>
      <c r="G96" s="317">
        <v>0.84</v>
      </c>
      <c r="H96" s="317">
        <v>1</v>
      </c>
      <c r="I96" s="314">
        <f t="shared" ref="I96:I99" si="1">G96*H96</f>
        <v>0.84</v>
      </c>
      <c r="J96" s="348"/>
      <c r="K96" s="348"/>
      <c r="L96" s="350"/>
      <c r="M96" s="351"/>
      <c r="N96" s="351"/>
      <c r="O96" s="4"/>
      <c r="P96" s="4"/>
    </row>
    <row r="97" spans="1:16">
      <c r="A97" s="317" t="s">
        <v>277</v>
      </c>
      <c r="B97" s="317" t="s">
        <v>586</v>
      </c>
      <c r="C97" s="317">
        <v>1</v>
      </c>
      <c r="D97" s="314">
        <v>0.75</v>
      </c>
      <c r="F97" s="317" t="s">
        <v>277</v>
      </c>
      <c r="G97" s="317">
        <v>1.54</v>
      </c>
      <c r="H97" s="317">
        <v>1</v>
      </c>
      <c r="I97" s="314">
        <f t="shared" si="1"/>
        <v>1.54</v>
      </c>
      <c r="J97" s="348"/>
      <c r="K97" s="348"/>
      <c r="L97" s="350"/>
      <c r="M97" s="351"/>
      <c r="N97" s="351"/>
      <c r="O97" s="4"/>
      <c r="P97" s="4"/>
    </row>
    <row r="98" spans="1:16">
      <c r="A98" s="317" t="s">
        <v>278</v>
      </c>
      <c r="B98" s="317" t="s">
        <v>585</v>
      </c>
      <c r="C98" s="317">
        <v>1</v>
      </c>
      <c r="D98" s="314">
        <v>2.38</v>
      </c>
      <c r="F98" s="317" t="s">
        <v>278</v>
      </c>
      <c r="G98" s="317">
        <v>1.7</v>
      </c>
      <c r="H98" s="317">
        <v>1</v>
      </c>
      <c r="I98" s="314">
        <f t="shared" si="1"/>
        <v>1.7</v>
      </c>
      <c r="J98" s="348"/>
      <c r="K98" s="348"/>
      <c r="L98" s="350"/>
      <c r="M98" s="381"/>
      <c r="N98" s="381"/>
      <c r="O98" s="381"/>
      <c r="P98" s="4"/>
    </row>
    <row r="99" spans="1:16">
      <c r="A99" s="317" t="s">
        <v>279</v>
      </c>
      <c r="B99" s="317" t="s">
        <v>632</v>
      </c>
      <c r="C99" s="317">
        <v>1</v>
      </c>
      <c r="D99" s="314">
        <v>0.4</v>
      </c>
      <c r="F99" s="317" t="s">
        <v>279</v>
      </c>
      <c r="G99" s="317">
        <v>2.39</v>
      </c>
      <c r="H99" s="317">
        <v>1</v>
      </c>
      <c r="I99" s="314">
        <f t="shared" si="1"/>
        <v>2.39</v>
      </c>
      <c r="J99" s="348"/>
      <c r="K99" s="348"/>
      <c r="L99" s="350"/>
      <c r="M99" s="351"/>
      <c r="N99" s="351"/>
      <c r="O99" s="4"/>
      <c r="P99" s="4"/>
    </row>
    <row r="100" spans="1:16">
      <c r="A100" s="317" t="s">
        <v>280</v>
      </c>
      <c r="B100" s="317" t="s">
        <v>631</v>
      </c>
      <c r="C100" s="317">
        <v>1</v>
      </c>
      <c r="D100" s="314">
        <v>0.75</v>
      </c>
      <c r="F100" s="317"/>
      <c r="G100" s="317"/>
      <c r="H100" s="317"/>
      <c r="I100" s="314"/>
      <c r="J100" s="348"/>
      <c r="K100" s="348"/>
      <c r="L100" s="350"/>
      <c r="M100" s="351"/>
      <c r="N100" s="351"/>
      <c r="O100" s="4"/>
      <c r="P100" s="4"/>
    </row>
    <row r="101" spans="1:16">
      <c r="A101" s="317" t="s">
        <v>281</v>
      </c>
      <c r="B101" s="317" t="s">
        <v>636</v>
      </c>
      <c r="C101" s="317">
        <v>1</v>
      </c>
      <c r="D101" s="314">
        <v>1.32</v>
      </c>
      <c r="F101" s="317"/>
      <c r="G101" s="317"/>
      <c r="H101" s="317"/>
      <c r="I101" s="314"/>
      <c r="J101" s="348"/>
      <c r="K101" s="348"/>
      <c r="L101" s="350"/>
      <c r="M101" s="351"/>
      <c r="N101" s="351"/>
      <c r="O101" s="4"/>
      <c r="P101" s="4"/>
    </row>
    <row r="102" spans="1:16">
      <c r="A102" s="573" t="s">
        <v>588</v>
      </c>
      <c r="B102" s="574"/>
      <c r="C102" s="379">
        <f>SUM(C94:C99)</f>
        <v>12</v>
      </c>
      <c r="D102" s="325">
        <f>SUM(D94:D101)</f>
        <v>22.4</v>
      </c>
      <c r="F102" s="336" t="s">
        <v>498</v>
      </c>
      <c r="G102" s="336"/>
      <c r="H102" s="336">
        <f>SUM(H94:H99)</f>
        <v>11</v>
      </c>
      <c r="I102" s="325">
        <f>SUM(I94:I99)</f>
        <v>20.75</v>
      </c>
      <c r="J102" s="348"/>
      <c r="K102" s="348"/>
      <c r="L102" s="350"/>
      <c r="M102" s="351"/>
      <c r="N102" s="351"/>
      <c r="O102" s="4"/>
      <c r="P102" s="4"/>
    </row>
    <row r="103" spans="1:16">
      <c r="A103" s="567" t="s">
        <v>97</v>
      </c>
      <c r="B103" s="568"/>
      <c r="C103" s="568"/>
      <c r="D103" s="569"/>
      <c r="J103" s="348"/>
      <c r="K103" s="348"/>
      <c r="L103" s="350"/>
      <c r="M103" s="351"/>
      <c r="N103" s="351"/>
      <c r="O103" s="4"/>
      <c r="P103" s="4"/>
    </row>
    <row r="104" spans="1:16">
      <c r="A104" s="377" t="s">
        <v>32</v>
      </c>
      <c r="B104" s="377" t="s">
        <v>476</v>
      </c>
      <c r="C104" s="377" t="s">
        <v>477</v>
      </c>
      <c r="D104" s="378" t="s">
        <v>580</v>
      </c>
      <c r="J104" s="348"/>
      <c r="K104" s="348"/>
      <c r="L104" s="350"/>
      <c r="M104" s="351"/>
      <c r="N104" s="351"/>
      <c r="O104" s="4"/>
      <c r="P104" s="4"/>
    </row>
    <row r="105" spans="1:16">
      <c r="A105" s="317" t="s">
        <v>288</v>
      </c>
      <c r="B105" s="317" t="s">
        <v>589</v>
      </c>
      <c r="C105" s="317">
        <v>2</v>
      </c>
      <c r="D105" s="314">
        <v>10.5</v>
      </c>
      <c r="J105" s="348"/>
      <c r="K105" s="348"/>
      <c r="L105" s="350"/>
      <c r="M105" s="351"/>
      <c r="N105" s="175"/>
    </row>
    <row r="106" spans="1:16">
      <c r="A106" s="317" t="s">
        <v>265</v>
      </c>
      <c r="B106" s="317" t="s">
        <v>479</v>
      </c>
      <c r="C106" s="317">
        <v>11</v>
      </c>
      <c r="D106" s="314">
        <v>20.79</v>
      </c>
      <c r="J106" s="348"/>
      <c r="K106" s="348"/>
      <c r="L106" s="350"/>
      <c r="M106" s="351"/>
      <c r="N106" s="175"/>
    </row>
    <row r="107" spans="1:16">
      <c r="A107" s="317" t="s">
        <v>264</v>
      </c>
      <c r="B107" s="317" t="s">
        <v>478</v>
      </c>
      <c r="C107" s="317">
        <v>2</v>
      </c>
      <c r="D107" s="314">
        <v>1.68</v>
      </c>
      <c r="J107" s="348"/>
      <c r="K107" s="348"/>
      <c r="L107" s="350"/>
      <c r="M107" s="351"/>
      <c r="N107" s="175"/>
    </row>
    <row r="108" spans="1:16">
      <c r="A108" s="317" t="s">
        <v>289</v>
      </c>
      <c r="B108" s="313" t="s">
        <v>592</v>
      </c>
      <c r="C108" s="313">
        <v>1</v>
      </c>
      <c r="D108" s="313">
        <v>2.31</v>
      </c>
      <c r="J108" s="348"/>
      <c r="K108" s="348"/>
      <c r="L108" s="350"/>
      <c r="M108" s="351"/>
      <c r="N108" s="175"/>
    </row>
    <row r="109" spans="1:16">
      <c r="A109" s="573" t="s">
        <v>475</v>
      </c>
      <c r="B109" s="574"/>
      <c r="C109" s="379">
        <f>SUM(C105:C108)</f>
        <v>16</v>
      </c>
      <c r="D109" s="325">
        <f>SUM(D105:D108)</f>
        <v>35.28</v>
      </c>
      <c r="J109" s="348"/>
      <c r="K109" s="348"/>
      <c r="L109" s="350"/>
      <c r="M109" s="351"/>
      <c r="N109" s="175"/>
    </row>
    <row r="110" spans="1:16" ht="30" customHeight="1">
      <c r="D110" s="348"/>
      <c r="F110" s="575" t="s">
        <v>528</v>
      </c>
      <c r="G110" s="576"/>
      <c r="H110" s="576"/>
      <c r="I110" s="576"/>
      <c r="J110" s="577"/>
      <c r="K110" s="348"/>
      <c r="L110" s="350"/>
      <c r="M110" s="351"/>
      <c r="N110" s="175"/>
    </row>
    <row r="111" spans="1:16" ht="45.75" thickBot="1">
      <c r="D111" s="348"/>
      <c r="F111" s="398" t="s">
        <v>32</v>
      </c>
      <c r="G111" s="398" t="s">
        <v>476</v>
      </c>
      <c r="H111" s="398" t="s">
        <v>477</v>
      </c>
      <c r="I111" s="398" t="s">
        <v>529</v>
      </c>
      <c r="J111" s="399" t="s">
        <v>530</v>
      </c>
      <c r="K111" s="348"/>
      <c r="L111" s="350"/>
      <c r="M111" s="175"/>
    </row>
    <row r="112" spans="1:16">
      <c r="D112" s="348"/>
      <c r="F112" s="588" t="s">
        <v>273</v>
      </c>
      <c r="G112" s="588" t="s">
        <v>599</v>
      </c>
      <c r="H112" s="597"/>
      <c r="I112" s="597"/>
      <c r="J112" s="598"/>
      <c r="K112" s="348"/>
      <c r="L112" s="350"/>
      <c r="M112" s="175"/>
    </row>
    <row r="113" spans="1:14" ht="15.75" thickBot="1">
      <c r="D113" s="348"/>
      <c r="F113" s="589"/>
      <c r="G113" s="367" t="s">
        <v>594</v>
      </c>
      <c r="H113" s="368">
        <v>7</v>
      </c>
      <c r="I113" s="369">
        <v>28.72</v>
      </c>
      <c r="J113" s="370">
        <v>28.72</v>
      </c>
      <c r="K113" s="348"/>
      <c r="L113" s="350"/>
      <c r="M113" s="351"/>
      <c r="N113" s="175"/>
    </row>
    <row r="114" spans="1:14" ht="24.75" customHeight="1">
      <c r="A114" s="570" t="s">
        <v>593</v>
      </c>
      <c r="B114" s="571"/>
      <c r="C114" s="571"/>
      <c r="D114" s="572"/>
      <c r="F114" s="363" t="s">
        <v>276</v>
      </c>
      <c r="G114" s="363" t="s">
        <v>595</v>
      </c>
      <c r="H114" s="363">
        <v>1</v>
      </c>
      <c r="I114" s="363">
        <v>1.55</v>
      </c>
      <c r="J114" s="363">
        <v>1.55</v>
      </c>
      <c r="K114" s="348"/>
      <c r="L114" s="350"/>
      <c r="M114" s="351"/>
      <c r="N114" s="175"/>
    </row>
    <row r="115" spans="1:14">
      <c r="A115" s="567" t="s">
        <v>98</v>
      </c>
      <c r="B115" s="568"/>
      <c r="C115" s="568"/>
      <c r="D115" s="569"/>
      <c r="F115" s="317" t="s">
        <v>277</v>
      </c>
      <c r="G115" s="317" t="s">
        <v>596</v>
      </c>
      <c r="H115" s="317">
        <v>1</v>
      </c>
      <c r="I115" s="314">
        <v>3.55</v>
      </c>
      <c r="J115" s="316">
        <v>3.55</v>
      </c>
      <c r="K115" s="348"/>
      <c r="L115" s="350"/>
      <c r="M115" s="175"/>
    </row>
    <row r="116" spans="1:14">
      <c r="A116" s="377" t="s">
        <v>32</v>
      </c>
      <c r="B116" s="377" t="s">
        <v>476</v>
      </c>
      <c r="C116" s="377" t="s">
        <v>477</v>
      </c>
      <c r="D116" s="378" t="s">
        <v>580</v>
      </c>
      <c r="F116" s="317" t="s">
        <v>278</v>
      </c>
      <c r="G116" s="317" t="s">
        <v>597</v>
      </c>
      <c r="H116" s="317">
        <v>1</v>
      </c>
      <c r="I116" s="314">
        <v>1.85</v>
      </c>
      <c r="J116" s="316">
        <v>1.85</v>
      </c>
      <c r="K116" s="348"/>
      <c r="L116" s="350"/>
      <c r="M116" s="175"/>
    </row>
    <row r="117" spans="1:14" ht="15.75" thickBot="1">
      <c r="A117" s="317" t="s">
        <v>273</v>
      </c>
      <c r="B117" s="317" t="s">
        <v>581</v>
      </c>
      <c r="C117" s="317">
        <v>6</v>
      </c>
      <c r="D117" s="314">
        <v>13.2</v>
      </c>
      <c r="F117" s="366" t="s">
        <v>279</v>
      </c>
      <c r="G117" s="366" t="s">
        <v>598</v>
      </c>
      <c r="H117" s="366">
        <v>1</v>
      </c>
      <c r="I117" s="371">
        <v>2.35</v>
      </c>
      <c r="J117" s="343">
        <v>2.35</v>
      </c>
      <c r="K117" s="362"/>
      <c r="L117" s="350"/>
      <c r="M117" s="175"/>
    </row>
    <row r="118" spans="1:14">
      <c r="A118" s="317" t="s">
        <v>275</v>
      </c>
      <c r="B118" s="317" t="s">
        <v>583</v>
      </c>
      <c r="C118" s="317">
        <v>1</v>
      </c>
      <c r="D118" s="314">
        <v>1</v>
      </c>
      <c r="F118" s="590" t="s">
        <v>288</v>
      </c>
      <c r="G118" s="593" t="s">
        <v>601</v>
      </c>
      <c r="H118" s="594"/>
      <c r="I118" s="594"/>
      <c r="J118" s="595"/>
      <c r="K118" s="350"/>
      <c r="L118" s="351"/>
      <c r="M118" s="175"/>
    </row>
    <row r="119" spans="1:14" ht="15.75" thickBot="1">
      <c r="A119" s="573" t="s">
        <v>475</v>
      </c>
      <c r="B119" s="574"/>
      <c r="C119" s="379">
        <f>SUM(C117:C118)</f>
        <v>7</v>
      </c>
      <c r="D119" s="325">
        <f>SUM(D117:D118)</f>
        <v>14.2</v>
      </c>
      <c r="F119" s="591"/>
      <c r="G119" s="368" t="s">
        <v>589</v>
      </c>
      <c r="H119" s="368">
        <v>2</v>
      </c>
      <c r="I119" s="369">
        <v>6.05</v>
      </c>
      <c r="J119" s="370">
        <v>0</v>
      </c>
      <c r="K119" s="350"/>
      <c r="L119" s="351"/>
      <c r="M119" s="175"/>
    </row>
    <row r="120" spans="1:14">
      <c r="A120" s="567" t="s">
        <v>97</v>
      </c>
      <c r="B120" s="568"/>
      <c r="C120" s="568"/>
      <c r="D120" s="569"/>
      <c r="F120" s="590" t="s">
        <v>265</v>
      </c>
      <c r="G120" s="596" t="s">
        <v>600</v>
      </c>
      <c r="H120" s="597"/>
      <c r="I120" s="597"/>
      <c r="J120" s="598"/>
      <c r="K120" s="361"/>
      <c r="L120" s="350"/>
      <c r="M120" s="175"/>
    </row>
    <row r="121" spans="1:14" ht="15.75" thickBot="1">
      <c r="A121" s="377" t="s">
        <v>32</v>
      </c>
      <c r="B121" s="377" t="s">
        <v>476</v>
      </c>
      <c r="C121" s="377" t="s">
        <v>477</v>
      </c>
      <c r="D121" s="378" t="s">
        <v>580</v>
      </c>
      <c r="F121" s="592"/>
      <c r="G121" s="368" t="s">
        <v>479</v>
      </c>
      <c r="H121" s="368">
        <v>8</v>
      </c>
      <c r="I121" s="369">
        <v>24.06</v>
      </c>
      <c r="J121" s="370">
        <v>0</v>
      </c>
      <c r="K121" s="361"/>
      <c r="L121" s="350"/>
      <c r="M121" s="175"/>
    </row>
    <row r="122" spans="1:14">
      <c r="A122" s="317" t="s">
        <v>265</v>
      </c>
      <c r="B122" s="317" t="s">
        <v>479</v>
      </c>
      <c r="C122" s="317">
        <v>5</v>
      </c>
      <c r="D122" s="314">
        <v>9.4499999999999993</v>
      </c>
      <c r="F122" s="363" t="s">
        <v>264</v>
      </c>
      <c r="G122" s="363" t="s">
        <v>478</v>
      </c>
      <c r="H122" s="363">
        <v>1</v>
      </c>
      <c r="I122" s="364">
        <v>1.4</v>
      </c>
      <c r="J122" s="339">
        <v>0</v>
      </c>
      <c r="K122" s="350"/>
      <c r="L122" s="351"/>
      <c r="M122" s="175"/>
    </row>
    <row r="123" spans="1:14">
      <c r="A123" s="317" t="s">
        <v>264</v>
      </c>
      <c r="B123" s="317" t="s">
        <v>478</v>
      </c>
      <c r="C123" s="317">
        <v>2</v>
      </c>
      <c r="D123" s="314">
        <v>3.36</v>
      </c>
      <c r="F123" s="380"/>
      <c r="G123" s="363"/>
      <c r="H123" s="363"/>
      <c r="I123" s="364"/>
      <c r="J123" s="339"/>
      <c r="K123" s="350"/>
      <c r="L123" s="351"/>
      <c r="M123" s="175"/>
    </row>
    <row r="124" spans="1:14">
      <c r="A124" s="573" t="s">
        <v>475</v>
      </c>
      <c r="B124" s="574"/>
      <c r="C124" s="379">
        <f>SUM(C122:C123)</f>
        <v>7</v>
      </c>
      <c r="D124" s="325">
        <f>SUM(D122:D123)</f>
        <v>12.81</v>
      </c>
      <c r="F124" s="366" t="s">
        <v>289</v>
      </c>
      <c r="G124" s="313" t="s">
        <v>592</v>
      </c>
      <c r="H124" s="365">
        <v>1</v>
      </c>
      <c r="I124" s="316">
        <v>2</v>
      </c>
      <c r="J124" s="316">
        <v>0</v>
      </c>
      <c r="K124" s="350"/>
      <c r="L124" s="351"/>
      <c r="M124" s="351"/>
      <c r="N124" s="175"/>
    </row>
    <row r="125" spans="1:14">
      <c r="D125" s="348"/>
      <c r="F125" s="325" t="s">
        <v>480</v>
      </c>
      <c r="G125" s="325"/>
      <c r="H125" s="325"/>
      <c r="I125" s="325">
        <v>71.53</v>
      </c>
      <c r="J125" s="325">
        <f>SUM(J113:J117)</f>
        <v>38.020000000000003</v>
      </c>
      <c r="K125" s="350"/>
      <c r="L125" s="351"/>
      <c r="M125" s="351"/>
      <c r="N125" s="175"/>
    </row>
    <row r="126" spans="1:14">
      <c r="D126" s="348"/>
      <c r="J126" s="348"/>
      <c r="K126" s="350"/>
      <c r="L126" s="351"/>
      <c r="M126" s="351"/>
      <c r="N126" s="175"/>
    </row>
    <row r="127" spans="1:14">
      <c r="D127" s="348"/>
      <c r="J127" s="348"/>
      <c r="K127" s="350"/>
      <c r="L127" s="351"/>
      <c r="M127" s="351"/>
      <c r="N127" s="175"/>
    </row>
    <row r="128" spans="1:14">
      <c r="D128" s="348"/>
      <c r="J128" s="348"/>
      <c r="K128" s="350"/>
      <c r="L128" s="351"/>
      <c r="M128" s="351"/>
      <c r="N128" s="175"/>
    </row>
    <row r="129" spans="1:15">
      <c r="D129" s="348"/>
      <c r="G129" s="348"/>
      <c r="H129" s="349"/>
      <c r="I129" s="348"/>
      <c r="J129" s="348"/>
      <c r="K129" s="350"/>
      <c r="L129" s="351"/>
      <c r="M129" s="351"/>
      <c r="N129" s="175"/>
    </row>
    <row r="130" spans="1:15" ht="39" customHeight="1">
      <c r="A130" s="587" t="s">
        <v>481</v>
      </c>
      <c r="B130" s="587"/>
      <c r="C130" s="587"/>
      <c r="D130" s="587"/>
      <c r="E130" s="587"/>
      <c r="F130" s="587"/>
      <c r="G130" s="587"/>
      <c r="H130" s="349"/>
      <c r="I130" s="348"/>
      <c r="J130" s="348"/>
      <c r="K130" s="350"/>
      <c r="L130" s="351"/>
      <c r="M130" s="351"/>
      <c r="N130" s="175"/>
    </row>
    <row r="131" spans="1:15" ht="51" customHeight="1">
      <c r="A131" s="400" t="s">
        <v>602</v>
      </c>
      <c r="B131" s="401" t="s">
        <v>482</v>
      </c>
      <c r="C131" s="382" t="s">
        <v>474</v>
      </c>
      <c r="D131" s="401" t="s">
        <v>603</v>
      </c>
      <c r="E131" s="382" t="s">
        <v>468</v>
      </c>
      <c r="F131" s="401" t="s">
        <v>489</v>
      </c>
      <c r="G131" s="401" t="s">
        <v>490</v>
      </c>
      <c r="I131" s="348"/>
      <c r="J131" s="349"/>
      <c r="K131" s="348"/>
      <c r="L131" s="348"/>
      <c r="M131" s="348"/>
      <c r="N131" s="350"/>
      <c r="O131" s="351"/>
    </row>
    <row r="132" spans="1:15">
      <c r="A132" s="315" t="s">
        <v>563</v>
      </c>
      <c r="B132" s="316">
        <v>19.3</v>
      </c>
      <c r="C132" s="316">
        <v>3.05</v>
      </c>
      <c r="D132" s="316"/>
      <c r="E132" s="316">
        <f>B132*C132</f>
        <v>58.87</v>
      </c>
      <c r="F132" s="313">
        <v>6.08</v>
      </c>
      <c r="G132" s="316">
        <f t="shared" ref="G132:G145" si="2">E132-F132</f>
        <v>52.79</v>
      </c>
      <c r="I132" s="348"/>
      <c r="J132" s="349"/>
      <c r="K132" s="348"/>
      <c r="L132" s="348"/>
      <c r="M132" s="348"/>
      <c r="N132" s="350"/>
      <c r="O132" s="351"/>
    </row>
    <row r="133" spans="1:15">
      <c r="A133" s="315" t="s">
        <v>562</v>
      </c>
      <c r="B133" s="316">
        <v>13.37</v>
      </c>
      <c r="C133" s="316">
        <v>3.05</v>
      </c>
      <c r="D133" s="316">
        <v>3.14</v>
      </c>
      <c r="E133" s="316">
        <f>(B133*C133)+D133</f>
        <v>43.92</v>
      </c>
      <c r="F133" s="313">
        <v>3.88</v>
      </c>
      <c r="G133" s="316">
        <f t="shared" si="2"/>
        <v>40.04</v>
      </c>
      <c r="I133" s="348"/>
      <c r="J133" s="349"/>
      <c r="K133" s="348"/>
      <c r="L133" s="348"/>
      <c r="M133" s="348"/>
      <c r="N133" s="350"/>
      <c r="O133" s="351"/>
    </row>
    <row r="134" spans="1:15">
      <c r="A134" s="315" t="s">
        <v>566</v>
      </c>
      <c r="B134" s="316">
        <v>6.6</v>
      </c>
      <c r="C134" s="316">
        <v>3.05</v>
      </c>
      <c r="D134" s="316"/>
      <c r="E134" s="316">
        <f>B134*C134</f>
        <v>20.13</v>
      </c>
      <c r="F134" s="313">
        <v>2.08</v>
      </c>
      <c r="G134" s="316">
        <f t="shared" si="2"/>
        <v>18.05</v>
      </c>
      <c r="I134" s="348"/>
      <c r="J134" s="349"/>
      <c r="K134" s="348"/>
      <c r="L134" s="348"/>
      <c r="M134" s="348"/>
      <c r="N134" s="350"/>
      <c r="O134" s="351"/>
    </row>
    <row r="135" spans="1:15">
      <c r="A135" s="315" t="s">
        <v>558</v>
      </c>
      <c r="B135" s="316">
        <v>19.62</v>
      </c>
      <c r="C135" s="316">
        <v>3.05</v>
      </c>
      <c r="D135" s="316"/>
      <c r="E135" s="316">
        <f>B135*C135</f>
        <v>59.84</v>
      </c>
      <c r="F135" s="313">
        <v>5.04</v>
      </c>
      <c r="G135" s="316">
        <f t="shared" si="2"/>
        <v>54.8</v>
      </c>
      <c r="I135" s="348"/>
      <c r="J135" s="349"/>
      <c r="K135" s="348"/>
      <c r="L135" s="348"/>
      <c r="M135" s="348"/>
      <c r="N135" s="350"/>
      <c r="O135" s="351"/>
    </row>
    <row r="136" spans="1:15">
      <c r="A136" s="315" t="s">
        <v>565</v>
      </c>
      <c r="B136" s="316">
        <v>13.95</v>
      </c>
      <c r="C136" s="316">
        <v>3.05</v>
      </c>
      <c r="D136" s="316"/>
      <c r="E136" s="316">
        <f>B136*C136</f>
        <v>42.55</v>
      </c>
      <c r="F136" s="313"/>
      <c r="G136" s="316">
        <f t="shared" si="2"/>
        <v>42.55</v>
      </c>
      <c r="I136" s="348"/>
      <c r="J136" s="349"/>
      <c r="K136" s="348"/>
      <c r="L136" s="348"/>
      <c r="M136" s="348"/>
      <c r="N136" s="350"/>
      <c r="O136" s="351"/>
    </row>
    <row r="137" spans="1:15">
      <c r="A137" s="315" t="s">
        <v>560</v>
      </c>
      <c r="B137" s="316">
        <v>5.5</v>
      </c>
      <c r="C137" s="316">
        <v>3.05</v>
      </c>
      <c r="D137" s="316">
        <v>5.34</v>
      </c>
      <c r="E137" s="316">
        <f t="shared" ref="E137:E143" si="3">(B137*C137)+D137</f>
        <v>22.12</v>
      </c>
      <c r="F137" s="313">
        <v>1.68</v>
      </c>
      <c r="G137" s="316">
        <f t="shared" si="2"/>
        <v>20.440000000000001</v>
      </c>
      <c r="I137" s="348"/>
      <c r="J137" s="349"/>
      <c r="K137" s="348"/>
      <c r="L137" s="348"/>
      <c r="M137" s="348"/>
      <c r="N137" s="350"/>
      <c r="O137" s="351"/>
    </row>
    <row r="138" spans="1:15">
      <c r="A138" s="315" t="s">
        <v>559</v>
      </c>
      <c r="B138" s="316">
        <v>4.2</v>
      </c>
      <c r="C138" s="316">
        <v>3.05</v>
      </c>
      <c r="D138" s="316"/>
      <c r="E138" s="316">
        <f t="shared" si="3"/>
        <v>12.81</v>
      </c>
      <c r="F138" s="313">
        <v>1.68</v>
      </c>
      <c r="G138" s="316">
        <f t="shared" si="2"/>
        <v>11.13</v>
      </c>
      <c r="H138" s="348"/>
      <c r="I138" s="349"/>
      <c r="J138" s="348"/>
      <c r="K138" s="348"/>
      <c r="L138" s="348"/>
      <c r="M138" s="350"/>
      <c r="N138" s="351"/>
      <c r="O138" s="175"/>
    </row>
    <row r="139" spans="1:15">
      <c r="A139" s="315" t="s">
        <v>551</v>
      </c>
      <c r="B139" s="316">
        <v>5.5</v>
      </c>
      <c r="C139" s="316">
        <v>3.05</v>
      </c>
      <c r="D139" s="316"/>
      <c r="E139" s="316">
        <f t="shared" si="3"/>
        <v>16.78</v>
      </c>
      <c r="F139" s="313">
        <v>1.68</v>
      </c>
      <c r="G139" s="316">
        <f t="shared" si="2"/>
        <v>15.1</v>
      </c>
      <c r="H139" s="349"/>
      <c r="I139" s="348"/>
      <c r="J139" s="348"/>
      <c r="K139" s="348"/>
      <c r="L139" s="350"/>
      <c r="M139" s="351"/>
      <c r="N139" s="175"/>
    </row>
    <row r="140" spans="1:15">
      <c r="A140" s="315" t="s">
        <v>604</v>
      </c>
      <c r="B140" s="316">
        <v>15.81</v>
      </c>
      <c r="C140" s="316">
        <v>3.05</v>
      </c>
      <c r="D140" s="316"/>
      <c r="E140" s="316">
        <f t="shared" si="3"/>
        <v>48.22</v>
      </c>
      <c r="F140" s="316">
        <v>4.4000000000000004</v>
      </c>
      <c r="G140" s="316">
        <f t="shared" si="2"/>
        <v>43.82</v>
      </c>
      <c r="H140" s="349"/>
      <c r="I140" s="348"/>
      <c r="J140" s="348"/>
      <c r="K140" s="348"/>
      <c r="L140" s="350"/>
      <c r="M140" s="351"/>
      <c r="N140" s="175"/>
    </row>
    <row r="141" spans="1:15">
      <c r="A141" s="315" t="s">
        <v>571</v>
      </c>
      <c r="B141" s="316">
        <v>5.15</v>
      </c>
      <c r="C141" s="316">
        <v>3.05</v>
      </c>
      <c r="D141" s="316">
        <v>1.48</v>
      </c>
      <c r="E141" s="316">
        <f t="shared" si="3"/>
        <v>17.190000000000001</v>
      </c>
      <c r="F141" s="313">
        <v>2.85</v>
      </c>
      <c r="G141" s="316">
        <f t="shared" si="2"/>
        <v>14.34</v>
      </c>
      <c r="H141" s="349"/>
      <c r="I141" s="348"/>
      <c r="J141" s="348"/>
      <c r="K141" s="348"/>
      <c r="L141" s="350"/>
      <c r="M141" s="351"/>
      <c r="N141" s="175"/>
    </row>
    <row r="142" spans="1:15">
      <c r="A142" s="315" t="s">
        <v>548</v>
      </c>
      <c r="B142" s="316">
        <v>5.61</v>
      </c>
      <c r="C142" s="316">
        <v>3.05</v>
      </c>
      <c r="D142" s="316">
        <v>3.18</v>
      </c>
      <c r="E142" s="316">
        <f t="shared" si="3"/>
        <v>20.29</v>
      </c>
      <c r="F142" s="313"/>
      <c r="G142" s="316">
        <f t="shared" si="2"/>
        <v>20.29</v>
      </c>
      <c r="H142" s="349"/>
      <c r="I142" s="348"/>
      <c r="J142" s="348"/>
      <c r="K142" s="348"/>
      <c r="L142" s="350"/>
      <c r="M142" s="351"/>
      <c r="N142" s="175"/>
    </row>
    <row r="143" spans="1:15">
      <c r="A143" s="315" t="s">
        <v>567</v>
      </c>
      <c r="B143" s="316">
        <v>2.2999999999999998</v>
      </c>
      <c r="C143" s="316">
        <v>3.05</v>
      </c>
      <c r="D143" s="316">
        <v>8.74</v>
      </c>
      <c r="E143" s="316">
        <f t="shared" si="3"/>
        <v>15.76</v>
      </c>
      <c r="F143" s="313">
        <v>1.68</v>
      </c>
      <c r="G143" s="316">
        <f t="shared" si="2"/>
        <v>14.08</v>
      </c>
      <c r="H143" s="349"/>
      <c r="I143" s="348"/>
      <c r="J143" s="348"/>
      <c r="K143" s="348"/>
      <c r="L143" s="350"/>
      <c r="M143" s="351"/>
      <c r="N143" s="175"/>
    </row>
    <row r="144" spans="1:15">
      <c r="A144" s="372" t="s">
        <v>573</v>
      </c>
      <c r="B144" s="316"/>
      <c r="C144" s="316"/>
      <c r="D144" s="316">
        <v>3.36</v>
      </c>
      <c r="E144" s="316">
        <v>3.36</v>
      </c>
      <c r="F144" s="313"/>
      <c r="G144" s="316">
        <f t="shared" si="2"/>
        <v>3.36</v>
      </c>
      <c r="H144" s="349"/>
      <c r="I144" s="348"/>
      <c r="J144" s="348"/>
      <c r="K144" s="348"/>
      <c r="L144" s="350"/>
      <c r="M144" s="351"/>
      <c r="N144" s="175"/>
    </row>
    <row r="145" spans="1:14">
      <c r="A145" s="372" t="s">
        <v>547</v>
      </c>
      <c r="B145" s="316"/>
      <c r="C145" s="316"/>
      <c r="D145" s="316">
        <v>1.48</v>
      </c>
      <c r="E145" s="316">
        <v>1.48</v>
      </c>
      <c r="F145" s="313"/>
      <c r="G145" s="316">
        <f t="shared" si="2"/>
        <v>1.48</v>
      </c>
      <c r="H145" s="349"/>
      <c r="I145" s="348"/>
      <c r="J145" s="348"/>
      <c r="K145" s="348"/>
      <c r="L145" s="350"/>
      <c r="M145" s="351"/>
      <c r="N145" s="175"/>
    </row>
    <row r="146" spans="1:14" ht="18.75" customHeight="1">
      <c r="A146" s="372" t="s">
        <v>543</v>
      </c>
      <c r="B146" s="316"/>
      <c r="C146" s="316"/>
      <c r="D146" s="316">
        <v>1.68</v>
      </c>
      <c r="E146" s="316">
        <v>1.68</v>
      </c>
      <c r="F146" s="313"/>
      <c r="G146" s="316">
        <v>1.68</v>
      </c>
      <c r="H146" s="349"/>
      <c r="I146" s="348"/>
      <c r="J146" s="348"/>
      <c r="K146" s="348"/>
      <c r="L146" s="350"/>
      <c r="M146" s="351"/>
      <c r="N146" s="175"/>
    </row>
    <row r="147" spans="1:14" ht="24.75" customHeight="1">
      <c r="A147" s="584" t="s">
        <v>606</v>
      </c>
      <c r="B147" s="585"/>
      <c r="C147" s="585"/>
      <c r="D147" s="585"/>
      <c r="E147" s="585"/>
      <c r="F147" s="586"/>
      <c r="G147" s="374">
        <f>SUM(G132:G146)</f>
        <v>353.95</v>
      </c>
      <c r="H147" s="349"/>
      <c r="I147" s="348"/>
      <c r="J147" s="348"/>
      <c r="K147" s="348"/>
      <c r="L147" s="350"/>
      <c r="M147" s="351"/>
      <c r="N147" s="175"/>
    </row>
    <row r="148" spans="1:14">
      <c r="A148" s="583" t="s">
        <v>605</v>
      </c>
      <c r="B148" s="583"/>
      <c r="C148" s="583"/>
      <c r="D148" s="583"/>
      <c r="E148" s="583"/>
      <c r="F148" s="583"/>
      <c r="G148" s="583"/>
      <c r="H148" s="349"/>
      <c r="I148" s="348"/>
      <c r="J148" s="348"/>
      <c r="K148" s="348"/>
      <c r="L148" s="350"/>
      <c r="M148" s="351"/>
      <c r="N148" s="175"/>
    </row>
    <row r="149" spans="1:14">
      <c r="G149" s="348"/>
      <c r="J149" s="348"/>
      <c r="K149" s="348"/>
      <c r="L149" s="350"/>
      <c r="M149" s="351"/>
      <c r="N149" s="175"/>
    </row>
    <row r="150" spans="1:14">
      <c r="G150" s="348"/>
      <c r="J150" s="348"/>
      <c r="K150" s="348"/>
      <c r="L150" s="350"/>
      <c r="M150" s="351"/>
      <c r="N150" s="175"/>
    </row>
    <row r="151" spans="1:14">
      <c r="A151" s="599" t="s">
        <v>612</v>
      </c>
      <c r="B151" s="601"/>
      <c r="C151" s="362"/>
      <c r="D151" s="362"/>
      <c r="E151" s="362"/>
      <c r="F151" s="362"/>
      <c r="G151" s="362"/>
      <c r="J151" s="348"/>
      <c r="K151" s="348"/>
      <c r="L151" s="350"/>
      <c r="M151" s="351"/>
      <c r="N151" s="175"/>
    </row>
    <row r="152" spans="1:14">
      <c r="A152" s="374" t="s">
        <v>613</v>
      </c>
      <c r="B152" s="319" t="s">
        <v>468</v>
      </c>
      <c r="C152" s="375"/>
      <c r="D152" s="376"/>
      <c r="E152" s="375"/>
      <c r="F152" s="376"/>
      <c r="G152" s="376"/>
      <c r="J152" s="348"/>
      <c r="K152" s="348"/>
      <c r="L152" s="350"/>
      <c r="M152" s="351"/>
      <c r="N152" s="175"/>
    </row>
    <row r="153" spans="1:14">
      <c r="A153" s="315" t="s">
        <v>614</v>
      </c>
      <c r="B153" s="316">
        <v>21.7</v>
      </c>
      <c r="J153" s="348"/>
      <c r="K153" s="348"/>
      <c r="L153" s="350"/>
      <c r="M153" s="351"/>
      <c r="N153" s="175"/>
    </row>
    <row r="154" spans="1:14">
      <c r="A154" s="315" t="s">
        <v>615</v>
      </c>
      <c r="B154" s="316">
        <v>8.74</v>
      </c>
      <c r="J154" s="348"/>
      <c r="K154" s="348"/>
      <c r="L154" s="350"/>
      <c r="M154" s="351"/>
      <c r="N154" s="175"/>
    </row>
    <row r="155" spans="1:14">
      <c r="A155" s="315" t="s">
        <v>616</v>
      </c>
      <c r="B155" s="316">
        <v>7.14</v>
      </c>
      <c r="J155" s="348"/>
      <c r="K155" s="348"/>
      <c r="L155" s="350"/>
      <c r="N155" s="175"/>
    </row>
    <row r="156" spans="1:14">
      <c r="A156" s="315" t="s">
        <v>617</v>
      </c>
      <c r="B156" s="316">
        <v>30.76</v>
      </c>
      <c r="J156" s="348"/>
      <c r="K156" s="348"/>
      <c r="L156" s="350"/>
      <c r="M156" s="175"/>
      <c r="N156" s="175"/>
    </row>
    <row r="157" spans="1:14">
      <c r="A157" s="315" t="s">
        <v>618</v>
      </c>
      <c r="B157" s="316">
        <f>B155*3</f>
        <v>21.42</v>
      </c>
      <c r="K157" s="348"/>
      <c r="L157" s="350"/>
      <c r="M157" s="175"/>
      <c r="N157" s="175"/>
    </row>
    <row r="158" spans="1:14">
      <c r="A158" s="315" t="s">
        <v>619</v>
      </c>
      <c r="B158" s="316">
        <v>21.74</v>
      </c>
      <c r="H158" s="351"/>
      <c r="I158" s="348"/>
      <c r="J158" s="289"/>
      <c r="K158" s="348"/>
      <c r="L158" s="350"/>
      <c r="M158" s="175"/>
      <c r="N158" s="175"/>
    </row>
    <row r="159" spans="1:14">
      <c r="A159" s="359" t="s">
        <v>475</v>
      </c>
      <c r="B159" s="325">
        <f>SUM(B153:B158)</f>
        <v>111.5</v>
      </c>
    </row>
    <row r="162" spans="1:7">
      <c r="A162" s="615" t="s">
        <v>620</v>
      </c>
      <c r="B162" s="615"/>
      <c r="C162" s="615"/>
      <c r="D162" s="615"/>
      <c r="E162" s="615"/>
      <c r="F162" s="615"/>
      <c r="G162" s="615"/>
    </row>
    <row r="163" spans="1:7" ht="45" customHeight="1">
      <c r="A163" s="374" t="s">
        <v>602</v>
      </c>
      <c r="B163" s="320" t="s">
        <v>482</v>
      </c>
      <c r="C163" s="319" t="s">
        <v>474</v>
      </c>
      <c r="D163" s="320" t="s">
        <v>603</v>
      </c>
      <c r="E163" s="319" t="s">
        <v>468</v>
      </c>
      <c r="F163" s="320" t="s">
        <v>489</v>
      </c>
      <c r="G163" s="320" t="s">
        <v>490</v>
      </c>
    </row>
    <row r="164" spans="1:7">
      <c r="A164" s="315" t="s">
        <v>563</v>
      </c>
      <c r="B164" s="316">
        <v>19.3</v>
      </c>
      <c r="C164" s="316">
        <v>3.05</v>
      </c>
      <c r="D164" s="316"/>
      <c r="E164" s="316">
        <f>B164*C164</f>
        <v>58.87</v>
      </c>
      <c r="F164" s="313">
        <v>6.08</v>
      </c>
      <c r="G164" s="316">
        <f t="shared" ref="G164:G173" si="4">E164-F164</f>
        <v>52.79</v>
      </c>
    </row>
    <row r="165" spans="1:7">
      <c r="A165" s="315" t="s">
        <v>562</v>
      </c>
      <c r="B165" s="316">
        <v>13.37</v>
      </c>
      <c r="C165" s="316">
        <v>3.05</v>
      </c>
      <c r="D165" s="316">
        <v>3.14</v>
      </c>
      <c r="E165" s="316">
        <f>(B165*C165)+D165</f>
        <v>43.92</v>
      </c>
      <c r="F165" s="313">
        <v>3.88</v>
      </c>
      <c r="G165" s="316">
        <f t="shared" si="4"/>
        <v>40.04</v>
      </c>
    </row>
    <row r="166" spans="1:7">
      <c r="A166" s="315" t="s">
        <v>558</v>
      </c>
      <c r="B166" s="316">
        <v>19.62</v>
      </c>
      <c r="C166" s="316">
        <v>3.05</v>
      </c>
      <c r="D166" s="316"/>
      <c r="E166" s="316">
        <f>B166*C166</f>
        <v>59.84</v>
      </c>
      <c r="F166" s="313">
        <v>5.04</v>
      </c>
      <c r="G166" s="316">
        <f t="shared" si="4"/>
        <v>54.8</v>
      </c>
    </row>
    <row r="167" spans="1:7">
      <c r="A167" s="315" t="s">
        <v>565</v>
      </c>
      <c r="B167" s="316">
        <v>13.95</v>
      </c>
      <c r="C167" s="316">
        <v>3.05</v>
      </c>
      <c r="D167" s="316"/>
      <c r="E167" s="316">
        <f>B167*C167</f>
        <v>42.55</v>
      </c>
      <c r="F167" s="313"/>
      <c r="G167" s="316">
        <f t="shared" si="4"/>
        <v>42.55</v>
      </c>
    </row>
    <row r="168" spans="1:7">
      <c r="A168" s="315" t="s">
        <v>560</v>
      </c>
      <c r="B168" s="316">
        <v>5.5</v>
      </c>
      <c r="C168" s="316">
        <v>3.05</v>
      </c>
      <c r="D168" s="316">
        <v>5.34</v>
      </c>
      <c r="E168" s="316">
        <f t="shared" ref="E168:E171" si="5">(B168*C168)+D168</f>
        <v>22.12</v>
      </c>
      <c r="F168" s="313">
        <v>1.68</v>
      </c>
      <c r="G168" s="316">
        <f t="shared" si="4"/>
        <v>20.440000000000001</v>
      </c>
    </row>
    <row r="169" spans="1:7">
      <c r="A169" s="315" t="s">
        <v>604</v>
      </c>
      <c r="B169" s="316">
        <v>15.81</v>
      </c>
      <c r="C169" s="316">
        <v>3.05</v>
      </c>
      <c r="D169" s="316"/>
      <c r="E169" s="316">
        <f t="shared" si="5"/>
        <v>48.22</v>
      </c>
      <c r="F169" s="316">
        <v>4.4000000000000004</v>
      </c>
      <c r="G169" s="316">
        <f t="shared" si="4"/>
        <v>43.82</v>
      </c>
    </row>
    <row r="170" spans="1:7">
      <c r="A170" s="315" t="s">
        <v>548</v>
      </c>
      <c r="B170" s="316">
        <v>5.61</v>
      </c>
      <c r="C170" s="316">
        <v>3.05</v>
      </c>
      <c r="D170" s="316">
        <v>3.18</v>
      </c>
      <c r="E170" s="316">
        <f t="shared" si="5"/>
        <v>20.29</v>
      </c>
      <c r="F170" s="313"/>
      <c r="G170" s="316">
        <f t="shared" si="4"/>
        <v>20.29</v>
      </c>
    </row>
    <row r="171" spans="1:7">
      <c r="A171" s="315" t="s">
        <v>567</v>
      </c>
      <c r="B171" s="316">
        <v>2.2999999999999998</v>
      </c>
      <c r="C171" s="316">
        <v>3.05</v>
      </c>
      <c r="D171" s="316">
        <v>8.74</v>
      </c>
      <c r="E171" s="316">
        <f t="shared" si="5"/>
        <v>15.76</v>
      </c>
      <c r="F171" s="313">
        <v>1.68</v>
      </c>
      <c r="G171" s="316">
        <f t="shared" si="4"/>
        <v>14.08</v>
      </c>
    </row>
    <row r="172" spans="1:7">
      <c r="A172" s="372" t="s">
        <v>573</v>
      </c>
      <c r="B172" s="316"/>
      <c r="C172" s="316"/>
      <c r="D172" s="316">
        <v>3.36</v>
      </c>
      <c r="E172" s="316">
        <v>3.36</v>
      </c>
      <c r="F172" s="313"/>
      <c r="G172" s="316">
        <f t="shared" si="4"/>
        <v>3.36</v>
      </c>
    </row>
    <row r="173" spans="1:7">
      <c r="A173" s="372" t="s">
        <v>547</v>
      </c>
      <c r="B173" s="316"/>
      <c r="C173" s="316"/>
      <c r="D173" s="316">
        <v>1.48</v>
      </c>
      <c r="E173" s="316">
        <v>1.48</v>
      </c>
      <c r="F173" s="313"/>
      <c r="G173" s="316">
        <f t="shared" si="4"/>
        <v>1.48</v>
      </c>
    </row>
    <row r="174" spans="1:7">
      <c r="A174" s="372" t="s">
        <v>543</v>
      </c>
      <c r="B174" s="316"/>
      <c r="C174" s="316"/>
      <c r="D174" s="316">
        <v>1.68</v>
      </c>
      <c r="E174" s="316">
        <v>1.68</v>
      </c>
      <c r="F174" s="313"/>
      <c r="G174" s="316">
        <v>1.68</v>
      </c>
    </row>
    <row r="175" spans="1:7">
      <c r="A175" s="584" t="s">
        <v>634</v>
      </c>
      <c r="B175" s="585"/>
      <c r="C175" s="585"/>
      <c r="D175" s="585"/>
      <c r="E175" s="585"/>
      <c r="F175" s="586"/>
      <c r="G175" s="374">
        <f>SUM(G164:G174)</f>
        <v>295.33</v>
      </c>
    </row>
    <row r="176" spans="1:7">
      <c r="A176" s="583" t="s">
        <v>605</v>
      </c>
      <c r="B176" s="583"/>
      <c r="C176" s="583"/>
      <c r="D176" s="583"/>
      <c r="E176" s="583"/>
      <c r="F176" s="583"/>
      <c r="G176" s="583"/>
    </row>
    <row r="179" spans="1:7">
      <c r="A179" s="615" t="s">
        <v>488</v>
      </c>
      <c r="B179" s="615"/>
      <c r="C179" s="615"/>
      <c r="D179" s="615"/>
      <c r="E179" s="615"/>
      <c r="F179" s="615"/>
      <c r="G179" s="615"/>
    </row>
    <row r="180" spans="1:7" ht="47.25" customHeight="1">
      <c r="A180" s="374" t="s">
        <v>602</v>
      </c>
      <c r="B180" s="320" t="s">
        <v>482</v>
      </c>
      <c r="C180" s="319" t="s">
        <v>474</v>
      </c>
      <c r="D180" s="320" t="s">
        <v>603</v>
      </c>
      <c r="E180" s="319" t="s">
        <v>468</v>
      </c>
      <c r="F180" s="320" t="s">
        <v>489</v>
      </c>
      <c r="G180" s="320" t="s">
        <v>490</v>
      </c>
    </row>
    <row r="181" spans="1:7">
      <c r="A181" s="315" t="s">
        <v>571</v>
      </c>
      <c r="B181" s="316">
        <v>5.45</v>
      </c>
      <c r="C181" s="316">
        <v>4.45</v>
      </c>
      <c r="D181" s="316"/>
      <c r="E181" s="316">
        <f t="shared" ref="E181:E191" si="6">B181*C181</f>
        <v>24.25</v>
      </c>
      <c r="F181" s="313">
        <v>1.68</v>
      </c>
      <c r="G181" s="316">
        <f t="shared" ref="G181" si="7">E181-F181</f>
        <v>22.57</v>
      </c>
    </row>
    <row r="182" spans="1:7">
      <c r="A182" s="315" t="s">
        <v>621</v>
      </c>
      <c r="B182" s="316">
        <v>0.8</v>
      </c>
      <c r="C182" s="316">
        <v>2</v>
      </c>
      <c r="D182" s="316"/>
      <c r="E182" s="316">
        <f t="shared" si="6"/>
        <v>1.6</v>
      </c>
      <c r="F182" s="313"/>
      <c r="G182" s="316">
        <f t="shared" ref="G182:G185" si="8">E182-F182</f>
        <v>1.6</v>
      </c>
    </row>
    <row r="183" spans="1:7">
      <c r="A183" s="315" t="s">
        <v>549</v>
      </c>
      <c r="B183" s="316">
        <v>8.3800000000000008</v>
      </c>
      <c r="C183" s="316">
        <v>4.6500000000000004</v>
      </c>
      <c r="D183" s="316"/>
      <c r="E183" s="316">
        <f t="shared" si="6"/>
        <v>38.97</v>
      </c>
      <c r="F183" s="313">
        <v>2.2000000000000002</v>
      </c>
      <c r="G183" s="316">
        <f t="shared" si="8"/>
        <v>36.770000000000003</v>
      </c>
    </row>
    <row r="184" spans="1:7">
      <c r="A184" s="315" t="s">
        <v>550</v>
      </c>
      <c r="B184" s="316">
        <v>3.88</v>
      </c>
      <c r="C184" s="316">
        <v>4.6500000000000004</v>
      </c>
      <c r="D184" s="316"/>
      <c r="E184" s="316">
        <f t="shared" si="6"/>
        <v>18.04</v>
      </c>
      <c r="F184" s="313">
        <v>2.2000000000000002</v>
      </c>
      <c r="G184" s="316">
        <f t="shared" si="8"/>
        <v>15.84</v>
      </c>
    </row>
    <row r="185" spans="1:7">
      <c r="A185" s="315" t="s">
        <v>565</v>
      </c>
      <c r="B185" s="316">
        <v>8</v>
      </c>
      <c r="C185" s="316">
        <v>5.4</v>
      </c>
      <c r="D185" s="316"/>
      <c r="E185" s="316">
        <f t="shared" si="6"/>
        <v>43.2</v>
      </c>
      <c r="F185" s="313">
        <v>7.45</v>
      </c>
      <c r="G185" s="316">
        <f t="shared" si="8"/>
        <v>35.75</v>
      </c>
    </row>
    <row r="186" spans="1:7">
      <c r="A186" s="315" t="s">
        <v>576</v>
      </c>
      <c r="B186" s="316">
        <v>9.48</v>
      </c>
      <c r="C186" s="316">
        <v>0.7</v>
      </c>
      <c r="D186" s="316"/>
      <c r="E186" s="316">
        <f t="shared" si="6"/>
        <v>6.64</v>
      </c>
      <c r="F186" s="313"/>
      <c r="G186" s="316">
        <f t="shared" ref="G186:G189" si="9">E186-F186</f>
        <v>6.64</v>
      </c>
    </row>
    <row r="187" spans="1:7">
      <c r="A187" s="315" t="s">
        <v>622</v>
      </c>
      <c r="B187" s="316">
        <v>2.78</v>
      </c>
      <c r="C187" s="316">
        <v>5.4</v>
      </c>
      <c r="D187" s="316"/>
      <c r="E187" s="316">
        <f t="shared" si="6"/>
        <v>15.01</v>
      </c>
      <c r="F187" s="313">
        <v>3.53</v>
      </c>
      <c r="G187" s="316">
        <f t="shared" si="9"/>
        <v>11.48</v>
      </c>
    </row>
    <row r="188" spans="1:7">
      <c r="A188" s="315" t="s">
        <v>563</v>
      </c>
      <c r="B188" s="316">
        <v>9.9499999999999993</v>
      </c>
      <c r="C188" s="316">
        <v>5.4</v>
      </c>
      <c r="D188" s="316"/>
      <c r="E188" s="316">
        <f t="shared" si="6"/>
        <v>53.73</v>
      </c>
      <c r="F188" s="313">
        <v>4.4000000000000004</v>
      </c>
      <c r="G188" s="316">
        <f t="shared" si="9"/>
        <v>49.33</v>
      </c>
    </row>
    <row r="189" spans="1:7" ht="15.75" customHeight="1">
      <c r="A189" s="315" t="s">
        <v>562</v>
      </c>
      <c r="B189" s="316">
        <v>3.96</v>
      </c>
      <c r="C189" s="316">
        <v>5.4</v>
      </c>
      <c r="D189" s="316"/>
      <c r="E189" s="316">
        <f t="shared" si="6"/>
        <v>21.38</v>
      </c>
      <c r="F189" s="313">
        <v>2.2000000000000002</v>
      </c>
      <c r="G189" s="316">
        <f t="shared" si="9"/>
        <v>19.18</v>
      </c>
    </row>
    <row r="190" spans="1:7">
      <c r="A190" s="315" t="s">
        <v>623</v>
      </c>
      <c r="B190" s="316"/>
      <c r="C190" s="316"/>
      <c r="D190" s="316">
        <f>B155+B157</f>
        <v>28.56</v>
      </c>
      <c r="E190" s="316">
        <f t="shared" si="6"/>
        <v>0</v>
      </c>
      <c r="F190" s="313"/>
      <c r="G190" s="316">
        <f>D190</f>
        <v>28.56</v>
      </c>
    </row>
    <row r="191" spans="1:7">
      <c r="A191" s="315" t="s">
        <v>548</v>
      </c>
      <c r="B191" s="316">
        <v>5.65</v>
      </c>
      <c r="C191" s="316">
        <v>2.9</v>
      </c>
      <c r="D191" s="316">
        <v>1.89</v>
      </c>
      <c r="E191" s="316">
        <f t="shared" si="6"/>
        <v>16.39</v>
      </c>
      <c r="F191" s="313"/>
      <c r="G191" s="316">
        <f>E191-F191+D191</f>
        <v>18.28</v>
      </c>
    </row>
    <row r="192" spans="1:7">
      <c r="A192" s="315" t="s">
        <v>637</v>
      </c>
      <c r="B192" s="316">
        <v>30.05</v>
      </c>
      <c r="C192" s="316">
        <v>1.95</v>
      </c>
      <c r="D192" s="316"/>
      <c r="E192" s="316">
        <f>B192*C192</f>
        <v>58.6</v>
      </c>
      <c r="F192" s="313"/>
      <c r="G192" s="316">
        <f>E192-F192+D192</f>
        <v>58.6</v>
      </c>
    </row>
    <row r="193" spans="1:10">
      <c r="A193" s="612" t="s">
        <v>475</v>
      </c>
      <c r="B193" s="613"/>
      <c r="C193" s="613"/>
      <c r="D193" s="613"/>
      <c r="E193" s="613"/>
      <c r="F193" s="614"/>
      <c r="G193" s="325">
        <f>SUM(G181:G192)</f>
        <v>304.60000000000002</v>
      </c>
    </row>
    <row r="195" spans="1:10">
      <c r="A195" s="599" t="s">
        <v>626</v>
      </c>
      <c r="B195" s="601"/>
    </row>
    <row r="196" spans="1:10">
      <c r="A196" s="336" t="s">
        <v>467</v>
      </c>
      <c r="B196" s="336" t="s">
        <v>468</v>
      </c>
    </row>
    <row r="197" spans="1:10">
      <c r="A197" s="315" t="s">
        <v>543</v>
      </c>
      <c r="B197" s="316">
        <v>43.41</v>
      </c>
    </row>
    <row r="198" spans="1:10">
      <c r="A198" s="315" t="s">
        <v>545</v>
      </c>
      <c r="B198" s="316">
        <v>15.65</v>
      </c>
      <c r="D198" s="291"/>
    </row>
    <row r="199" spans="1:10" ht="16.5" customHeight="1">
      <c r="A199" s="338" t="s">
        <v>546</v>
      </c>
      <c r="B199" s="339">
        <v>26.23</v>
      </c>
      <c r="C199" s="355"/>
    </row>
    <row r="200" spans="1:10">
      <c r="A200" s="315" t="s">
        <v>547</v>
      </c>
      <c r="B200" s="316">
        <v>19.25</v>
      </c>
      <c r="C200" s="291"/>
    </row>
    <row r="201" spans="1:10">
      <c r="A201" s="315" t="s">
        <v>549</v>
      </c>
      <c r="B201" s="337">
        <v>37.799999999999997</v>
      </c>
    </row>
    <row r="202" spans="1:10">
      <c r="A202" t="s">
        <v>550</v>
      </c>
      <c r="B202" s="316">
        <v>35.5</v>
      </c>
      <c r="G202" s="289"/>
    </row>
    <row r="203" spans="1:10">
      <c r="A203" s="315" t="s">
        <v>551</v>
      </c>
      <c r="B203" s="316">
        <v>15.72</v>
      </c>
      <c r="G203" s="289"/>
    </row>
    <row r="204" spans="1:10">
      <c r="A204" s="315" t="s">
        <v>570</v>
      </c>
      <c r="B204" s="316">
        <v>14.02</v>
      </c>
      <c r="G204" s="289"/>
    </row>
    <row r="205" spans="1:10">
      <c r="A205" s="315" t="s">
        <v>559</v>
      </c>
      <c r="B205" s="316">
        <v>3.24</v>
      </c>
      <c r="G205" s="289"/>
      <c r="I205" s="290"/>
    </row>
    <row r="206" spans="1:10">
      <c r="A206" s="315" t="s">
        <v>560</v>
      </c>
      <c r="B206" s="313">
        <v>31.19</v>
      </c>
      <c r="G206" s="289"/>
    </row>
    <row r="207" spans="1:10">
      <c r="A207" s="315" t="s">
        <v>548</v>
      </c>
      <c r="B207" s="316">
        <v>22.43</v>
      </c>
      <c r="G207" s="289"/>
      <c r="J207" s="290"/>
    </row>
    <row r="208" spans="1:10">
      <c r="A208" s="315" t="s">
        <v>558</v>
      </c>
      <c r="B208" s="316">
        <v>11.6</v>
      </c>
    </row>
    <row r="209" spans="1:5">
      <c r="A209" s="359" t="s">
        <v>475</v>
      </c>
      <c r="B209" s="325">
        <f>SUM(B197:B208)</f>
        <v>276.04000000000002</v>
      </c>
    </row>
    <row r="211" spans="1:5">
      <c r="A211" s="599" t="s">
        <v>625</v>
      </c>
      <c r="B211" s="601"/>
    </row>
    <row r="212" spans="1:5">
      <c r="A212" s="336" t="s">
        <v>467</v>
      </c>
      <c r="B212" s="336" t="s">
        <v>468</v>
      </c>
    </row>
    <row r="213" spans="1:5">
      <c r="A213" s="315" t="s">
        <v>562</v>
      </c>
      <c r="B213" s="316">
        <v>21.88</v>
      </c>
    </row>
    <row r="214" spans="1:5">
      <c r="A214" s="315" t="s">
        <v>563</v>
      </c>
      <c r="B214" s="316">
        <v>22.4</v>
      </c>
    </row>
    <row r="215" spans="1:5">
      <c r="A215" s="315" t="s">
        <v>565</v>
      </c>
      <c r="B215" s="316">
        <v>16.12</v>
      </c>
    </row>
    <row r="216" spans="1:5">
      <c r="A216" s="315" t="s">
        <v>571</v>
      </c>
      <c r="B216" s="316">
        <v>3.3</v>
      </c>
    </row>
    <row r="217" spans="1:5">
      <c r="A217" s="315" t="s">
        <v>558</v>
      </c>
      <c r="B217" s="316">
        <v>15.7</v>
      </c>
    </row>
    <row r="218" spans="1:5">
      <c r="A218" s="315" t="s">
        <v>566</v>
      </c>
      <c r="B218" s="316">
        <v>3.93</v>
      </c>
    </row>
    <row r="219" spans="1:5">
      <c r="A219" s="359" t="s">
        <v>475</v>
      </c>
      <c r="B219" s="325">
        <f>SUM(B213:B218)</f>
        <v>83.33</v>
      </c>
    </row>
    <row r="221" spans="1:5">
      <c r="A221" s="599" t="s">
        <v>635</v>
      </c>
      <c r="B221" s="600"/>
      <c r="C221" s="600"/>
      <c r="D221" s="600"/>
      <c r="E221" s="601"/>
    </row>
    <row r="222" spans="1:5" ht="30">
      <c r="A222" s="319" t="s">
        <v>467</v>
      </c>
      <c r="B222" s="319" t="s">
        <v>469</v>
      </c>
      <c r="C222" s="319" t="s">
        <v>474</v>
      </c>
      <c r="D222" s="320" t="s">
        <v>489</v>
      </c>
      <c r="E222" s="320" t="s">
        <v>490</v>
      </c>
    </row>
    <row r="223" spans="1:5">
      <c r="A223" s="315" t="s">
        <v>543</v>
      </c>
      <c r="B223" s="316">
        <v>26.35</v>
      </c>
      <c r="C223" s="343">
        <v>3</v>
      </c>
      <c r="D223" s="343">
        <v>6.29</v>
      </c>
      <c r="E223" s="313">
        <f>(B223*C223)-D223</f>
        <v>72.760000000000005</v>
      </c>
    </row>
    <row r="224" spans="1:5" ht="15.75" customHeight="1">
      <c r="A224" s="338" t="s">
        <v>546</v>
      </c>
      <c r="B224" s="339">
        <v>20.5</v>
      </c>
      <c r="C224" s="343">
        <v>3</v>
      </c>
      <c r="D224" s="343">
        <v>3.3</v>
      </c>
      <c r="E224" s="313">
        <f t="shared" ref="E224:E235" si="10">(B224*C224)-D224</f>
        <v>58.2</v>
      </c>
    </row>
    <row r="225" spans="1:5">
      <c r="A225" s="315" t="s">
        <v>547</v>
      </c>
      <c r="B225" s="316">
        <v>18.600000000000001</v>
      </c>
      <c r="C225" s="343">
        <v>3</v>
      </c>
      <c r="D225" s="343">
        <v>2.68</v>
      </c>
      <c r="E225" s="313">
        <f t="shared" si="10"/>
        <v>53.12</v>
      </c>
    </row>
    <row r="226" spans="1:5">
      <c r="A226" s="315" t="s">
        <v>549</v>
      </c>
      <c r="B226" s="337">
        <v>26.56</v>
      </c>
      <c r="C226" s="343">
        <v>3</v>
      </c>
      <c r="D226" s="343">
        <v>4.09</v>
      </c>
      <c r="E226" s="313">
        <f t="shared" si="10"/>
        <v>75.59</v>
      </c>
    </row>
    <row r="227" spans="1:5">
      <c r="A227" s="315" t="s">
        <v>550</v>
      </c>
      <c r="B227" s="316">
        <v>26.06</v>
      </c>
      <c r="C227" s="343">
        <v>3</v>
      </c>
      <c r="D227" s="343">
        <v>4.09</v>
      </c>
      <c r="E227" s="313">
        <f t="shared" si="10"/>
        <v>74.09</v>
      </c>
    </row>
    <row r="228" spans="1:5">
      <c r="A228" s="315" t="s">
        <v>570</v>
      </c>
      <c r="B228" s="316">
        <v>15.54</v>
      </c>
      <c r="C228" s="343">
        <v>3</v>
      </c>
      <c r="D228" s="343">
        <v>5.46</v>
      </c>
      <c r="E228" s="313">
        <f t="shared" si="10"/>
        <v>41.16</v>
      </c>
    </row>
    <row r="229" spans="1:5">
      <c r="A229" s="315" t="s">
        <v>560</v>
      </c>
      <c r="B229" s="313">
        <v>21.95</v>
      </c>
      <c r="C229" s="343">
        <v>3</v>
      </c>
      <c r="D229" s="343">
        <v>4.09</v>
      </c>
      <c r="E229" s="313">
        <f t="shared" si="10"/>
        <v>61.76</v>
      </c>
    </row>
    <row r="230" spans="1:5">
      <c r="A230" s="315" t="s">
        <v>548</v>
      </c>
      <c r="B230" s="316">
        <v>20.7</v>
      </c>
      <c r="C230" s="343">
        <v>3</v>
      </c>
      <c r="D230" s="343">
        <v>3.21</v>
      </c>
      <c r="E230" s="313">
        <f t="shared" si="10"/>
        <v>58.89</v>
      </c>
    </row>
    <row r="231" spans="1:5">
      <c r="A231" s="315" t="s">
        <v>567</v>
      </c>
      <c r="B231" s="316">
        <v>46.02</v>
      </c>
      <c r="C231" s="343">
        <v>5.63</v>
      </c>
      <c r="D231" s="343">
        <v>20.58</v>
      </c>
      <c r="E231" s="313">
        <f>(B231*C231)-D231</f>
        <v>238.51259999999999</v>
      </c>
    </row>
    <row r="232" spans="1:5">
      <c r="A232" s="315" t="s">
        <v>558</v>
      </c>
      <c r="B232" s="316">
        <v>13.6</v>
      </c>
      <c r="C232" s="343">
        <v>3</v>
      </c>
      <c r="D232" s="343">
        <v>7.98</v>
      </c>
      <c r="E232" s="313">
        <f t="shared" si="10"/>
        <v>32.82</v>
      </c>
    </row>
    <row r="233" spans="1:5">
      <c r="A233" s="315" t="s">
        <v>562</v>
      </c>
      <c r="B233" s="316">
        <v>19.12</v>
      </c>
      <c r="C233" s="343">
        <v>3</v>
      </c>
      <c r="D233" s="343">
        <v>4.09</v>
      </c>
      <c r="E233" s="313">
        <f t="shared" si="10"/>
        <v>53.27</v>
      </c>
    </row>
    <row r="234" spans="1:5">
      <c r="A234" s="315" t="s">
        <v>563</v>
      </c>
      <c r="B234" s="316">
        <v>19.3</v>
      </c>
      <c r="C234" s="343">
        <v>3</v>
      </c>
      <c r="D234" s="343">
        <v>4.09</v>
      </c>
      <c r="E234" s="313">
        <f t="shared" si="10"/>
        <v>53.81</v>
      </c>
    </row>
    <row r="235" spans="1:5">
      <c r="A235" s="315" t="s">
        <v>565</v>
      </c>
      <c r="B235" s="316">
        <v>13.95</v>
      </c>
      <c r="C235" s="316">
        <v>3</v>
      </c>
      <c r="D235" s="316">
        <v>7.45</v>
      </c>
      <c r="E235" s="313">
        <f t="shared" si="10"/>
        <v>34.4</v>
      </c>
    </row>
    <row r="236" spans="1:5">
      <c r="A236" s="612" t="s">
        <v>475</v>
      </c>
      <c r="B236" s="613"/>
      <c r="C236" s="613"/>
      <c r="D236" s="614"/>
      <c r="E236" s="325">
        <f>SUM(E223:E235)</f>
        <v>908.38</v>
      </c>
    </row>
  </sheetData>
  <mergeCells count="45">
    <mergeCell ref="A221:E221"/>
    <mergeCell ref="A1:O2"/>
    <mergeCell ref="A3:O3"/>
    <mergeCell ref="A18:O18"/>
    <mergeCell ref="A236:D236"/>
    <mergeCell ref="F76:I76"/>
    <mergeCell ref="A193:F193"/>
    <mergeCell ref="A195:B195"/>
    <mergeCell ref="A211:B211"/>
    <mergeCell ref="A151:B151"/>
    <mergeCell ref="A162:G162"/>
    <mergeCell ref="A175:F175"/>
    <mergeCell ref="A176:G176"/>
    <mergeCell ref="A179:G179"/>
    <mergeCell ref="G112:J112"/>
    <mergeCell ref="F110:J110"/>
    <mergeCell ref="F92:I92"/>
    <mergeCell ref="A148:G148"/>
    <mergeCell ref="A147:F147"/>
    <mergeCell ref="A130:G130"/>
    <mergeCell ref="A103:D103"/>
    <mergeCell ref="F112:F113"/>
    <mergeCell ref="F118:F119"/>
    <mergeCell ref="F120:F121"/>
    <mergeCell ref="G118:J118"/>
    <mergeCell ref="G120:J120"/>
    <mergeCell ref="A27:C27"/>
    <mergeCell ref="A39:C39"/>
    <mergeCell ref="A51:C51"/>
    <mergeCell ref="E27:F27"/>
    <mergeCell ref="E41:F41"/>
    <mergeCell ref="A76:D76"/>
    <mergeCell ref="A82:D82"/>
    <mergeCell ref="A91:D91"/>
    <mergeCell ref="A75:D75"/>
    <mergeCell ref="A124:B124"/>
    <mergeCell ref="A120:D120"/>
    <mergeCell ref="A119:B119"/>
    <mergeCell ref="A115:D115"/>
    <mergeCell ref="A114:D114"/>
    <mergeCell ref="A109:B109"/>
    <mergeCell ref="A102:B102"/>
    <mergeCell ref="A92:D92"/>
    <mergeCell ref="A86:B86"/>
    <mergeCell ref="A81:B81"/>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2"/>
  <sheetViews>
    <sheetView zoomScale="80" zoomScaleNormal="80" zoomScaleSheetLayoutView="90" workbookViewId="0">
      <pane ySplit="4" topLeftCell="A73" activePane="bottomLeft" state="frozen"/>
      <selection activeCell="G1" sqref="G1"/>
      <selection pane="bottomLeft" activeCell="J79" sqref="J79:K79"/>
    </sheetView>
  </sheetViews>
  <sheetFormatPr defaultRowHeight="16.5"/>
  <cols>
    <col min="1" max="1" width="5.85546875" style="130" customWidth="1"/>
    <col min="2" max="2" width="8.5703125" style="128" customWidth="1"/>
    <col min="3" max="3" width="10.28515625" style="155" customWidth="1"/>
    <col min="4" max="4" width="10" style="155" customWidth="1"/>
    <col min="5" max="5" width="13.42578125" style="128" customWidth="1"/>
    <col min="6" max="6" width="12" style="128" bestFit="1" customWidth="1"/>
    <col min="7" max="7" width="3.42578125" style="128" customWidth="1"/>
    <col min="8" max="8" width="5" style="130" customWidth="1"/>
    <col min="9" max="9" width="4.85546875" style="128" customWidth="1"/>
    <col min="10" max="10" width="7.7109375" style="128" customWidth="1"/>
    <col min="11" max="11" width="8.42578125" style="128" customWidth="1"/>
    <col min="12" max="12" width="6.85546875" style="128" customWidth="1"/>
    <col min="13" max="13" width="8.5703125" style="128" bestFit="1" customWidth="1"/>
    <col min="14" max="14" width="8.5703125" style="128" customWidth="1"/>
    <col min="15" max="15" width="2.7109375" style="128" customWidth="1"/>
    <col min="16" max="16" width="5.5703125" style="130" customWidth="1"/>
    <col min="17" max="17" width="5.85546875" style="128" customWidth="1"/>
    <col min="18" max="18" width="7.5703125" style="128" customWidth="1"/>
    <col min="19" max="19" width="9.28515625" style="128" bestFit="1" customWidth="1"/>
    <col min="20" max="20" width="8.85546875" style="128" customWidth="1"/>
    <col min="21" max="21" width="8.7109375" style="128" customWidth="1"/>
    <col min="22" max="22" width="9.140625" style="128" customWidth="1"/>
    <col min="23" max="23" width="4" style="128" customWidth="1"/>
    <col min="24" max="24" width="12.28515625" style="155" customWidth="1"/>
    <col min="25" max="25" width="4.28515625" style="128" customWidth="1"/>
    <col min="26" max="28" width="10.7109375" style="128" customWidth="1"/>
    <col min="29" max="32" width="11.140625" style="128" customWidth="1"/>
    <col min="33" max="34" width="11.5703125" style="128" customWidth="1"/>
    <col min="35" max="35" width="8" style="128" customWidth="1"/>
    <col min="36" max="37" width="9.140625" style="128"/>
    <col min="38" max="38" width="11" style="128" customWidth="1"/>
    <col min="39" max="16384" width="9.140625" style="128"/>
  </cols>
  <sheetData>
    <row r="1" spans="1:36">
      <c r="A1" s="650" t="s">
        <v>103</v>
      </c>
      <c r="B1" s="650"/>
      <c r="C1" s="650"/>
      <c r="D1" s="650"/>
      <c r="E1" s="650"/>
      <c r="F1" s="650"/>
      <c r="G1" s="124"/>
      <c r="H1" s="651" t="s">
        <v>104</v>
      </c>
      <c r="I1" s="652"/>
      <c r="J1" s="652"/>
      <c r="K1" s="652"/>
      <c r="L1" s="652"/>
      <c r="M1" s="652"/>
      <c r="N1" s="653"/>
      <c r="O1" s="125"/>
      <c r="P1" s="651" t="s">
        <v>160</v>
      </c>
      <c r="Q1" s="652"/>
      <c r="R1" s="652"/>
      <c r="S1" s="652"/>
      <c r="T1" s="652"/>
      <c r="U1" s="652"/>
      <c r="V1" s="653"/>
      <c r="W1" s="125"/>
      <c r="X1" s="126" t="s">
        <v>105</v>
      </c>
      <c r="Y1" s="127"/>
      <c r="Z1" s="650" t="s">
        <v>106</v>
      </c>
      <c r="AA1" s="650"/>
      <c r="AB1" s="650"/>
      <c r="AC1" s="650"/>
      <c r="AD1" s="650"/>
      <c r="AE1" s="650"/>
      <c r="AF1" s="650"/>
      <c r="AG1" s="650"/>
      <c r="AH1" s="650"/>
    </row>
    <row r="2" spans="1:36" s="130" customFormat="1" ht="45" customHeight="1">
      <c r="A2" s="647" t="s">
        <v>107</v>
      </c>
      <c r="B2" s="647" t="s">
        <v>108</v>
      </c>
      <c r="C2" s="647" t="s">
        <v>109</v>
      </c>
      <c r="D2" s="647" t="s">
        <v>110</v>
      </c>
      <c r="E2" s="647" t="s">
        <v>176</v>
      </c>
      <c r="F2" s="647" t="s">
        <v>111</v>
      </c>
      <c r="G2" s="129"/>
      <c r="H2" s="647" t="s">
        <v>107</v>
      </c>
      <c r="I2" s="647" t="s">
        <v>112</v>
      </c>
      <c r="J2" s="647" t="s">
        <v>108</v>
      </c>
      <c r="K2" s="647" t="s">
        <v>109</v>
      </c>
      <c r="L2" s="647" t="s">
        <v>113</v>
      </c>
      <c r="M2" s="647" t="s">
        <v>114</v>
      </c>
      <c r="N2" s="647" t="s">
        <v>177</v>
      </c>
      <c r="O2" s="129"/>
      <c r="P2" s="647" t="s">
        <v>107</v>
      </c>
      <c r="Q2" s="647" t="s">
        <v>112</v>
      </c>
      <c r="R2" s="647" t="s">
        <v>115</v>
      </c>
      <c r="S2" s="647" t="s">
        <v>109</v>
      </c>
      <c r="T2" s="647" t="s">
        <v>113</v>
      </c>
      <c r="U2" s="647" t="s">
        <v>114</v>
      </c>
      <c r="V2" s="647" t="s">
        <v>177</v>
      </c>
      <c r="W2" s="129"/>
      <c r="X2" s="647" t="s">
        <v>116</v>
      </c>
      <c r="Y2" s="129"/>
      <c r="Z2" s="647" t="s">
        <v>178</v>
      </c>
      <c r="AA2" s="649" t="s">
        <v>179</v>
      </c>
      <c r="AB2" s="649"/>
      <c r="AC2" s="649" t="s">
        <v>180</v>
      </c>
      <c r="AD2" s="649" t="s">
        <v>181</v>
      </c>
      <c r="AE2" s="649" t="s">
        <v>182</v>
      </c>
      <c r="AF2" s="649" t="s">
        <v>183</v>
      </c>
      <c r="AG2" s="649"/>
      <c r="AH2" s="649" t="s">
        <v>161</v>
      </c>
    </row>
    <row r="3" spans="1:36" s="130" customFormat="1">
      <c r="A3" s="648"/>
      <c r="B3" s="648"/>
      <c r="C3" s="648"/>
      <c r="D3" s="648"/>
      <c r="E3" s="648"/>
      <c r="F3" s="648"/>
      <c r="G3" s="129"/>
      <c r="H3" s="648"/>
      <c r="I3" s="648"/>
      <c r="J3" s="648"/>
      <c r="K3" s="648"/>
      <c r="L3" s="648"/>
      <c r="M3" s="648"/>
      <c r="N3" s="648"/>
      <c r="O3" s="129"/>
      <c r="P3" s="648"/>
      <c r="Q3" s="648"/>
      <c r="R3" s="648"/>
      <c r="S3" s="648"/>
      <c r="T3" s="648"/>
      <c r="U3" s="648"/>
      <c r="V3" s="648"/>
      <c r="W3" s="129"/>
      <c r="X3" s="648"/>
      <c r="Y3" s="129"/>
      <c r="Z3" s="648"/>
      <c r="AA3" s="131" t="s">
        <v>108</v>
      </c>
      <c r="AB3" s="131" t="s">
        <v>110</v>
      </c>
      <c r="AC3" s="649"/>
      <c r="AD3" s="649"/>
      <c r="AE3" s="649"/>
      <c r="AF3" s="131" t="s">
        <v>108</v>
      </c>
      <c r="AG3" s="131" t="s">
        <v>110</v>
      </c>
      <c r="AH3" s="649"/>
    </row>
    <row r="4" spans="1:36" s="130" customFormat="1">
      <c r="A4" s="132"/>
      <c r="B4" s="646" t="s">
        <v>184</v>
      </c>
      <c r="C4" s="646"/>
      <c r="D4" s="646"/>
      <c r="E4" s="646"/>
      <c r="F4" s="646"/>
      <c r="G4" s="133"/>
      <c r="H4" s="132"/>
      <c r="I4" s="132"/>
      <c r="J4" s="132"/>
      <c r="K4" s="132"/>
      <c r="L4" s="132"/>
      <c r="M4" s="134"/>
      <c r="N4" s="134"/>
      <c r="O4" s="133"/>
      <c r="P4" s="132"/>
      <c r="Q4" s="132"/>
      <c r="R4" s="132"/>
      <c r="S4" s="132"/>
      <c r="T4" s="132"/>
      <c r="U4" s="134"/>
      <c r="V4" s="134"/>
      <c r="W4" s="133"/>
      <c r="X4" s="132"/>
      <c r="Y4" s="133"/>
      <c r="Z4" s="134"/>
      <c r="AA4" s="134"/>
      <c r="AB4" s="134"/>
      <c r="AC4" s="132"/>
      <c r="AD4" s="132"/>
      <c r="AE4" s="132"/>
      <c r="AF4" s="132"/>
      <c r="AG4" s="134"/>
      <c r="AH4" s="134"/>
    </row>
    <row r="5" spans="1:36">
      <c r="A5" s="132" t="s">
        <v>393</v>
      </c>
      <c r="B5" s="135">
        <v>5</v>
      </c>
      <c r="C5" s="135">
        <v>50</v>
      </c>
      <c r="D5" s="135">
        <f>B5*C5</f>
        <v>250</v>
      </c>
      <c r="E5" s="135"/>
      <c r="F5" s="135">
        <f>D5</f>
        <v>250</v>
      </c>
      <c r="G5" s="127"/>
      <c r="H5" s="132" t="s">
        <v>117</v>
      </c>
      <c r="I5" s="137"/>
      <c r="J5" s="138"/>
      <c r="K5" s="137"/>
      <c r="L5" s="139">
        <f t="shared" ref="L5:L17" si="0">J5*K5</f>
        <v>0</v>
      </c>
      <c r="M5" s="137">
        <f t="shared" ref="M5:M17" si="1">I5*L5</f>
        <v>0</v>
      </c>
      <c r="N5" s="137">
        <v>0</v>
      </c>
      <c r="O5" s="127"/>
      <c r="P5" s="132"/>
      <c r="Q5" s="137"/>
      <c r="R5" s="137"/>
      <c r="S5" s="137"/>
      <c r="T5" s="139">
        <f t="shared" ref="T5:T17" si="2">R5*S5</f>
        <v>0</v>
      </c>
      <c r="U5" s="137">
        <f>T5*Q5</f>
        <v>0</v>
      </c>
      <c r="V5" s="137" t="str">
        <f t="shared" ref="V5:V17" si="3">IF(U5&gt;=1.5,U5,"0")</f>
        <v>0</v>
      </c>
      <c r="W5" s="127"/>
      <c r="X5" s="139">
        <f>(IF(E5="",F5,E5))-(N5+V5)</f>
        <v>250</v>
      </c>
      <c r="Y5" s="127"/>
      <c r="Z5" s="137">
        <f>X5*2</f>
        <v>500</v>
      </c>
      <c r="AA5" s="137"/>
      <c r="AB5" s="135" t="str">
        <f t="shared" ref="AB5:AB17" si="4">IF(AA5="","0",(AA5*C5)-(N5+V5))</f>
        <v>0</v>
      </c>
      <c r="AC5" s="137">
        <f t="shared" ref="AC5:AC17" si="5">IF(E5="",X5,X5*2)</f>
        <v>250</v>
      </c>
      <c r="AD5" s="137">
        <f t="shared" ref="AD5:AD17" si="6">IF(F5="",0,X5)</f>
        <v>250</v>
      </c>
      <c r="AE5" s="139">
        <f>AC5-AB5</f>
        <v>250</v>
      </c>
      <c r="AF5" s="137"/>
      <c r="AG5" s="135">
        <f t="shared" ref="AG5:AG17" si="7">C5*AF5</f>
        <v>0</v>
      </c>
      <c r="AH5" s="135">
        <f t="shared" ref="AH5:AH17" si="8">AD5-AG5</f>
        <v>250</v>
      </c>
    </row>
    <row r="6" spans="1:36">
      <c r="A6" s="132" t="s">
        <v>394</v>
      </c>
      <c r="B6" s="135">
        <v>5</v>
      </c>
      <c r="C6" s="135">
        <v>24</v>
      </c>
      <c r="D6" s="135">
        <f t="shared" ref="D6:D20" si="9">B6*C6</f>
        <v>120</v>
      </c>
      <c r="E6" s="135"/>
      <c r="F6" s="135">
        <f t="shared" ref="F6" si="10">D6</f>
        <v>120</v>
      </c>
      <c r="G6" s="127"/>
      <c r="H6" s="132" t="s">
        <v>117</v>
      </c>
      <c r="I6" s="137"/>
      <c r="J6" s="138"/>
      <c r="K6" s="139"/>
      <c r="L6" s="139">
        <f t="shared" si="0"/>
        <v>0</v>
      </c>
      <c r="M6" s="137">
        <f t="shared" si="1"/>
        <v>0</v>
      </c>
      <c r="N6" s="137" t="str">
        <f t="shared" ref="N6:N70" si="11">IF(M6&gt;=1.5,M6,"0")</f>
        <v>0</v>
      </c>
      <c r="O6" s="127"/>
      <c r="P6" s="132"/>
      <c r="Q6" s="137"/>
      <c r="R6" s="137"/>
      <c r="S6" s="137"/>
      <c r="T6" s="139">
        <f t="shared" si="2"/>
        <v>0</v>
      </c>
      <c r="U6" s="137">
        <f t="shared" ref="U6:U13" si="12">T6*Q6</f>
        <v>0</v>
      </c>
      <c r="V6" s="137" t="str">
        <f t="shared" si="3"/>
        <v>0</v>
      </c>
      <c r="W6" s="127"/>
      <c r="X6" s="139">
        <f t="shared" ref="X6:X65" si="13">(IF(E6="",F6,E6))-(N6+V6)</f>
        <v>120</v>
      </c>
      <c r="Y6" s="127"/>
      <c r="Z6" s="137">
        <f t="shared" ref="Z6:Z42" si="14">X6*2</f>
        <v>240</v>
      </c>
      <c r="AA6" s="137"/>
      <c r="AB6" s="135" t="str">
        <f t="shared" si="4"/>
        <v>0</v>
      </c>
      <c r="AC6" s="137">
        <f t="shared" si="5"/>
        <v>120</v>
      </c>
      <c r="AD6" s="137">
        <f t="shared" si="6"/>
        <v>120</v>
      </c>
      <c r="AE6" s="139">
        <f t="shared" ref="AE6:AE65" si="15">AC6-AB6</f>
        <v>120</v>
      </c>
      <c r="AF6" s="137"/>
      <c r="AG6" s="135">
        <f t="shared" si="7"/>
        <v>0</v>
      </c>
      <c r="AH6" s="135">
        <f t="shared" si="8"/>
        <v>120</v>
      </c>
    </row>
    <row r="7" spans="1:36">
      <c r="A7" s="132">
        <v>1</v>
      </c>
      <c r="B7" s="135">
        <v>4</v>
      </c>
      <c r="C7" s="135">
        <v>3.6</v>
      </c>
      <c r="D7" s="135">
        <f t="shared" si="9"/>
        <v>14.4</v>
      </c>
      <c r="E7" s="135">
        <f t="shared" ref="E7:E20" si="16">D7</f>
        <v>14.4</v>
      </c>
      <c r="F7" s="135"/>
      <c r="G7" s="133"/>
      <c r="H7" s="132" t="s">
        <v>117</v>
      </c>
      <c r="I7" s="137"/>
      <c r="J7" s="137"/>
      <c r="K7" s="139"/>
      <c r="L7" s="139">
        <f t="shared" si="0"/>
        <v>0</v>
      </c>
      <c r="M7" s="137">
        <f t="shared" si="1"/>
        <v>0</v>
      </c>
      <c r="N7" s="137" t="str">
        <f t="shared" si="11"/>
        <v>0</v>
      </c>
      <c r="O7" s="127"/>
      <c r="P7" s="132"/>
      <c r="Q7" s="137"/>
      <c r="R7" s="137"/>
      <c r="S7" s="137"/>
      <c r="T7" s="139">
        <f t="shared" si="2"/>
        <v>0</v>
      </c>
      <c r="U7" s="137">
        <f t="shared" si="12"/>
        <v>0</v>
      </c>
      <c r="V7" s="137" t="str">
        <f t="shared" si="3"/>
        <v>0</v>
      </c>
      <c r="W7" s="127"/>
      <c r="X7" s="139">
        <f t="shared" si="13"/>
        <v>14.4</v>
      </c>
      <c r="Y7" s="127"/>
      <c r="Z7" s="137">
        <f t="shared" si="14"/>
        <v>28.8</v>
      </c>
      <c r="AA7" s="137">
        <v>2</v>
      </c>
      <c r="AB7" s="135">
        <f t="shared" si="4"/>
        <v>7.2</v>
      </c>
      <c r="AC7" s="137">
        <f t="shared" si="5"/>
        <v>28.8</v>
      </c>
      <c r="AD7" s="137">
        <f t="shared" si="6"/>
        <v>0</v>
      </c>
      <c r="AE7" s="139">
        <f t="shared" si="15"/>
        <v>21.6</v>
      </c>
      <c r="AF7" s="137"/>
      <c r="AG7" s="135">
        <f t="shared" si="7"/>
        <v>0</v>
      </c>
      <c r="AH7" s="135">
        <f t="shared" si="8"/>
        <v>0</v>
      </c>
    </row>
    <row r="8" spans="1:36">
      <c r="A8" s="132">
        <v>2</v>
      </c>
      <c r="B8" s="135">
        <v>4</v>
      </c>
      <c r="C8" s="135">
        <v>4.3499999999999996</v>
      </c>
      <c r="D8" s="135">
        <f t="shared" si="9"/>
        <v>17.399999999999999</v>
      </c>
      <c r="E8" s="135">
        <f t="shared" si="16"/>
        <v>17.399999999999999</v>
      </c>
      <c r="F8" s="135"/>
      <c r="G8" s="127"/>
      <c r="H8" s="132" t="s">
        <v>117</v>
      </c>
      <c r="I8" s="137"/>
      <c r="J8" s="137"/>
      <c r="K8" s="137"/>
      <c r="L8" s="139">
        <f t="shared" si="0"/>
        <v>0</v>
      </c>
      <c r="M8" s="137">
        <f t="shared" si="1"/>
        <v>0</v>
      </c>
      <c r="N8" s="137" t="str">
        <f t="shared" si="11"/>
        <v>0</v>
      </c>
      <c r="O8" s="127"/>
      <c r="P8" s="132"/>
      <c r="Q8" s="137"/>
      <c r="R8" s="137"/>
      <c r="S8" s="137"/>
      <c r="T8" s="139">
        <f t="shared" si="2"/>
        <v>0</v>
      </c>
      <c r="U8" s="137">
        <f t="shared" si="12"/>
        <v>0</v>
      </c>
      <c r="V8" s="137" t="str">
        <f t="shared" si="3"/>
        <v>0</v>
      </c>
      <c r="W8" s="127"/>
      <c r="X8" s="139">
        <f t="shared" si="13"/>
        <v>17.399999999999999</v>
      </c>
      <c r="Y8" s="127"/>
      <c r="Z8" s="137">
        <f t="shared" si="14"/>
        <v>34.799999999999997</v>
      </c>
      <c r="AA8" s="137">
        <v>2</v>
      </c>
      <c r="AB8" s="135">
        <f t="shared" si="4"/>
        <v>8.6999999999999993</v>
      </c>
      <c r="AC8" s="137">
        <f t="shared" si="5"/>
        <v>34.799999999999997</v>
      </c>
      <c r="AD8" s="137">
        <f t="shared" si="6"/>
        <v>0</v>
      </c>
      <c r="AE8" s="139">
        <f t="shared" si="15"/>
        <v>26.1</v>
      </c>
      <c r="AF8" s="137"/>
      <c r="AG8" s="135">
        <f t="shared" si="7"/>
        <v>0</v>
      </c>
      <c r="AH8" s="135">
        <f t="shared" si="8"/>
        <v>0</v>
      </c>
    </row>
    <row r="9" spans="1:36">
      <c r="A9" s="132">
        <v>3</v>
      </c>
      <c r="B9" s="135">
        <v>4</v>
      </c>
      <c r="C9" s="135">
        <v>2</v>
      </c>
      <c r="D9" s="135">
        <f t="shared" si="9"/>
        <v>8</v>
      </c>
      <c r="E9" s="135">
        <f t="shared" si="16"/>
        <v>8</v>
      </c>
      <c r="F9" s="135"/>
      <c r="G9" s="127"/>
      <c r="H9" s="132" t="s">
        <v>117</v>
      </c>
      <c r="I9" s="137"/>
      <c r="J9" s="137"/>
      <c r="K9" s="137"/>
      <c r="L9" s="139">
        <f t="shared" si="0"/>
        <v>0</v>
      </c>
      <c r="M9" s="137">
        <f t="shared" si="1"/>
        <v>0</v>
      </c>
      <c r="N9" s="137" t="str">
        <f t="shared" si="11"/>
        <v>0</v>
      </c>
      <c r="O9" s="127"/>
      <c r="P9" s="132"/>
      <c r="Q9" s="137"/>
      <c r="R9" s="137"/>
      <c r="S9" s="137"/>
      <c r="T9" s="139">
        <f t="shared" si="2"/>
        <v>0</v>
      </c>
      <c r="U9" s="137">
        <f t="shared" si="12"/>
        <v>0</v>
      </c>
      <c r="V9" s="139">
        <f>T9</f>
        <v>0</v>
      </c>
      <c r="W9" s="127"/>
      <c r="X9" s="139">
        <f t="shared" si="13"/>
        <v>8</v>
      </c>
      <c r="Y9" s="127"/>
      <c r="Z9" s="137">
        <f t="shared" si="14"/>
        <v>16</v>
      </c>
      <c r="AA9" s="137">
        <v>2</v>
      </c>
      <c r="AB9" s="135">
        <f t="shared" si="4"/>
        <v>4</v>
      </c>
      <c r="AC9" s="137">
        <f t="shared" si="5"/>
        <v>16</v>
      </c>
      <c r="AD9" s="137">
        <f t="shared" si="6"/>
        <v>0</v>
      </c>
      <c r="AE9" s="139">
        <f t="shared" si="15"/>
        <v>12</v>
      </c>
      <c r="AF9" s="137"/>
      <c r="AG9" s="135">
        <f t="shared" si="7"/>
        <v>0</v>
      </c>
      <c r="AH9" s="135">
        <f t="shared" si="8"/>
        <v>0</v>
      </c>
      <c r="AJ9" s="184">
        <f>SUM(AH5:AH9)</f>
        <v>370</v>
      </c>
    </row>
    <row r="10" spans="1:36">
      <c r="A10" s="132">
        <v>4</v>
      </c>
      <c r="B10" s="135">
        <v>4</v>
      </c>
      <c r="C10" s="135">
        <v>3.45</v>
      </c>
      <c r="D10" s="135">
        <f t="shared" si="9"/>
        <v>13.8</v>
      </c>
      <c r="E10" s="135">
        <f t="shared" si="16"/>
        <v>13.8</v>
      </c>
      <c r="F10" s="136"/>
      <c r="G10" s="127"/>
      <c r="H10" s="132" t="s">
        <v>117</v>
      </c>
      <c r="I10" s="137"/>
      <c r="J10" s="138"/>
      <c r="K10" s="137"/>
      <c r="L10" s="139">
        <f t="shared" si="0"/>
        <v>0</v>
      </c>
      <c r="M10" s="137">
        <f t="shared" si="1"/>
        <v>0</v>
      </c>
      <c r="N10" s="137" t="str">
        <f t="shared" si="11"/>
        <v>0</v>
      </c>
      <c r="O10" s="127"/>
      <c r="P10" s="132"/>
      <c r="Q10" s="137"/>
      <c r="R10" s="137"/>
      <c r="S10" s="137"/>
      <c r="T10" s="139">
        <f t="shared" si="2"/>
        <v>0</v>
      </c>
      <c r="U10" s="137">
        <f t="shared" si="12"/>
        <v>0</v>
      </c>
      <c r="V10" s="137" t="str">
        <f t="shared" si="3"/>
        <v>0</v>
      </c>
      <c r="W10" s="127"/>
      <c r="X10" s="139">
        <f t="shared" si="13"/>
        <v>13.8</v>
      </c>
      <c r="Y10" s="127"/>
      <c r="Z10" s="137">
        <f t="shared" si="14"/>
        <v>27.6</v>
      </c>
      <c r="AA10" s="137">
        <v>4</v>
      </c>
      <c r="AB10" s="135">
        <f t="shared" si="4"/>
        <v>13.8</v>
      </c>
      <c r="AC10" s="137">
        <f t="shared" si="5"/>
        <v>27.6</v>
      </c>
      <c r="AD10" s="137">
        <f t="shared" si="6"/>
        <v>0</v>
      </c>
      <c r="AE10" s="139">
        <f t="shared" si="15"/>
        <v>13.8</v>
      </c>
      <c r="AF10" s="137"/>
      <c r="AG10" s="135">
        <f t="shared" si="7"/>
        <v>0</v>
      </c>
      <c r="AH10" s="135">
        <f t="shared" si="8"/>
        <v>0</v>
      </c>
    </row>
    <row r="11" spans="1:36">
      <c r="A11" s="132">
        <v>5</v>
      </c>
      <c r="B11" s="135">
        <v>4</v>
      </c>
      <c r="C11" s="135">
        <v>1.2</v>
      </c>
      <c r="D11" s="135">
        <f t="shared" si="9"/>
        <v>4.8</v>
      </c>
      <c r="E11" s="135">
        <f t="shared" si="16"/>
        <v>4.8</v>
      </c>
      <c r="F11" s="136"/>
      <c r="G11" s="127"/>
      <c r="H11" s="132" t="s">
        <v>117</v>
      </c>
      <c r="I11" s="137"/>
      <c r="J11" s="137"/>
      <c r="K11" s="137"/>
      <c r="L11" s="139">
        <f t="shared" si="0"/>
        <v>0</v>
      </c>
      <c r="M11" s="137">
        <f t="shared" si="1"/>
        <v>0</v>
      </c>
      <c r="N11" s="137" t="str">
        <f t="shared" si="11"/>
        <v>0</v>
      </c>
      <c r="O11" s="127"/>
      <c r="P11" s="132"/>
      <c r="Q11" s="137"/>
      <c r="R11" s="137"/>
      <c r="S11" s="137"/>
      <c r="T11" s="139">
        <f t="shared" si="2"/>
        <v>0</v>
      </c>
      <c r="U11" s="137">
        <f t="shared" si="12"/>
        <v>0</v>
      </c>
      <c r="V11" s="137" t="str">
        <f t="shared" si="3"/>
        <v>0</v>
      </c>
      <c r="W11" s="127"/>
      <c r="X11" s="139">
        <f t="shared" si="13"/>
        <v>4.8</v>
      </c>
      <c r="Y11" s="127"/>
      <c r="Z11" s="137">
        <f t="shared" si="14"/>
        <v>9.6</v>
      </c>
      <c r="AA11" s="137">
        <v>4</v>
      </c>
      <c r="AB11" s="135">
        <f t="shared" si="4"/>
        <v>4.8</v>
      </c>
      <c r="AC11" s="137">
        <f t="shared" si="5"/>
        <v>9.6</v>
      </c>
      <c r="AD11" s="137">
        <f t="shared" si="6"/>
        <v>0</v>
      </c>
      <c r="AE11" s="139">
        <f t="shared" si="15"/>
        <v>4.8</v>
      </c>
      <c r="AF11" s="137"/>
      <c r="AG11" s="135">
        <f t="shared" si="7"/>
        <v>0</v>
      </c>
      <c r="AH11" s="135">
        <f t="shared" si="8"/>
        <v>0</v>
      </c>
    </row>
    <row r="12" spans="1:36">
      <c r="A12" s="132">
        <v>6</v>
      </c>
      <c r="B12" s="135">
        <v>4</v>
      </c>
      <c r="C12" s="135">
        <v>1.2</v>
      </c>
      <c r="D12" s="135">
        <f t="shared" si="9"/>
        <v>4.8</v>
      </c>
      <c r="E12" s="135">
        <f t="shared" si="16"/>
        <v>4.8</v>
      </c>
      <c r="F12" s="136"/>
      <c r="G12" s="127"/>
      <c r="H12" s="132" t="s">
        <v>117</v>
      </c>
      <c r="I12" s="137"/>
      <c r="J12" s="137"/>
      <c r="K12" s="137"/>
      <c r="L12" s="139">
        <f t="shared" si="0"/>
        <v>0</v>
      </c>
      <c r="M12" s="137">
        <f t="shared" si="1"/>
        <v>0</v>
      </c>
      <c r="N12" s="137" t="str">
        <f t="shared" si="11"/>
        <v>0</v>
      </c>
      <c r="O12" s="127"/>
      <c r="P12" s="132"/>
      <c r="Q12" s="137"/>
      <c r="R12" s="137"/>
      <c r="S12" s="137"/>
      <c r="T12" s="139">
        <f t="shared" si="2"/>
        <v>0</v>
      </c>
      <c r="U12" s="137">
        <f t="shared" si="12"/>
        <v>0</v>
      </c>
      <c r="V12" s="137" t="str">
        <f t="shared" si="3"/>
        <v>0</v>
      </c>
      <c r="W12" s="127"/>
      <c r="X12" s="139">
        <f t="shared" si="13"/>
        <v>4.8</v>
      </c>
      <c r="Y12" s="127"/>
      <c r="Z12" s="137">
        <f t="shared" si="14"/>
        <v>9.6</v>
      </c>
      <c r="AA12" s="137">
        <v>4</v>
      </c>
      <c r="AB12" s="135">
        <f t="shared" si="4"/>
        <v>4.8</v>
      </c>
      <c r="AC12" s="137">
        <f t="shared" si="5"/>
        <v>9.6</v>
      </c>
      <c r="AD12" s="137">
        <f t="shared" si="6"/>
        <v>0</v>
      </c>
      <c r="AE12" s="139">
        <f t="shared" si="15"/>
        <v>4.8</v>
      </c>
      <c r="AF12" s="137"/>
      <c r="AG12" s="135">
        <f t="shared" si="7"/>
        <v>0</v>
      </c>
      <c r="AH12" s="135">
        <f t="shared" si="8"/>
        <v>0</v>
      </c>
    </row>
    <row r="13" spans="1:36">
      <c r="A13" s="132">
        <v>7</v>
      </c>
      <c r="B13" s="135">
        <v>4</v>
      </c>
      <c r="C13" s="135">
        <v>3.95</v>
      </c>
      <c r="D13" s="135">
        <f t="shared" si="9"/>
        <v>15.8</v>
      </c>
      <c r="E13" s="135">
        <f t="shared" si="16"/>
        <v>15.8</v>
      </c>
      <c r="F13" s="136"/>
      <c r="G13" s="127"/>
      <c r="H13" s="132" t="s">
        <v>117</v>
      </c>
      <c r="I13" s="137"/>
      <c r="J13" s="137"/>
      <c r="K13" s="137"/>
      <c r="L13" s="139">
        <f t="shared" si="0"/>
        <v>0</v>
      </c>
      <c r="M13" s="137">
        <f t="shared" si="1"/>
        <v>0</v>
      </c>
      <c r="N13" s="137" t="str">
        <f t="shared" si="11"/>
        <v>0</v>
      </c>
      <c r="O13" s="127"/>
      <c r="P13" s="132"/>
      <c r="Q13" s="137"/>
      <c r="R13" s="137"/>
      <c r="S13" s="137"/>
      <c r="T13" s="139">
        <f t="shared" si="2"/>
        <v>0</v>
      </c>
      <c r="U13" s="137">
        <f t="shared" si="12"/>
        <v>0</v>
      </c>
      <c r="V13" s="137" t="str">
        <f t="shared" si="3"/>
        <v>0</v>
      </c>
      <c r="W13" s="127"/>
      <c r="X13" s="139">
        <f t="shared" si="13"/>
        <v>15.8</v>
      </c>
      <c r="Y13" s="127"/>
      <c r="Z13" s="137">
        <f t="shared" si="14"/>
        <v>31.6</v>
      </c>
      <c r="AA13" s="137">
        <v>2</v>
      </c>
      <c r="AB13" s="135">
        <f t="shared" si="4"/>
        <v>7.9</v>
      </c>
      <c r="AC13" s="137">
        <f t="shared" si="5"/>
        <v>31.6</v>
      </c>
      <c r="AD13" s="137">
        <f t="shared" si="6"/>
        <v>0</v>
      </c>
      <c r="AE13" s="139">
        <f t="shared" si="15"/>
        <v>23.7</v>
      </c>
      <c r="AF13" s="137"/>
      <c r="AG13" s="135">
        <f t="shared" si="7"/>
        <v>0</v>
      </c>
      <c r="AH13" s="135">
        <f t="shared" si="8"/>
        <v>0</v>
      </c>
    </row>
    <row r="14" spans="1:36">
      <c r="A14" s="132">
        <v>8</v>
      </c>
      <c r="B14" s="135">
        <v>4</v>
      </c>
      <c r="C14" s="135">
        <v>1.05</v>
      </c>
      <c r="D14" s="135">
        <f t="shared" si="9"/>
        <v>4.2</v>
      </c>
      <c r="E14" s="135">
        <f t="shared" si="16"/>
        <v>4.2</v>
      </c>
      <c r="F14" s="136"/>
      <c r="G14" s="127"/>
      <c r="H14" s="132" t="s">
        <v>117</v>
      </c>
      <c r="I14" s="137"/>
      <c r="J14" s="137"/>
      <c r="K14" s="137"/>
      <c r="L14" s="139">
        <f t="shared" si="0"/>
        <v>0</v>
      </c>
      <c r="M14" s="137">
        <f t="shared" si="1"/>
        <v>0</v>
      </c>
      <c r="N14" s="137" t="str">
        <f>IF(M14&gt;=1.5,M14,"0")</f>
        <v>0</v>
      </c>
      <c r="O14" s="127"/>
      <c r="P14" s="132"/>
      <c r="Q14" s="137"/>
      <c r="R14" s="137"/>
      <c r="S14" s="137"/>
      <c r="T14" s="139">
        <f t="shared" si="2"/>
        <v>0</v>
      </c>
      <c r="U14" s="137">
        <f>T14*Q14</f>
        <v>0</v>
      </c>
      <c r="V14" s="139">
        <f>T14</f>
        <v>0</v>
      </c>
      <c r="W14" s="127"/>
      <c r="X14" s="139">
        <f t="shared" si="13"/>
        <v>4.2</v>
      </c>
      <c r="Y14" s="127"/>
      <c r="Z14" s="137">
        <f t="shared" si="14"/>
        <v>8.4</v>
      </c>
      <c r="AA14" s="137">
        <v>4</v>
      </c>
      <c r="AB14" s="135">
        <f t="shared" si="4"/>
        <v>4.2</v>
      </c>
      <c r="AC14" s="137">
        <f t="shared" si="5"/>
        <v>8.4</v>
      </c>
      <c r="AD14" s="137">
        <f t="shared" si="6"/>
        <v>0</v>
      </c>
      <c r="AE14" s="139">
        <f t="shared" si="15"/>
        <v>4.2</v>
      </c>
      <c r="AF14" s="137"/>
      <c r="AG14" s="135">
        <f t="shared" si="7"/>
        <v>0</v>
      </c>
      <c r="AH14" s="135">
        <f t="shared" si="8"/>
        <v>0</v>
      </c>
    </row>
    <row r="15" spans="1:36">
      <c r="A15" s="132">
        <v>9</v>
      </c>
      <c r="B15" s="135">
        <v>4</v>
      </c>
      <c r="C15" s="135">
        <v>1.85</v>
      </c>
      <c r="D15" s="135">
        <f t="shared" si="9"/>
        <v>7.4</v>
      </c>
      <c r="E15" s="135">
        <f t="shared" si="16"/>
        <v>7.4</v>
      </c>
      <c r="F15" s="135"/>
      <c r="G15" s="127"/>
      <c r="H15" s="132" t="s">
        <v>117</v>
      </c>
      <c r="I15" s="137"/>
      <c r="J15" s="137"/>
      <c r="K15" s="137"/>
      <c r="L15" s="139">
        <f t="shared" si="0"/>
        <v>0</v>
      </c>
      <c r="M15" s="137">
        <f t="shared" si="1"/>
        <v>0</v>
      </c>
      <c r="N15" s="137" t="str">
        <f>IF(M15&gt;=1.5,M15,"0")</f>
        <v>0</v>
      </c>
      <c r="O15" s="127"/>
      <c r="P15" s="132"/>
      <c r="Q15" s="137"/>
      <c r="R15" s="137"/>
      <c r="S15" s="137"/>
      <c r="T15" s="139">
        <f t="shared" si="2"/>
        <v>0</v>
      </c>
      <c r="U15" s="137">
        <f>T15*Q15</f>
        <v>0</v>
      </c>
      <c r="V15" s="139">
        <f>T15</f>
        <v>0</v>
      </c>
      <c r="W15" s="127"/>
      <c r="X15" s="139">
        <f t="shared" si="13"/>
        <v>7.4</v>
      </c>
      <c r="Y15" s="127"/>
      <c r="Z15" s="137">
        <f t="shared" si="14"/>
        <v>14.8</v>
      </c>
      <c r="AA15" s="137">
        <v>2</v>
      </c>
      <c r="AB15" s="135">
        <f t="shared" si="4"/>
        <v>3.7</v>
      </c>
      <c r="AC15" s="137">
        <f t="shared" si="5"/>
        <v>14.8</v>
      </c>
      <c r="AD15" s="137">
        <f t="shared" si="6"/>
        <v>0</v>
      </c>
      <c r="AE15" s="139">
        <f t="shared" si="15"/>
        <v>11.1</v>
      </c>
      <c r="AF15" s="137"/>
      <c r="AG15" s="135">
        <f t="shared" si="7"/>
        <v>0</v>
      </c>
      <c r="AH15" s="135">
        <f t="shared" si="8"/>
        <v>0</v>
      </c>
    </row>
    <row r="16" spans="1:36">
      <c r="A16" s="132">
        <v>10</v>
      </c>
      <c r="B16" s="135">
        <v>4</v>
      </c>
      <c r="C16" s="135">
        <v>1.8</v>
      </c>
      <c r="D16" s="135">
        <f t="shared" si="9"/>
        <v>7.2</v>
      </c>
      <c r="E16" s="135">
        <f t="shared" si="16"/>
        <v>7.2</v>
      </c>
      <c r="F16" s="136"/>
      <c r="G16" s="127"/>
      <c r="H16" s="132" t="s">
        <v>117</v>
      </c>
      <c r="I16" s="137"/>
      <c r="J16" s="137"/>
      <c r="K16" s="137"/>
      <c r="L16" s="139">
        <f t="shared" si="0"/>
        <v>0</v>
      </c>
      <c r="M16" s="137">
        <f t="shared" si="1"/>
        <v>0</v>
      </c>
      <c r="N16" s="137" t="str">
        <f>IF(M16&gt;=1.5,M16,"0")</f>
        <v>0</v>
      </c>
      <c r="O16" s="127"/>
      <c r="P16" s="132"/>
      <c r="Q16" s="137"/>
      <c r="R16" s="137"/>
      <c r="S16" s="137"/>
      <c r="T16" s="139">
        <f t="shared" si="2"/>
        <v>0</v>
      </c>
      <c r="U16" s="137">
        <f>T16*Q16</f>
        <v>0</v>
      </c>
      <c r="V16" s="137" t="str">
        <f t="shared" si="3"/>
        <v>0</v>
      </c>
      <c r="W16" s="127"/>
      <c r="X16" s="139">
        <f t="shared" si="13"/>
        <v>7.2</v>
      </c>
      <c r="Y16" s="127"/>
      <c r="Z16" s="137">
        <f t="shared" si="14"/>
        <v>14.4</v>
      </c>
      <c r="AA16" s="137">
        <v>4</v>
      </c>
      <c r="AB16" s="135">
        <f t="shared" si="4"/>
        <v>7.2</v>
      </c>
      <c r="AC16" s="137">
        <f t="shared" si="5"/>
        <v>14.4</v>
      </c>
      <c r="AD16" s="137">
        <f t="shared" si="6"/>
        <v>0</v>
      </c>
      <c r="AE16" s="139">
        <f t="shared" si="15"/>
        <v>7.2</v>
      </c>
      <c r="AF16" s="137"/>
      <c r="AG16" s="135">
        <f t="shared" si="7"/>
        <v>0</v>
      </c>
      <c r="AH16" s="135">
        <f t="shared" si="8"/>
        <v>0</v>
      </c>
    </row>
    <row r="17" spans="1:34">
      <c r="A17" s="132">
        <v>11</v>
      </c>
      <c r="B17" s="135">
        <v>4</v>
      </c>
      <c r="C17" s="135">
        <v>4</v>
      </c>
      <c r="D17" s="135">
        <f t="shared" si="9"/>
        <v>16</v>
      </c>
      <c r="E17" s="135">
        <f t="shared" si="16"/>
        <v>16</v>
      </c>
      <c r="F17" s="135"/>
      <c r="G17" s="127"/>
      <c r="H17" s="132" t="s">
        <v>117</v>
      </c>
      <c r="I17" s="137"/>
      <c r="J17" s="137"/>
      <c r="K17" s="137"/>
      <c r="L17" s="139">
        <f t="shared" si="0"/>
        <v>0</v>
      </c>
      <c r="M17" s="137">
        <f t="shared" si="1"/>
        <v>0</v>
      </c>
      <c r="N17" s="137" t="str">
        <f>IF(M17&gt;=1.5,M17,"0")</f>
        <v>0</v>
      </c>
      <c r="O17" s="127"/>
      <c r="P17" s="132"/>
      <c r="Q17" s="137"/>
      <c r="R17" s="137"/>
      <c r="S17" s="137"/>
      <c r="T17" s="139">
        <f t="shared" si="2"/>
        <v>0</v>
      </c>
      <c r="U17" s="137">
        <f>T17*Q17</f>
        <v>0</v>
      </c>
      <c r="V17" s="137" t="str">
        <f t="shared" si="3"/>
        <v>0</v>
      </c>
      <c r="W17" s="127"/>
      <c r="X17" s="139">
        <f t="shared" si="13"/>
        <v>16</v>
      </c>
      <c r="Y17" s="127"/>
      <c r="Z17" s="137">
        <f t="shared" si="14"/>
        <v>32</v>
      </c>
      <c r="AA17" s="137">
        <v>2</v>
      </c>
      <c r="AB17" s="135">
        <f t="shared" si="4"/>
        <v>8</v>
      </c>
      <c r="AC17" s="137">
        <f t="shared" si="5"/>
        <v>32</v>
      </c>
      <c r="AD17" s="137">
        <f t="shared" si="6"/>
        <v>0</v>
      </c>
      <c r="AE17" s="139">
        <f t="shared" si="15"/>
        <v>24</v>
      </c>
      <c r="AF17" s="137"/>
      <c r="AG17" s="135">
        <f t="shared" si="7"/>
        <v>0</v>
      </c>
      <c r="AH17" s="135">
        <f t="shared" si="8"/>
        <v>0</v>
      </c>
    </row>
    <row r="18" spans="1:34">
      <c r="A18" s="132">
        <v>12</v>
      </c>
      <c r="B18" s="135">
        <v>4</v>
      </c>
      <c r="C18" s="135">
        <v>2</v>
      </c>
      <c r="D18" s="135">
        <f t="shared" si="9"/>
        <v>8</v>
      </c>
      <c r="E18" s="135">
        <f t="shared" si="16"/>
        <v>8</v>
      </c>
      <c r="F18" s="136"/>
      <c r="G18" s="127"/>
      <c r="H18" s="132" t="s">
        <v>117</v>
      </c>
      <c r="I18" s="137"/>
      <c r="J18" s="137"/>
      <c r="K18" s="137"/>
      <c r="L18" s="139">
        <f t="shared" ref="L18:L28" si="17">J18*K18</f>
        <v>0</v>
      </c>
      <c r="M18" s="137">
        <f t="shared" ref="M18:M28" si="18">I18*L18</f>
        <v>0</v>
      </c>
      <c r="N18" s="137" t="str">
        <f t="shared" ref="N18:N28" si="19">IF(M18&gt;=1.5,M18,"0")</f>
        <v>0</v>
      </c>
      <c r="O18" s="127"/>
      <c r="P18" s="132"/>
      <c r="Q18" s="137"/>
      <c r="R18" s="137"/>
      <c r="S18" s="137"/>
      <c r="T18" s="139">
        <f t="shared" ref="T18:T28" si="20">R18*S18</f>
        <v>0</v>
      </c>
      <c r="U18" s="137">
        <f t="shared" ref="U18:U28" si="21">T18*Q18</f>
        <v>0</v>
      </c>
      <c r="V18" s="137" t="str">
        <f t="shared" ref="V18:V28" si="22">IF(U18&gt;=1.5,U18,"0")</f>
        <v>0</v>
      </c>
      <c r="W18" s="127"/>
      <c r="X18" s="139">
        <f t="shared" si="13"/>
        <v>8</v>
      </c>
      <c r="Y18" s="127"/>
      <c r="Z18" s="137">
        <f t="shared" si="14"/>
        <v>16</v>
      </c>
      <c r="AA18" s="137">
        <v>2</v>
      </c>
      <c r="AB18" s="135">
        <f t="shared" ref="AB18:AB28" si="23">IF(AA18="","0",(AA18*C18)-(N18+V18))</f>
        <v>4</v>
      </c>
      <c r="AC18" s="137">
        <f t="shared" ref="AC18:AC28" si="24">IF(E18="",X18,X18*2)</f>
        <v>16</v>
      </c>
      <c r="AD18" s="137">
        <f t="shared" ref="AD18:AD28" si="25">IF(F18="",0,X18)</f>
        <v>0</v>
      </c>
      <c r="AE18" s="139">
        <f t="shared" si="15"/>
        <v>12</v>
      </c>
      <c r="AF18" s="137"/>
      <c r="AG18" s="135">
        <f t="shared" ref="AG18:AG28" si="26">C18*AF18</f>
        <v>0</v>
      </c>
      <c r="AH18" s="135">
        <f t="shared" ref="AH18:AH28" si="27">AD18-AG18</f>
        <v>0</v>
      </c>
    </row>
    <row r="19" spans="1:34">
      <c r="A19" s="132">
        <v>13</v>
      </c>
      <c r="B19" s="135">
        <v>4</v>
      </c>
      <c r="C19" s="135">
        <v>1.8</v>
      </c>
      <c r="D19" s="135">
        <f t="shared" si="9"/>
        <v>7.2</v>
      </c>
      <c r="E19" s="135">
        <f t="shared" si="16"/>
        <v>7.2</v>
      </c>
      <c r="F19" s="136"/>
      <c r="G19" s="127"/>
      <c r="H19" s="132" t="s">
        <v>117</v>
      </c>
      <c r="I19" s="137"/>
      <c r="J19" s="137"/>
      <c r="K19" s="137"/>
      <c r="L19" s="139">
        <f t="shared" si="17"/>
        <v>0</v>
      </c>
      <c r="M19" s="137">
        <f t="shared" si="18"/>
        <v>0</v>
      </c>
      <c r="N19" s="137" t="str">
        <f t="shared" si="19"/>
        <v>0</v>
      </c>
      <c r="O19" s="127"/>
      <c r="P19" s="132"/>
      <c r="Q19" s="137"/>
      <c r="R19" s="137"/>
      <c r="S19" s="137"/>
      <c r="T19" s="139">
        <f t="shared" si="20"/>
        <v>0</v>
      </c>
      <c r="U19" s="137">
        <f t="shared" si="21"/>
        <v>0</v>
      </c>
      <c r="V19" s="137" t="str">
        <f t="shared" si="22"/>
        <v>0</v>
      </c>
      <c r="W19" s="127"/>
      <c r="X19" s="139">
        <f t="shared" si="13"/>
        <v>7.2</v>
      </c>
      <c r="Y19" s="127"/>
      <c r="Z19" s="137">
        <f t="shared" si="14"/>
        <v>14.4</v>
      </c>
      <c r="AA19" s="137">
        <v>4</v>
      </c>
      <c r="AB19" s="135">
        <f t="shared" si="23"/>
        <v>7.2</v>
      </c>
      <c r="AC19" s="137">
        <f t="shared" si="24"/>
        <v>14.4</v>
      </c>
      <c r="AD19" s="137">
        <f t="shared" si="25"/>
        <v>0</v>
      </c>
      <c r="AE19" s="139">
        <f t="shared" si="15"/>
        <v>7.2</v>
      </c>
      <c r="AF19" s="137"/>
      <c r="AG19" s="135">
        <f t="shared" si="26"/>
        <v>0</v>
      </c>
      <c r="AH19" s="135">
        <f t="shared" si="27"/>
        <v>0</v>
      </c>
    </row>
    <row r="20" spans="1:34">
      <c r="A20" s="132">
        <v>14</v>
      </c>
      <c r="B20" s="135">
        <v>4</v>
      </c>
      <c r="C20" s="135">
        <v>1.05</v>
      </c>
      <c r="D20" s="135">
        <f t="shared" si="9"/>
        <v>4.2</v>
      </c>
      <c r="E20" s="135">
        <f t="shared" si="16"/>
        <v>4.2</v>
      </c>
      <c r="F20" s="136"/>
      <c r="G20" s="127"/>
      <c r="H20" s="132" t="s">
        <v>117</v>
      </c>
      <c r="I20" s="137"/>
      <c r="J20" s="137"/>
      <c r="K20" s="137"/>
      <c r="L20" s="139">
        <f t="shared" si="17"/>
        <v>0</v>
      </c>
      <c r="M20" s="137">
        <f t="shared" si="18"/>
        <v>0</v>
      </c>
      <c r="N20" s="137" t="str">
        <f t="shared" si="19"/>
        <v>0</v>
      </c>
      <c r="O20" s="127"/>
      <c r="P20" s="132"/>
      <c r="Q20" s="137"/>
      <c r="R20" s="137"/>
      <c r="S20" s="137"/>
      <c r="T20" s="139">
        <f t="shared" si="20"/>
        <v>0</v>
      </c>
      <c r="U20" s="137">
        <f t="shared" si="21"/>
        <v>0</v>
      </c>
      <c r="V20" s="137" t="str">
        <f t="shared" si="22"/>
        <v>0</v>
      </c>
      <c r="W20" s="127"/>
      <c r="X20" s="139">
        <f t="shared" si="13"/>
        <v>4.2</v>
      </c>
      <c r="Y20" s="127"/>
      <c r="Z20" s="137">
        <f t="shared" si="14"/>
        <v>8.4</v>
      </c>
      <c r="AA20" s="137">
        <v>4</v>
      </c>
      <c r="AB20" s="135">
        <f t="shared" si="23"/>
        <v>4.2</v>
      </c>
      <c r="AC20" s="137">
        <f t="shared" si="24"/>
        <v>8.4</v>
      </c>
      <c r="AD20" s="137">
        <f t="shared" si="25"/>
        <v>0</v>
      </c>
      <c r="AE20" s="139">
        <f t="shared" si="15"/>
        <v>4.2</v>
      </c>
      <c r="AF20" s="137"/>
      <c r="AG20" s="135">
        <f t="shared" si="26"/>
        <v>0</v>
      </c>
      <c r="AH20" s="135">
        <f t="shared" si="27"/>
        <v>0</v>
      </c>
    </row>
    <row r="21" spans="1:34">
      <c r="A21" s="132"/>
      <c r="B21" s="135"/>
      <c r="C21" s="135"/>
      <c r="D21" s="135"/>
      <c r="E21" s="135"/>
      <c r="F21" s="135"/>
      <c r="G21" s="127"/>
      <c r="H21" s="132" t="s">
        <v>117</v>
      </c>
      <c r="I21" s="137"/>
      <c r="J21" s="137"/>
      <c r="K21" s="137"/>
      <c r="L21" s="139">
        <f t="shared" si="17"/>
        <v>0</v>
      </c>
      <c r="M21" s="137">
        <f t="shared" si="18"/>
        <v>0</v>
      </c>
      <c r="N21" s="137" t="str">
        <f t="shared" si="19"/>
        <v>0</v>
      </c>
      <c r="O21" s="127"/>
      <c r="P21" s="132"/>
      <c r="Q21" s="137"/>
      <c r="R21" s="137"/>
      <c r="S21" s="137"/>
      <c r="T21" s="139">
        <f t="shared" si="20"/>
        <v>0</v>
      </c>
      <c r="U21" s="137">
        <f t="shared" si="21"/>
        <v>0</v>
      </c>
      <c r="V21" s="137" t="str">
        <f t="shared" si="22"/>
        <v>0</v>
      </c>
      <c r="W21" s="127"/>
      <c r="X21" s="139">
        <f t="shared" si="13"/>
        <v>0</v>
      </c>
      <c r="Y21" s="127"/>
      <c r="Z21" s="137">
        <f t="shared" si="14"/>
        <v>0</v>
      </c>
      <c r="AA21" s="137"/>
      <c r="AB21" s="135" t="str">
        <f t="shared" si="23"/>
        <v>0</v>
      </c>
      <c r="AC21" s="137">
        <f t="shared" si="24"/>
        <v>0</v>
      </c>
      <c r="AD21" s="137">
        <f t="shared" si="25"/>
        <v>0</v>
      </c>
      <c r="AE21" s="139">
        <f t="shared" si="15"/>
        <v>0</v>
      </c>
      <c r="AF21" s="137"/>
      <c r="AG21" s="135">
        <f t="shared" si="26"/>
        <v>0</v>
      </c>
      <c r="AH21" s="135">
        <f t="shared" si="27"/>
        <v>0</v>
      </c>
    </row>
    <row r="22" spans="1:34">
      <c r="A22" s="132"/>
      <c r="B22" s="135"/>
      <c r="C22" s="135"/>
      <c r="D22" s="135"/>
      <c r="E22" s="135"/>
      <c r="F22" s="135"/>
      <c r="G22" s="127"/>
      <c r="H22" s="132" t="s">
        <v>117</v>
      </c>
      <c r="I22" s="137"/>
      <c r="J22" s="137"/>
      <c r="K22" s="137"/>
      <c r="L22" s="139">
        <f t="shared" si="17"/>
        <v>0</v>
      </c>
      <c r="M22" s="137">
        <f t="shared" si="18"/>
        <v>0</v>
      </c>
      <c r="N22" s="137" t="str">
        <f t="shared" si="19"/>
        <v>0</v>
      </c>
      <c r="O22" s="127"/>
      <c r="P22" s="132"/>
      <c r="Q22" s="137"/>
      <c r="R22" s="137"/>
      <c r="S22" s="137"/>
      <c r="T22" s="139">
        <f t="shared" si="20"/>
        <v>0</v>
      </c>
      <c r="U22" s="137">
        <f t="shared" si="21"/>
        <v>0</v>
      </c>
      <c r="V22" s="137" t="str">
        <f t="shared" si="22"/>
        <v>0</v>
      </c>
      <c r="W22" s="127"/>
      <c r="X22" s="139">
        <f t="shared" si="13"/>
        <v>0</v>
      </c>
      <c r="Y22" s="127"/>
      <c r="Z22" s="137">
        <f t="shared" si="14"/>
        <v>0</v>
      </c>
      <c r="AA22" s="137"/>
      <c r="AB22" s="135" t="str">
        <f t="shared" si="23"/>
        <v>0</v>
      </c>
      <c r="AC22" s="137">
        <f t="shared" si="24"/>
        <v>0</v>
      </c>
      <c r="AD22" s="137">
        <f t="shared" si="25"/>
        <v>0</v>
      </c>
      <c r="AE22" s="139">
        <f t="shared" si="15"/>
        <v>0</v>
      </c>
      <c r="AF22" s="137"/>
      <c r="AG22" s="135">
        <f t="shared" si="26"/>
        <v>0</v>
      </c>
      <c r="AH22" s="135">
        <f t="shared" si="27"/>
        <v>0</v>
      </c>
    </row>
    <row r="23" spans="1:34">
      <c r="A23" s="132"/>
      <c r="B23" s="135"/>
      <c r="C23" s="135"/>
      <c r="D23" s="135"/>
      <c r="E23" s="135"/>
      <c r="F23" s="135"/>
      <c r="G23" s="127"/>
      <c r="H23" s="132" t="s">
        <v>117</v>
      </c>
      <c r="I23" s="137"/>
      <c r="J23" s="137"/>
      <c r="K23" s="137"/>
      <c r="L23" s="139">
        <f t="shared" si="17"/>
        <v>0</v>
      </c>
      <c r="M23" s="137">
        <f t="shared" si="18"/>
        <v>0</v>
      </c>
      <c r="N23" s="137" t="str">
        <f t="shared" si="19"/>
        <v>0</v>
      </c>
      <c r="O23" s="127"/>
      <c r="P23" s="132"/>
      <c r="Q23" s="137"/>
      <c r="R23" s="137"/>
      <c r="S23" s="137"/>
      <c r="T23" s="139">
        <f t="shared" si="20"/>
        <v>0</v>
      </c>
      <c r="U23" s="137">
        <f t="shared" si="21"/>
        <v>0</v>
      </c>
      <c r="V23" s="139">
        <f>T23</f>
        <v>0</v>
      </c>
      <c r="W23" s="127"/>
      <c r="X23" s="139">
        <f t="shared" si="13"/>
        <v>0</v>
      </c>
      <c r="Y23" s="127"/>
      <c r="Z23" s="137">
        <f t="shared" si="14"/>
        <v>0</v>
      </c>
      <c r="AA23" s="137"/>
      <c r="AB23" s="135" t="str">
        <f t="shared" si="23"/>
        <v>0</v>
      </c>
      <c r="AC23" s="137">
        <f t="shared" si="24"/>
        <v>0</v>
      </c>
      <c r="AD23" s="137">
        <f t="shared" si="25"/>
        <v>0</v>
      </c>
      <c r="AE23" s="139">
        <f t="shared" si="15"/>
        <v>0</v>
      </c>
      <c r="AF23" s="137"/>
      <c r="AG23" s="135">
        <f t="shared" si="26"/>
        <v>0</v>
      </c>
      <c r="AH23" s="135">
        <f t="shared" si="27"/>
        <v>0</v>
      </c>
    </row>
    <row r="24" spans="1:34">
      <c r="A24" s="132"/>
      <c r="B24" s="135"/>
      <c r="C24" s="135"/>
      <c r="D24" s="135"/>
      <c r="E24" s="135"/>
      <c r="F24" s="135"/>
      <c r="G24" s="127"/>
      <c r="H24" s="132" t="s">
        <v>117</v>
      </c>
      <c r="I24" s="137"/>
      <c r="J24" s="137"/>
      <c r="K24" s="137"/>
      <c r="L24" s="139">
        <f t="shared" si="17"/>
        <v>0</v>
      </c>
      <c r="M24" s="137">
        <f t="shared" si="18"/>
        <v>0</v>
      </c>
      <c r="N24" s="137" t="str">
        <f t="shared" si="19"/>
        <v>0</v>
      </c>
      <c r="O24" s="127"/>
      <c r="P24" s="132"/>
      <c r="Q24" s="137"/>
      <c r="R24" s="137"/>
      <c r="S24" s="137"/>
      <c r="T24" s="139">
        <f t="shared" si="20"/>
        <v>0</v>
      </c>
      <c r="U24" s="137">
        <f t="shared" si="21"/>
        <v>0</v>
      </c>
      <c r="V24" s="137" t="str">
        <f t="shared" si="22"/>
        <v>0</v>
      </c>
      <c r="W24" s="127"/>
      <c r="X24" s="139">
        <f t="shared" si="13"/>
        <v>0</v>
      </c>
      <c r="Y24" s="127"/>
      <c r="Z24" s="137">
        <f t="shared" si="14"/>
        <v>0</v>
      </c>
      <c r="AA24" s="137"/>
      <c r="AB24" s="135" t="str">
        <f t="shared" si="23"/>
        <v>0</v>
      </c>
      <c r="AC24" s="137">
        <f t="shared" si="24"/>
        <v>0</v>
      </c>
      <c r="AD24" s="137">
        <f t="shared" si="25"/>
        <v>0</v>
      </c>
      <c r="AE24" s="139">
        <f t="shared" si="15"/>
        <v>0</v>
      </c>
      <c r="AF24" s="137"/>
      <c r="AG24" s="135">
        <f t="shared" si="26"/>
        <v>0</v>
      </c>
      <c r="AH24" s="135">
        <f t="shared" si="27"/>
        <v>0</v>
      </c>
    </row>
    <row r="25" spans="1:34">
      <c r="A25" s="132"/>
      <c r="B25" s="135"/>
      <c r="C25" s="135"/>
      <c r="D25" s="135"/>
      <c r="E25" s="135"/>
      <c r="F25" s="135"/>
      <c r="G25" s="127"/>
      <c r="H25" s="132" t="s">
        <v>117</v>
      </c>
      <c r="I25" s="137"/>
      <c r="J25" s="137"/>
      <c r="K25" s="137"/>
      <c r="L25" s="139">
        <f t="shared" si="17"/>
        <v>0</v>
      </c>
      <c r="M25" s="137">
        <f t="shared" si="18"/>
        <v>0</v>
      </c>
      <c r="N25" s="137" t="str">
        <f t="shared" si="19"/>
        <v>0</v>
      </c>
      <c r="O25" s="127"/>
      <c r="P25" s="132"/>
      <c r="Q25" s="137"/>
      <c r="R25" s="137"/>
      <c r="S25" s="137"/>
      <c r="T25" s="139">
        <f t="shared" si="20"/>
        <v>0</v>
      </c>
      <c r="U25" s="137">
        <f t="shared" si="21"/>
        <v>0</v>
      </c>
      <c r="V25" s="137" t="str">
        <f t="shared" si="22"/>
        <v>0</v>
      </c>
      <c r="W25" s="127"/>
      <c r="X25" s="139">
        <f t="shared" si="13"/>
        <v>0</v>
      </c>
      <c r="Y25" s="127"/>
      <c r="Z25" s="137">
        <f t="shared" si="14"/>
        <v>0</v>
      </c>
      <c r="AA25" s="137"/>
      <c r="AB25" s="135" t="str">
        <f t="shared" si="23"/>
        <v>0</v>
      </c>
      <c r="AC25" s="137">
        <f t="shared" si="24"/>
        <v>0</v>
      </c>
      <c r="AD25" s="137">
        <f t="shared" si="25"/>
        <v>0</v>
      </c>
      <c r="AE25" s="139">
        <f t="shared" si="15"/>
        <v>0</v>
      </c>
      <c r="AF25" s="137"/>
      <c r="AG25" s="135">
        <f t="shared" si="26"/>
        <v>0</v>
      </c>
      <c r="AH25" s="135">
        <f t="shared" si="27"/>
        <v>0</v>
      </c>
    </row>
    <row r="26" spans="1:34">
      <c r="A26" s="132"/>
      <c r="B26" s="135"/>
      <c r="C26" s="135"/>
      <c r="D26" s="135"/>
      <c r="E26" s="135"/>
      <c r="F26" s="135"/>
      <c r="G26" s="127"/>
      <c r="H26" s="132" t="s">
        <v>117</v>
      </c>
      <c r="I26" s="137"/>
      <c r="J26" s="137"/>
      <c r="K26" s="137"/>
      <c r="L26" s="139">
        <f t="shared" si="17"/>
        <v>0</v>
      </c>
      <c r="M26" s="137">
        <f t="shared" si="18"/>
        <v>0</v>
      </c>
      <c r="N26" s="137" t="str">
        <f t="shared" si="19"/>
        <v>0</v>
      </c>
      <c r="O26" s="127"/>
      <c r="P26" s="132"/>
      <c r="Q26" s="137"/>
      <c r="R26" s="137"/>
      <c r="S26" s="137"/>
      <c r="T26" s="139">
        <f t="shared" si="20"/>
        <v>0</v>
      </c>
      <c r="U26" s="137">
        <f t="shared" si="21"/>
        <v>0</v>
      </c>
      <c r="V26" s="137" t="str">
        <f t="shared" si="22"/>
        <v>0</v>
      </c>
      <c r="W26" s="127"/>
      <c r="X26" s="139">
        <f t="shared" si="13"/>
        <v>0</v>
      </c>
      <c r="Y26" s="127"/>
      <c r="Z26" s="137">
        <f t="shared" si="14"/>
        <v>0</v>
      </c>
      <c r="AA26" s="137"/>
      <c r="AB26" s="135" t="str">
        <f t="shared" si="23"/>
        <v>0</v>
      </c>
      <c r="AC26" s="137">
        <f t="shared" si="24"/>
        <v>0</v>
      </c>
      <c r="AD26" s="137">
        <f t="shared" si="25"/>
        <v>0</v>
      </c>
      <c r="AE26" s="139">
        <f t="shared" si="15"/>
        <v>0</v>
      </c>
      <c r="AF26" s="137"/>
      <c r="AG26" s="135">
        <f t="shared" si="26"/>
        <v>0</v>
      </c>
      <c r="AH26" s="135">
        <f t="shared" si="27"/>
        <v>0</v>
      </c>
    </row>
    <row r="27" spans="1:34">
      <c r="A27" s="132"/>
      <c r="B27" s="135"/>
      <c r="C27" s="135"/>
      <c r="D27" s="135"/>
      <c r="E27" s="135"/>
      <c r="F27" s="135"/>
      <c r="G27" s="127"/>
      <c r="H27" s="132" t="s">
        <v>117</v>
      </c>
      <c r="I27" s="137"/>
      <c r="J27" s="137"/>
      <c r="K27" s="137"/>
      <c r="L27" s="139">
        <f t="shared" si="17"/>
        <v>0</v>
      </c>
      <c r="M27" s="137">
        <f t="shared" si="18"/>
        <v>0</v>
      </c>
      <c r="N27" s="137" t="str">
        <f t="shared" si="19"/>
        <v>0</v>
      </c>
      <c r="O27" s="127"/>
      <c r="P27" s="132"/>
      <c r="Q27" s="137"/>
      <c r="R27" s="137"/>
      <c r="S27" s="137"/>
      <c r="T27" s="139">
        <f t="shared" si="20"/>
        <v>0</v>
      </c>
      <c r="U27" s="137">
        <f t="shared" si="21"/>
        <v>0</v>
      </c>
      <c r="V27" s="137" t="str">
        <f t="shared" si="22"/>
        <v>0</v>
      </c>
      <c r="W27" s="127"/>
      <c r="X27" s="139">
        <f t="shared" si="13"/>
        <v>0</v>
      </c>
      <c r="Y27" s="127"/>
      <c r="Z27" s="137">
        <f t="shared" si="14"/>
        <v>0</v>
      </c>
      <c r="AA27" s="137"/>
      <c r="AB27" s="135" t="str">
        <f t="shared" si="23"/>
        <v>0</v>
      </c>
      <c r="AC27" s="137">
        <f t="shared" si="24"/>
        <v>0</v>
      </c>
      <c r="AD27" s="137">
        <f t="shared" si="25"/>
        <v>0</v>
      </c>
      <c r="AE27" s="139">
        <f t="shared" si="15"/>
        <v>0</v>
      </c>
      <c r="AF27" s="137"/>
      <c r="AG27" s="135">
        <f t="shared" si="26"/>
        <v>0</v>
      </c>
      <c r="AH27" s="135">
        <f t="shared" si="27"/>
        <v>0</v>
      </c>
    </row>
    <row r="28" spans="1:34">
      <c r="A28" s="132"/>
      <c r="B28" s="135"/>
      <c r="C28" s="135"/>
      <c r="D28" s="135"/>
      <c r="E28" s="135"/>
      <c r="F28" s="135"/>
      <c r="G28" s="127"/>
      <c r="H28" s="132" t="s">
        <v>117</v>
      </c>
      <c r="I28" s="137"/>
      <c r="J28" s="137"/>
      <c r="K28" s="137"/>
      <c r="L28" s="139">
        <f t="shared" si="17"/>
        <v>0</v>
      </c>
      <c r="M28" s="137">
        <f t="shared" si="18"/>
        <v>0</v>
      </c>
      <c r="N28" s="137" t="str">
        <f t="shared" si="19"/>
        <v>0</v>
      </c>
      <c r="O28" s="127"/>
      <c r="P28" s="132"/>
      <c r="Q28" s="137"/>
      <c r="R28" s="137"/>
      <c r="S28" s="137"/>
      <c r="T28" s="139">
        <f t="shared" si="20"/>
        <v>0</v>
      </c>
      <c r="U28" s="137">
        <f t="shared" si="21"/>
        <v>0</v>
      </c>
      <c r="V28" s="137" t="str">
        <f t="shared" si="22"/>
        <v>0</v>
      </c>
      <c r="W28" s="127"/>
      <c r="X28" s="139">
        <f t="shared" si="13"/>
        <v>0</v>
      </c>
      <c r="Y28" s="127"/>
      <c r="Z28" s="137">
        <f t="shared" si="14"/>
        <v>0</v>
      </c>
      <c r="AA28" s="137"/>
      <c r="AB28" s="135" t="str">
        <f t="shared" si="23"/>
        <v>0</v>
      </c>
      <c r="AC28" s="137">
        <f t="shared" si="24"/>
        <v>0</v>
      </c>
      <c r="AD28" s="137">
        <f t="shared" si="25"/>
        <v>0</v>
      </c>
      <c r="AE28" s="139">
        <f t="shared" si="15"/>
        <v>0</v>
      </c>
      <c r="AF28" s="137"/>
      <c r="AG28" s="135">
        <f t="shared" si="26"/>
        <v>0</v>
      </c>
      <c r="AH28" s="135">
        <f t="shared" si="27"/>
        <v>0</v>
      </c>
    </row>
    <row r="29" spans="1:34">
      <c r="A29" s="132"/>
      <c r="B29" s="135"/>
      <c r="C29" s="135"/>
      <c r="D29" s="135"/>
      <c r="E29" s="135"/>
      <c r="F29" s="135"/>
      <c r="G29" s="127"/>
      <c r="H29" s="132" t="s">
        <v>117</v>
      </c>
      <c r="I29" s="137"/>
      <c r="J29" s="137"/>
      <c r="K29" s="137"/>
      <c r="L29" s="139">
        <f t="shared" ref="L29:L33" si="28">J29*K29</f>
        <v>0</v>
      </c>
      <c r="M29" s="137">
        <f t="shared" ref="M29:M33" si="29">I29*L29</f>
        <v>0</v>
      </c>
      <c r="N29" s="137" t="str">
        <f t="shared" ref="N29:N33" si="30">IF(M29&gt;=1.5,M29,"0")</f>
        <v>0</v>
      </c>
      <c r="O29" s="127"/>
      <c r="P29" s="132"/>
      <c r="Q29" s="137"/>
      <c r="R29" s="137"/>
      <c r="S29" s="137"/>
      <c r="T29" s="139">
        <f t="shared" ref="T29:T49" si="31">R29*S29</f>
        <v>0</v>
      </c>
      <c r="U29" s="137">
        <f t="shared" ref="U29:U49" si="32">T29*Q29</f>
        <v>0</v>
      </c>
      <c r="V29" s="137" t="str">
        <f t="shared" ref="V29:V49" si="33">IF(U29&gt;=1.5,U29,"0")</f>
        <v>0</v>
      </c>
      <c r="W29" s="127"/>
      <c r="X29" s="139">
        <f t="shared" si="13"/>
        <v>0</v>
      </c>
      <c r="Y29" s="127"/>
      <c r="Z29" s="137">
        <f t="shared" si="14"/>
        <v>0</v>
      </c>
      <c r="AA29" s="137"/>
      <c r="AB29" s="135" t="str">
        <f t="shared" ref="AB29:AB33" si="34">IF(AA29="","0",(AA29*C29)-(N29+V29))</f>
        <v>0</v>
      </c>
      <c r="AC29" s="137">
        <f t="shared" ref="AC29:AC49" si="35">IF(E29="",X29,X29*2)</f>
        <v>0</v>
      </c>
      <c r="AD29" s="137">
        <f t="shared" ref="AD29:AD49" si="36">IF(F29="",0,X29)</f>
        <v>0</v>
      </c>
      <c r="AE29" s="139">
        <f t="shared" si="15"/>
        <v>0</v>
      </c>
      <c r="AF29" s="137"/>
      <c r="AG29" s="135">
        <f t="shared" ref="AG29:AG45" si="37">C29*AF29</f>
        <v>0</v>
      </c>
      <c r="AH29" s="135">
        <f t="shared" ref="AH29:AH49" si="38">AD29-AG29</f>
        <v>0</v>
      </c>
    </row>
    <row r="30" spans="1:34">
      <c r="A30" s="132"/>
      <c r="B30" s="135"/>
      <c r="C30" s="135"/>
      <c r="D30" s="135"/>
      <c r="E30" s="135"/>
      <c r="F30" s="135"/>
      <c r="G30" s="127"/>
      <c r="H30" s="132"/>
      <c r="I30" s="137"/>
      <c r="J30" s="137"/>
      <c r="K30" s="137"/>
      <c r="L30" s="139">
        <f t="shared" si="28"/>
        <v>0</v>
      </c>
      <c r="M30" s="137">
        <f t="shared" si="29"/>
        <v>0</v>
      </c>
      <c r="N30" s="137" t="str">
        <f t="shared" si="30"/>
        <v>0</v>
      </c>
      <c r="O30" s="127"/>
      <c r="P30" s="132"/>
      <c r="Q30" s="137"/>
      <c r="R30" s="137"/>
      <c r="S30" s="137"/>
      <c r="T30" s="139">
        <f t="shared" si="31"/>
        <v>0</v>
      </c>
      <c r="U30" s="137">
        <f t="shared" si="32"/>
        <v>0</v>
      </c>
      <c r="V30" s="139">
        <f>T30</f>
        <v>0</v>
      </c>
      <c r="W30" s="127"/>
      <c r="X30" s="139">
        <f t="shared" si="13"/>
        <v>0</v>
      </c>
      <c r="Y30" s="127"/>
      <c r="Z30" s="137">
        <f t="shared" si="14"/>
        <v>0</v>
      </c>
      <c r="AA30" s="137"/>
      <c r="AB30" s="135" t="str">
        <f t="shared" si="34"/>
        <v>0</v>
      </c>
      <c r="AC30" s="137">
        <f t="shared" si="35"/>
        <v>0</v>
      </c>
      <c r="AD30" s="137">
        <f t="shared" si="36"/>
        <v>0</v>
      </c>
      <c r="AE30" s="139">
        <f t="shared" si="15"/>
        <v>0</v>
      </c>
      <c r="AF30" s="137"/>
      <c r="AG30" s="135">
        <f t="shared" si="37"/>
        <v>0</v>
      </c>
      <c r="AH30" s="135">
        <f t="shared" si="38"/>
        <v>0</v>
      </c>
    </row>
    <row r="31" spans="1:34">
      <c r="A31" s="132"/>
      <c r="B31" s="135"/>
      <c r="C31" s="135"/>
      <c r="D31" s="135"/>
      <c r="E31" s="135"/>
      <c r="F31" s="135"/>
      <c r="G31" s="127"/>
      <c r="H31" s="132" t="s">
        <v>117</v>
      </c>
      <c r="I31" s="137"/>
      <c r="J31" s="137"/>
      <c r="K31" s="137"/>
      <c r="L31" s="139">
        <f t="shared" si="28"/>
        <v>0</v>
      </c>
      <c r="M31" s="137">
        <f t="shared" si="29"/>
        <v>0</v>
      </c>
      <c r="N31" s="137" t="str">
        <f t="shared" si="30"/>
        <v>0</v>
      </c>
      <c r="O31" s="127"/>
      <c r="P31" s="132"/>
      <c r="Q31" s="137"/>
      <c r="R31" s="137"/>
      <c r="S31" s="137"/>
      <c r="T31" s="139">
        <f t="shared" si="31"/>
        <v>0</v>
      </c>
      <c r="U31" s="137">
        <f t="shared" si="32"/>
        <v>0</v>
      </c>
      <c r="V31" s="137" t="str">
        <f t="shared" si="33"/>
        <v>0</v>
      </c>
      <c r="W31" s="127"/>
      <c r="X31" s="139">
        <f t="shared" si="13"/>
        <v>0</v>
      </c>
      <c r="Y31" s="127"/>
      <c r="Z31" s="137">
        <f t="shared" si="14"/>
        <v>0</v>
      </c>
      <c r="AA31" s="137"/>
      <c r="AB31" s="135" t="str">
        <f t="shared" si="34"/>
        <v>0</v>
      </c>
      <c r="AC31" s="137">
        <f t="shared" si="35"/>
        <v>0</v>
      </c>
      <c r="AD31" s="137">
        <f t="shared" si="36"/>
        <v>0</v>
      </c>
      <c r="AE31" s="139">
        <f t="shared" si="15"/>
        <v>0</v>
      </c>
      <c r="AF31" s="137"/>
      <c r="AG31" s="135">
        <f t="shared" si="37"/>
        <v>0</v>
      </c>
      <c r="AH31" s="135">
        <f t="shared" si="38"/>
        <v>0</v>
      </c>
    </row>
    <row r="32" spans="1:34">
      <c r="A32" s="132"/>
      <c r="B32" s="135"/>
      <c r="C32" s="135"/>
      <c r="D32" s="135"/>
      <c r="E32" s="135"/>
      <c r="F32" s="135"/>
      <c r="G32" s="127"/>
      <c r="H32" s="132" t="s">
        <v>117</v>
      </c>
      <c r="I32" s="137"/>
      <c r="J32" s="137"/>
      <c r="K32" s="137"/>
      <c r="L32" s="139">
        <f t="shared" si="28"/>
        <v>0</v>
      </c>
      <c r="M32" s="137">
        <f t="shared" si="29"/>
        <v>0</v>
      </c>
      <c r="N32" s="137" t="str">
        <f t="shared" si="30"/>
        <v>0</v>
      </c>
      <c r="O32" s="127"/>
      <c r="P32" s="132"/>
      <c r="Q32" s="137"/>
      <c r="R32" s="137"/>
      <c r="S32" s="137"/>
      <c r="T32" s="139">
        <f t="shared" si="31"/>
        <v>0</v>
      </c>
      <c r="U32" s="137">
        <f>T32*Q32</f>
        <v>0</v>
      </c>
      <c r="V32" s="139">
        <f>T32</f>
        <v>0</v>
      </c>
      <c r="W32" s="127"/>
      <c r="X32" s="139">
        <f t="shared" si="13"/>
        <v>0</v>
      </c>
      <c r="Y32" s="127"/>
      <c r="Z32" s="137">
        <f t="shared" si="14"/>
        <v>0</v>
      </c>
      <c r="AA32" s="137"/>
      <c r="AB32" s="135" t="str">
        <f t="shared" si="34"/>
        <v>0</v>
      </c>
      <c r="AC32" s="137">
        <f t="shared" si="35"/>
        <v>0</v>
      </c>
      <c r="AD32" s="137">
        <f t="shared" si="36"/>
        <v>0</v>
      </c>
      <c r="AE32" s="139">
        <f t="shared" si="15"/>
        <v>0</v>
      </c>
      <c r="AF32" s="137"/>
      <c r="AG32" s="135">
        <f t="shared" si="37"/>
        <v>0</v>
      </c>
      <c r="AH32" s="135">
        <f t="shared" si="38"/>
        <v>0</v>
      </c>
    </row>
    <row r="33" spans="1:34">
      <c r="A33" s="132"/>
      <c r="B33" s="135"/>
      <c r="C33" s="135"/>
      <c r="D33" s="135"/>
      <c r="E33" s="135"/>
      <c r="F33" s="135"/>
      <c r="G33" s="127"/>
      <c r="H33" s="132" t="s">
        <v>117</v>
      </c>
      <c r="I33" s="137"/>
      <c r="J33" s="137"/>
      <c r="K33" s="137"/>
      <c r="L33" s="139">
        <f t="shared" si="28"/>
        <v>0</v>
      </c>
      <c r="M33" s="137">
        <f t="shared" si="29"/>
        <v>0</v>
      </c>
      <c r="N33" s="137" t="str">
        <f t="shared" si="30"/>
        <v>0</v>
      </c>
      <c r="O33" s="127"/>
      <c r="P33" s="132"/>
      <c r="Q33" s="137"/>
      <c r="R33" s="137"/>
      <c r="S33" s="137"/>
      <c r="T33" s="139">
        <f t="shared" si="31"/>
        <v>0</v>
      </c>
      <c r="U33" s="137">
        <f t="shared" si="32"/>
        <v>0</v>
      </c>
      <c r="V33" s="137" t="str">
        <f t="shared" si="33"/>
        <v>0</v>
      </c>
      <c r="W33" s="127"/>
      <c r="X33" s="139">
        <f t="shared" si="13"/>
        <v>0</v>
      </c>
      <c r="Y33" s="127"/>
      <c r="Z33" s="137">
        <f t="shared" si="14"/>
        <v>0</v>
      </c>
      <c r="AA33" s="137"/>
      <c r="AB33" s="135" t="str">
        <f t="shared" si="34"/>
        <v>0</v>
      </c>
      <c r="AC33" s="137">
        <f t="shared" si="35"/>
        <v>0</v>
      </c>
      <c r="AD33" s="137">
        <f t="shared" si="36"/>
        <v>0</v>
      </c>
      <c r="AE33" s="139">
        <f t="shared" si="15"/>
        <v>0</v>
      </c>
      <c r="AF33" s="137"/>
      <c r="AG33" s="135">
        <f t="shared" si="37"/>
        <v>0</v>
      </c>
      <c r="AH33" s="135">
        <f t="shared" si="38"/>
        <v>0</v>
      </c>
    </row>
    <row r="34" spans="1:34">
      <c r="A34" s="132"/>
      <c r="B34" s="135"/>
      <c r="C34" s="135"/>
      <c r="D34" s="135"/>
      <c r="E34" s="135"/>
      <c r="F34" s="135"/>
      <c r="G34" s="127"/>
      <c r="H34" s="132"/>
      <c r="I34" s="137"/>
      <c r="J34" s="137"/>
      <c r="K34" s="137"/>
      <c r="L34" s="139">
        <f t="shared" ref="L34:L65" si="39">J34*K34</f>
        <v>0</v>
      </c>
      <c r="M34" s="137">
        <f t="shared" ref="M34:M65" si="40">I34*L34</f>
        <v>0</v>
      </c>
      <c r="N34" s="137" t="str">
        <f t="shared" ref="N34:N65" si="41">IF(M34&gt;=1.5,M34,"0")</f>
        <v>0</v>
      </c>
      <c r="O34" s="127"/>
      <c r="P34" s="132"/>
      <c r="Q34" s="137"/>
      <c r="R34" s="137"/>
      <c r="S34" s="137"/>
      <c r="T34" s="139">
        <f t="shared" ref="T34:T47" si="42">R34*S34</f>
        <v>0</v>
      </c>
      <c r="U34" s="137">
        <f t="shared" ref="U34:U47" si="43">T34*Q34</f>
        <v>0</v>
      </c>
      <c r="V34" s="137" t="str">
        <f t="shared" ref="V34:V47" si="44">IF(U34&gt;=1.5,U34,"0")</f>
        <v>0</v>
      </c>
      <c r="W34" s="127"/>
      <c r="X34" s="139">
        <f t="shared" si="13"/>
        <v>0</v>
      </c>
      <c r="Y34" s="127"/>
      <c r="Z34" s="137">
        <f t="shared" si="14"/>
        <v>0</v>
      </c>
      <c r="AA34" s="137"/>
      <c r="AB34" s="135" t="str">
        <f t="shared" ref="AB34:AB45" si="45">IF(AA34="","0",(AA34*C34)-(N34+V34))</f>
        <v>0</v>
      </c>
      <c r="AC34" s="137">
        <f t="shared" ref="AC34:AC47" si="46">IF(E34="",X34,X34*2)</f>
        <v>0</v>
      </c>
      <c r="AD34" s="137">
        <f t="shared" ref="AD34:AD47" si="47">IF(F34="",0,X34)</f>
        <v>0</v>
      </c>
      <c r="AE34" s="139">
        <f t="shared" si="15"/>
        <v>0</v>
      </c>
      <c r="AF34" s="137"/>
      <c r="AG34" s="135">
        <f t="shared" si="37"/>
        <v>0</v>
      </c>
      <c r="AH34" s="135">
        <f t="shared" si="38"/>
        <v>0</v>
      </c>
    </row>
    <row r="35" spans="1:34">
      <c r="A35" s="132"/>
      <c r="B35" s="135"/>
      <c r="C35" s="135"/>
      <c r="D35" s="135"/>
      <c r="E35" s="135"/>
      <c r="F35" s="135"/>
      <c r="G35" s="127"/>
      <c r="H35" s="132"/>
      <c r="I35" s="137"/>
      <c r="J35" s="137"/>
      <c r="K35" s="137"/>
      <c r="L35" s="139">
        <f t="shared" si="39"/>
        <v>0</v>
      </c>
      <c r="M35" s="137">
        <f t="shared" si="40"/>
        <v>0</v>
      </c>
      <c r="N35" s="137" t="str">
        <f t="shared" si="41"/>
        <v>0</v>
      </c>
      <c r="O35" s="127"/>
      <c r="P35" s="132"/>
      <c r="Q35" s="137"/>
      <c r="R35" s="137"/>
      <c r="S35" s="137"/>
      <c r="T35" s="139">
        <f t="shared" si="42"/>
        <v>0</v>
      </c>
      <c r="U35" s="137">
        <f t="shared" si="43"/>
        <v>0</v>
      </c>
      <c r="V35" s="137" t="str">
        <f t="shared" si="44"/>
        <v>0</v>
      </c>
      <c r="W35" s="127"/>
      <c r="X35" s="139">
        <f t="shared" si="13"/>
        <v>0</v>
      </c>
      <c r="Y35" s="127"/>
      <c r="Z35" s="137">
        <f t="shared" si="14"/>
        <v>0</v>
      </c>
      <c r="AA35" s="137"/>
      <c r="AB35" s="135" t="str">
        <f t="shared" si="45"/>
        <v>0</v>
      </c>
      <c r="AC35" s="137">
        <f t="shared" si="46"/>
        <v>0</v>
      </c>
      <c r="AD35" s="137">
        <f t="shared" si="47"/>
        <v>0</v>
      </c>
      <c r="AE35" s="139">
        <f t="shared" si="15"/>
        <v>0</v>
      </c>
      <c r="AF35" s="137"/>
      <c r="AG35" s="135">
        <f t="shared" si="37"/>
        <v>0</v>
      </c>
      <c r="AH35" s="135">
        <f t="shared" si="38"/>
        <v>0</v>
      </c>
    </row>
    <row r="36" spans="1:34">
      <c r="A36" s="132"/>
      <c r="B36" s="135"/>
      <c r="C36" s="135"/>
      <c r="D36" s="135"/>
      <c r="E36" s="135"/>
      <c r="F36" s="135"/>
      <c r="G36" s="127"/>
      <c r="H36" s="132"/>
      <c r="I36" s="137"/>
      <c r="J36" s="137"/>
      <c r="K36" s="137"/>
      <c r="L36" s="139">
        <f t="shared" si="39"/>
        <v>0</v>
      </c>
      <c r="M36" s="137">
        <f t="shared" si="40"/>
        <v>0</v>
      </c>
      <c r="N36" s="137" t="str">
        <f t="shared" si="41"/>
        <v>0</v>
      </c>
      <c r="O36" s="127"/>
      <c r="P36" s="132"/>
      <c r="Q36" s="137"/>
      <c r="R36" s="137"/>
      <c r="S36" s="137"/>
      <c r="T36" s="139">
        <f t="shared" si="42"/>
        <v>0</v>
      </c>
      <c r="U36" s="137">
        <f t="shared" si="43"/>
        <v>0</v>
      </c>
      <c r="V36" s="139">
        <f>T36</f>
        <v>0</v>
      </c>
      <c r="W36" s="127"/>
      <c r="X36" s="139">
        <f t="shared" si="13"/>
        <v>0</v>
      </c>
      <c r="Y36" s="127"/>
      <c r="Z36" s="137">
        <f t="shared" si="14"/>
        <v>0</v>
      </c>
      <c r="AA36" s="137"/>
      <c r="AB36" s="135" t="str">
        <f t="shared" si="45"/>
        <v>0</v>
      </c>
      <c r="AC36" s="137">
        <f t="shared" si="46"/>
        <v>0</v>
      </c>
      <c r="AD36" s="137">
        <f t="shared" si="47"/>
        <v>0</v>
      </c>
      <c r="AE36" s="139">
        <f t="shared" si="15"/>
        <v>0</v>
      </c>
      <c r="AF36" s="137"/>
      <c r="AG36" s="135">
        <f t="shared" si="37"/>
        <v>0</v>
      </c>
      <c r="AH36" s="135">
        <f t="shared" si="38"/>
        <v>0</v>
      </c>
    </row>
    <row r="37" spans="1:34">
      <c r="A37" s="132"/>
      <c r="B37" s="135"/>
      <c r="C37" s="135"/>
      <c r="D37" s="135"/>
      <c r="E37" s="135"/>
      <c r="F37" s="135"/>
      <c r="G37" s="127"/>
      <c r="H37" s="132"/>
      <c r="I37" s="137"/>
      <c r="J37" s="137"/>
      <c r="K37" s="137"/>
      <c r="L37" s="139">
        <f t="shared" si="39"/>
        <v>0</v>
      </c>
      <c r="M37" s="137">
        <f t="shared" si="40"/>
        <v>0</v>
      </c>
      <c r="N37" s="137" t="str">
        <f t="shared" si="41"/>
        <v>0</v>
      </c>
      <c r="O37" s="127"/>
      <c r="P37" s="132"/>
      <c r="Q37" s="137"/>
      <c r="R37" s="137"/>
      <c r="S37" s="137"/>
      <c r="T37" s="139">
        <f t="shared" si="42"/>
        <v>0</v>
      </c>
      <c r="U37" s="137">
        <f t="shared" si="43"/>
        <v>0</v>
      </c>
      <c r="V37" s="139">
        <f>T37</f>
        <v>0</v>
      </c>
      <c r="W37" s="127"/>
      <c r="X37" s="139">
        <f t="shared" si="13"/>
        <v>0</v>
      </c>
      <c r="Y37" s="127"/>
      <c r="Z37" s="137">
        <f t="shared" si="14"/>
        <v>0</v>
      </c>
      <c r="AA37" s="137"/>
      <c r="AB37" s="135" t="str">
        <f t="shared" si="45"/>
        <v>0</v>
      </c>
      <c r="AC37" s="137">
        <f t="shared" si="46"/>
        <v>0</v>
      </c>
      <c r="AD37" s="137">
        <f t="shared" si="47"/>
        <v>0</v>
      </c>
      <c r="AE37" s="139">
        <f t="shared" si="15"/>
        <v>0</v>
      </c>
      <c r="AF37" s="137"/>
      <c r="AG37" s="135">
        <f t="shared" si="37"/>
        <v>0</v>
      </c>
      <c r="AH37" s="135">
        <f t="shared" si="38"/>
        <v>0</v>
      </c>
    </row>
    <row r="38" spans="1:34">
      <c r="A38" s="132"/>
      <c r="B38" s="135"/>
      <c r="C38" s="135"/>
      <c r="D38" s="135"/>
      <c r="E38" s="135"/>
      <c r="F38" s="135"/>
      <c r="G38" s="127"/>
      <c r="H38" s="132"/>
      <c r="I38" s="137"/>
      <c r="J38" s="137"/>
      <c r="K38" s="137"/>
      <c r="L38" s="139">
        <f t="shared" si="39"/>
        <v>0</v>
      </c>
      <c r="M38" s="137">
        <f t="shared" si="40"/>
        <v>0</v>
      </c>
      <c r="N38" s="137" t="str">
        <f t="shared" si="41"/>
        <v>0</v>
      </c>
      <c r="O38" s="127"/>
      <c r="P38" s="132"/>
      <c r="Q38" s="137"/>
      <c r="R38" s="137"/>
      <c r="S38" s="137"/>
      <c r="T38" s="139">
        <f t="shared" ref="T38" si="48">R38*S38</f>
        <v>0</v>
      </c>
      <c r="U38" s="137">
        <f t="shared" ref="U38" si="49">T38*Q38</f>
        <v>0</v>
      </c>
      <c r="V38" s="139">
        <f>T38</f>
        <v>0</v>
      </c>
      <c r="W38" s="127"/>
      <c r="X38" s="139">
        <f t="shared" si="13"/>
        <v>0</v>
      </c>
      <c r="Y38" s="127"/>
      <c r="Z38" s="137">
        <f t="shared" si="14"/>
        <v>0</v>
      </c>
      <c r="AA38" s="137"/>
      <c r="AB38" s="135" t="str">
        <f t="shared" si="45"/>
        <v>0</v>
      </c>
      <c r="AC38" s="137">
        <f t="shared" si="46"/>
        <v>0</v>
      </c>
      <c r="AD38" s="137">
        <f t="shared" si="47"/>
        <v>0</v>
      </c>
      <c r="AE38" s="139">
        <f t="shared" si="15"/>
        <v>0</v>
      </c>
      <c r="AF38" s="137"/>
      <c r="AG38" s="135">
        <f t="shared" si="37"/>
        <v>0</v>
      </c>
      <c r="AH38" s="135">
        <f t="shared" si="38"/>
        <v>0</v>
      </c>
    </row>
    <row r="39" spans="1:34">
      <c r="A39" s="132"/>
      <c r="B39" s="135"/>
      <c r="C39" s="135"/>
      <c r="D39" s="135"/>
      <c r="E39" s="135"/>
      <c r="F39" s="135"/>
      <c r="G39" s="127"/>
      <c r="H39" s="132"/>
      <c r="I39" s="137"/>
      <c r="J39" s="137"/>
      <c r="K39" s="137"/>
      <c r="L39" s="139">
        <f t="shared" si="39"/>
        <v>0</v>
      </c>
      <c r="M39" s="137">
        <f t="shared" si="40"/>
        <v>0</v>
      </c>
      <c r="N39" s="137" t="str">
        <f t="shared" si="41"/>
        <v>0</v>
      </c>
      <c r="O39" s="127"/>
      <c r="P39" s="132"/>
      <c r="Q39" s="137"/>
      <c r="R39" s="137"/>
      <c r="S39" s="137"/>
      <c r="T39" s="139">
        <f t="shared" si="42"/>
        <v>0</v>
      </c>
      <c r="U39" s="137">
        <f t="shared" si="43"/>
        <v>0</v>
      </c>
      <c r="V39" s="137" t="str">
        <f t="shared" si="44"/>
        <v>0</v>
      </c>
      <c r="W39" s="127"/>
      <c r="X39" s="139">
        <f t="shared" si="13"/>
        <v>0</v>
      </c>
      <c r="Y39" s="127"/>
      <c r="Z39" s="137">
        <f t="shared" si="14"/>
        <v>0</v>
      </c>
      <c r="AA39" s="137"/>
      <c r="AB39" s="135" t="str">
        <f t="shared" si="45"/>
        <v>0</v>
      </c>
      <c r="AC39" s="137">
        <f t="shared" si="46"/>
        <v>0</v>
      </c>
      <c r="AD39" s="137">
        <f t="shared" si="47"/>
        <v>0</v>
      </c>
      <c r="AE39" s="139">
        <f t="shared" si="15"/>
        <v>0</v>
      </c>
      <c r="AF39" s="137"/>
      <c r="AG39" s="135">
        <f t="shared" si="37"/>
        <v>0</v>
      </c>
      <c r="AH39" s="135">
        <f t="shared" si="38"/>
        <v>0</v>
      </c>
    </row>
    <row r="40" spans="1:34">
      <c r="A40" s="132"/>
      <c r="B40" s="135"/>
      <c r="C40" s="135"/>
      <c r="D40" s="135"/>
      <c r="E40" s="135"/>
      <c r="F40" s="135"/>
      <c r="G40" s="127"/>
      <c r="H40" s="132"/>
      <c r="I40" s="137"/>
      <c r="J40" s="137"/>
      <c r="K40" s="137"/>
      <c r="L40" s="139">
        <f t="shared" si="39"/>
        <v>0</v>
      </c>
      <c r="M40" s="137">
        <f t="shared" si="40"/>
        <v>0</v>
      </c>
      <c r="N40" s="137" t="str">
        <f t="shared" si="41"/>
        <v>0</v>
      </c>
      <c r="O40" s="127"/>
      <c r="P40" s="132"/>
      <c r="Q40" s="137"/>
      <c r="R40" s="137"/>
      <c r="S40" s="137"/>
      <c r="T40" s="139">
        <f t="shared" si="42"/>
        <v>0</v>
      </c>
      <c r="U40" s="137">
        <f t="shared" si="43"/>
        <v>0</v>
      </c>
      <c r="V40" s="137" t="str">
        <f t="shared" si="44"/>
        <v>0</v>
      </c>
      <c r="W40" s="127"/>
      <c r="X40" s="139">
        <f t="shared" si="13"/>
        <v>0</v>
      </c>
      <c r="Y40" s="127"/>
      <c r="Z40" s="137">
        <f t="shared" si="14"/>
        <v>0</v>
      </c>
      <c r="AA40" s="137"/>
      <c r="AB40" s="135" t="str">
        <f t="shared" si="45"/>
        <v>0</v>
      </c>
      <c r="AC40" s="137">
        <f t="shared" si="46"/>
        <v>0</v>
      </c>
      <c r="AD40" s="137">
        <f t="shared" si="47"/>
        <v>0</v>
      </c>
      <c r="AE40" s="139">
        <f t="shared" si="15"/>
        <v>0</v>
      </c>
      <c r="AF40" s="137"/>
      <c r="AG40" s="135">
        <f t="shared" si="37"/>
        <v>0</v>
      </c>
      <c r="AH40" s="135">
        <f t="shared" si="38"/>
        <v>0</v>
      </c>
    </row>
    <row r="41" spans="1:34">
      <c r="A41" s="132"/>
      <c r="B41" s="135"/>
      <c r="C41" s="135"/>
      <c r="D41" s="135"/>
      <c r="E41" s="135"/>
      <c r="F41" s="135"/>
      <c r="G41" s="127"/>
      <c r="H41" s="132"/>
      <c r="I41" s="137"/>
      <c r="J41" s="137"/>
      <c r="K41" s="137"/>
      <c r="L41" s="139">
        <f t="shared" si="39"/>
        <v>0</v>
      </c>
      <c r="M41" s="139">
        <f>L41</f>
        <v>0</v>
      </c>
      <c r="N41" s="137" t="str">
        <f t="shared" si="41"/>
        <v>0</v>
      </c>
      <c r="O41" s="127"/>
      <c r="P41" s="132"/>
      <c r="Q41" s="137"/>
      <c r="R41" s="137"/>
      <c r="S41" s="137"/>
      <c r="T41" s="139">
        <f t="shared" si="42"/>
        <v>0</v>
      </c>
      <c r="U41" s="137">
        <f t="shared" si="43"/>
        <v>0</v>
      </c>
      <c r="V41" s="137" t="str">
        <f t="shared" si="44"/>
        <v>0</v>
      </c>
      <c r="W41" s="127"/>
      <c r="X41" s="139">
        <f t="shared" si="13"/>
        <v>0</v>
      </c>
      <c r="Y41" s="127"/>
      <c r="Z41" s="137">
        <f t="shared" si="14"/>
        <v>0</v>
      </c>
      <c r="AA41" s="137"/>
      <c r="AB41" s="135" t="str">
        <f t="shared" si="45"/>
        <v>0</v>
      </c>
      <c r="AC41" s="137">
        <f t="shared" si="46"/>
        <v>0</v>
      </c>
      <c r="AD41" s="137">
        <f t="shared" si="47"/>
        <v>0</v>
      </c>
      <c r="AE41" s="139">
        <f t="shared" si="15"/>
        <v>0</v>
      </c>
      <c r="AF41" s="137"/>
      <c r="AG41" s="135">
        <f t="shared" si="37"/>
        <v>0</v>
      </c>
      <c r="AH41" s="135">
        <f t="shared" si="38"/>
        <v>0</v>
      </c>
    </row>
    <row r="42" spans="1:34">
      <c r="A42" s="132"/>
      <c r="B42" s="135"/>
      <c r="C42" s="135"/>
      <c r="D42" s="135"/>
      <c r="E42" s="135"/>
      <c r="F42" s="135"/>
      <c r="G42" s="127"/>
      <c r="H42" s="132"/>
      <c r="I42" s="137"/>
      <c r="J42" s="137"/>
      <c r="K42" s="137"/>
      <c r="L42" s="139">
        <f t="shared" si="39"/>
        <v>0</v>
      </c>
      <c r="M42" s="137">
        <f t="shared" si="40"/>
        <v>0</v>
      </c>
      <c r="N42" s="137" t="str">
        <f t="shared" si="41"/>
        <v>0</v>
      </c>
      <c r="O42" s="127"/>
      <c r="P42" s="132"/>
      <c r="Q42" s="137"/>
      <c r="R42" s="137"/>
      <c r="S42" s="137"/>
      <c r="T42" s="139">
        <f t="shared" si="42"/>
        <v>0</v>
      </c>
      <c r="U42" s="137">
        <f t="shared" si="43"/>
        <v>0</v>
      </c>
      <c r="V42" s="137" t="str">
        <f t="shared" si="44"/>
        <v>0</v>
      </c>
      <c r="W42" s="127"/>
      <c r="X42" s="139">
        <f t="shared" si="13"/>
        <v>0</v>
      </c>
      <c r="Y42" s="127"/>
      <c r="Z42" s="137">
        <f t="shared" si="14"/>
        <v>0</v>
      </c>
      <c r="AA42" s="137"/>
      <c r="AB42" s="135" t="str">
        <f t="shared" si="45"/>
        <v>0</v>
      </c>
      <c r="AC42" s="137">
        <f t="shared" si="46"/>
        <v>0</v>
      </c>
      <c r="AD42" s="137">
        <f t="shared" si="47"/>
        <v>0</v>
      </c>
      <c r="AE42" s="139">
        <f t="shared" si="15"/>
        <v>0</v>
      </c>
      <c r="AF42" s="137"/>
      <c r="AG42" s="135">
        <f t="shared" si="37"/>
        <v>0</v>
      </c>
      <c r="AH42" s="135">
        <f t="shared" si="38"/>
        <v>0</v>
      </c>
    </row>
    <row r="43" spans="1:34">
      <c r="A43" s="132"/>
      <c r="B43" s="135"/>
      <c r="C43" s="135"/>
      <c r="D43" s="135"/>
      <c r="E43" s="135"/>
      <c r="F43" s="135"/>
      <c r="G43" s="127"/>
      <c r="H43" s="132"/>
      <c r="I43" s="137"/>
      <c r="J43" s="137"/>
      <c r="K43" s="137"/>
      <c r="L43" s="139"/>
      <c r="M43" s="137"/>
      <c r="N43" s="137"/>
      <c r="O43" s="127"/>
      <c r="P43" s="132"/>
      <c r="Q43" s="137"/>
      <c r="R43" s="137"/>
      <c r="S43" s="137"/>
      <c r="T43" s="139"/>
      <c r="U43" s="137"/>
      <c r="V43" s="137"/>
      <c r="W43" s="127"/>
      <c r="X43" s="139">
        <f t="shared" si="13"/>
        <v>0</v>
      </c>
      <c r="Y43" s="127"/>
      <c r="Z43" s="137"/>
      <c r="AA43" s="137"/>
      <c r="AB43" s="135"/>
      <c r="AC43" s="137"/>
      <c r="AD43" s="137"/>
      <c r="AE43" s="139">
        <f t="shared" si="15"/>
        <v>0</v>
      </c>
      <c r="AF43" s="137"/>
      <c r="AG43" s="135">
        <f t="shared" si="37"/>
        <v>0</v>
      </c>
      <c r="AH43" s="135">
        <f t="shared" si="38"/>
        <v>0</v>
      </c>
    </row>
    <row r="44" spans="1:34">
      <c r="A44" s="132"/>
      <c r="B44" s="135"/>
      <c r="C44" s="135"/>
      <c r="D44" s="135"/>
      <c r="E44" s="135"/>
      <c r="F44" s="135"/>
      <c r="G44" s="127"/>
      <c r="H44" s="132"/>
      <c r="I44" s="137"/>
      <c r="J44" s="137"/>
      <c r="K44" s="137"/>
      <c r="L44" s="139">
        <f t="shared" si="39"/>
        <v>0</v>
      </c>
      <c r="M44" s="137">
        <f t="shared" si="40"/>
        <v>0</v>
      </c>
      <c r="N44" s="139">
        <f>L44</f>
        <v>0</v>
      </c>
      <c r="O44" s="127"/>
      <c r="P44" s="132"/>
      <c r="Q44" s="137"/>
      <c r="R44" s="137"/>
      <c r="S44" s="137"/>
      <c r="T44" s="139">
        <f t="shared" si="42"/>
        <v>0</v>
      </c>
      <c r="U44" s="137">
        <f t="shared" si="43"/>
        <v>0</v>
      </c>
      <c r="V44" s="137" t="str">
        <f t="shared" si="44"/>
        <v>0</v>
      </c>
      <c r="W44" s="127"/>
      <c r="X44" s="139">
        <f t="shared" si="13"/>
        <v>0</v>
      </c>
      <c r="Y44" s="127"/>
      <c r="Z44" s="137">
        <f t="shared" ref="Z44:Z65" si="50">X44*2</f>
        <v>0</v>
      </c>
      <c r="AA44" s="137"/>
      <c r="AB44" s="135" t="str">
        <f t="shared" si="45"/>
        <v>0</v>
      </c>
      <c r="AC44" s="137">
        <f t="shared" si="46"/>
        <v>0</v>
      </c>
      <c r="AD44" s="137">
        <f t="shared" si="47"/>
        <v>0</v>
      </c>
      <c r="AE44" s="139">
        <f t="shared" si="15"/>
        <v>0</v>
      </c>
      <c r="AF44" s="137"/>
      <c r="AG44" s="135">
        <f t="shared" si="37"/>
        <v>0</v>
      </c>
      <c r="AH44" s="135">
        <f t="shared" si="38"/>
        <v>0</v>
      </c>
    </row>
    <row r="45" spans="1:34">
      <c r="A45" s="132"/>
      <c r="B45" s="135"/>
      <c r="C45" s="135"/>
      <c r="D45" s="135"/>
      <c r="E45" s="135"/>
      <c r="F45" s="135"/>
      <c r="G45" s="127"/>
      <c r="H45" s="132"/>
      <c r="I45" s="137"/>
      <c r="J45" s="137"/>
      <c r="K45" s="137"/>
      <c r="L45" s="139">
        <f t="shared" si="39"/>
        <v>0</v>
      </c>
      <c r="M45" s="137">
        <f t="shared" si="40"/>
        <v>0</v>
      </c>
      <c r="N45" s="137" t="str">
        <f t="shared" si="41"/>
        <v>0</v>
      </c>
      <c r="O45" s="127"/>
      <c r="P45" s="132"/>
      <c r="Q45" s="137"/>
      <c r="R45" s="137"/>
      <c r="S45" s="137"/>
      <c r="T45" s="139">
        <f t="shared" si="42"/>
        <v>0</v>
      </c>
      <c r="U45" s="137">
        <f t="shared" si="43"/>
        <v>0</v>
      </c>
      <c r="V45" s="137" t="str">
        <f t="shared" si="44"/>
        <v>0</v>
      </c>
      <c r="W45" s="127"/>
      <c r="X45" s="139">
        <f t="shared" si="13"/>
        <v>0</v>
      </c>
      <c r="Y45" s="127"/>
      <c r="Z45" s="137">
        <f t="shared" si="50"/>
        <v>0</v>
      </c>
      <c r="AA45" s="137"/>
      <c r="AB45" s="135" t="str">
        <f t="shared" si="45"/>
        <v>0</v>
      </c>
      <c r="AC45" s="137">
        <f t="shared" si="46"/>
        <v>0</v>
      </c>
      <c r="AD45" s="137">
        <f t="shared" si="47"/>
        <v>0</v>
      </c>
      <c r="AE45" s="139">
        <f t="shared" si="15"/>
        <v>0</v>
      </c>
      <c r="AF45" s="137"/>
      <c r="AG45" s="135">
        <f t="shared" si="37"/>
        <v>0</v>
      </c>
      <c r="AH45" s="135">
        <f t="shared" si="38"/>
        <v>0</v>
      </c>
    </row>
    <row r="46" spans="1:34">
      <c r="A46" s="132"/>
      <c r="B46" s="135"/>
      <c r="C46" s="135"/>
      <c r="D46" s="135"/>
      <c r="E46" s="135"/>
      <c r="F46" s="135"/>
      <c r="G46" s="127"/>
      <c r="H46" s="132"/>
      <c r="I46" s="137"/>
      <c r="J46" s="137"/>
      <c r="K46" s="137"/>
      <c r="L46" s="139">
        <f t="shared" si="39"/>
        <v>0</v>
      </c>
      <c r="M46" s="137">
        <f t="shared" si="40"/>
        <v>0</v>
      </c>
      <c r="N46" s="137" t="str">
        <f t="shared" si="41"/>
        <v>0</v>
      </c>
      <c r="O46" s="127"/>
      <c r="P46" s="132"/>
      <c r="Q46" s="137"/>
      <c r="R46" s="137"/>
      <c r="S46" s="137"/>
      <c r="T46" s="139">
        <f t="shared" si="42"/>
        <v>0</v>
      </c>
      <c r="U46" s="137">
        <f t="shared" si="43"/>
        <v>0</v>
      </c>
      <c r="V46" s="137" t="str">
        <f t="shared" si="44"/>
        <v>0</v>
      </c>
      <c r="W46" s="127"/>
      <c r="X46" s="139">
        <f t="shared" si="13"/>
        <v>0</v>
      </c>
      <c r="Y46" s="127"/>
      <c r="Z46" s="137">
        <f t="shared" si="50"/>
        <v>0</v>
      </c>
      <c r="AA46" s="137"/>
      <c r="AB46" s="135" t="str">
        <f t="shared" ref="AB46:AB52" si="51">IF(AA46="","0",(AA46*C46)-(N46+V46))</f>
        <v>0</v>
      </c>
      <c r="AC46" s="137">
        <f t="shared" si="46"/>
        <v>0</v>
      </c>
      <c r="AD46" s="137">
        <f t="shared" si="47"/>
        <v>0</v>
      </c>
      <c r="AE46" s="139">
        <f t="shared" si="15"/>
        <v>0</v>
      </c>
      <c r="AF46" s="137"/>
      <c r="AG46" s="135">
        <f t="shared" ref="AG46:AG52" si="52">C46*AF46</f>
        <v>0</v>
      </c>
      <c r="AH46" s="135">
        <f t="shared" si="38"/>
        <v>0</v>
      </c>
    </row>
    <row r="47" spans="1:34">
      <c r="A47" s="132"/>
      <c r="B47" s="135"/>
      <c r="C47" s="135"/>
      <c r="D47" s="135"/>
      <c r="E47" s="135"/>
      <c r="F47" s="135"/>
      <c r="G47" s="127"/>
      <c r="H47" s="132"/>
      <c r="I47" s="137"/>
      <c r="J47" s="137"/>
      <c r="K47" s="137"/>
      <c r="L47" s="139">
        <f t="shared" si="39"/>
        <v>0</v>
      </c>
      <c r="M47" s="137">
        <f t="shared" si="40"/>
        <v>0</v>
      </c>
      <c r="N47" s="137" t="str">
        <f t="shared" si="41"/>
        <v>0</v>
      </c>
      <c r="O47" s="127"/>
      <c r="P47" s="132"/>
      <c r="Q47" s="137"/>
      <c r="R47" s="137"/>
      <c r="S47" s="137"/>
      <c r="T47" s="139">
        <f t="shared" si="42"/>
        <v>0</v>
      </c>
      <c r="U47" s="137">
        <f t="shared" si="43"/>
        <v>0</v>
      </c>
      <c r="V47" s="137" t="str">
        <f t="shared" si="44"/>
        <v>0</v>
      </c>
      <c r="W47" s="127"/>
      <c r="X47" s="139">
        <f t="shared" si="13"/>
        <v>0</v>
      </c>
      <c r="Y47" s="127"/>
      <c r="Z47" s="137">
        <f t="shared" si="50"/>
        <v>0</v>
      </c>
      <c r="AA47" s="137"/>
      <c r="AB47" s="135" t="str">
        <f t="shared" si="51"/>
        <v>0</v>
      </c>
      <c r="AC47" s="137">
        <f t="shared" si="46"/>
        <v>0</v>
      </c>
      <c r="AD47" s="137">
        <f t="shared" si="47"/>
        <v>0</v>
      </c>
      <c r="AE47" s="139">
        <f t="shared" si="15"/>
        <v>0</v>
      </c>
      <c r="AF47" s="137"/>
      <c r="AG47" s="135">
        <f t="shared" si="52"/>
        <v>0</v>
      </c>
      <c r="AH47" s="135">
        <f t="shared" si="38"/>
        <v>0</v>
      </c>
    </row>
    <row r="48" spans="1:34">
      <c r="A48" s="132"/>
      <c r="B48" s="135"/>
      <c r="C48" s="135"/>
      <c r="D48" s="135"/>
      <c r="E48" s="135"/>
      <c r="F48" s="135"/>
      <c r="G48" s="127"/>
      <c r="H48" s="132" t="s">
        <v>117</v>
      </c>
      <c r="I48" s="137"/>
      <c r="J48" s="137"/>
      <c r="K48" s="137"/>
      <c r="L48" s="139">
        <f t="shared" si="39"/>
        <v>0</v>
      </c>
      <c r="M48" s="137">
        <f t="shared" si="40"/>
        <v>0</v>
      </c>
      <c r="N48" s="137" t="str">
        <f t="shared" si="41"/>
        <v>0</v>
      </c>
      <c r="O48" s="127"/>
      <c r="P48" s="132" t="s">
        <v>117</v>
      </c>
      <c r="Q48" s="137"/>
      <c r="R48" s="137"/>
      <c r="S48" s="137"/>
      <c r="T48" s="139">
        <f t="shared" si="31"/>
        <v>0</v>
      </c>
      <c r="U48" s="137">
        <f t="shared" si="32"/>
        <v>0</v>
      </c>
      <c r="V48" s="137" t="str">
        <f t="shared" si="33"/>
        <v>0</v>
      </c>
      <c r="W48" s="127"/>
      <c r="X48" s="139">
        <f t="shared" si="13"/>
        <v>0</v>
      </c>
      <c r="Y48" s="127"/>
      <c r="Z48" s="137">
        <f t="shared" si="50"/>
        <v>0</v>
      </c>
      <c r="AA48" s="137"/>
      <c r="AB48" s="135" t="str">
        <f t="shared" si="51"/>
        <v>0</v>
      </c>
      <c r="AC48" s="137">
        <f t="shared" si="35"/>
        <v>0</v>
      </c>
      <c r="AD48" s="137">
        <f t="shared" si="36"/>
        <v>0</v>
      </c>
      <c r="AE48" s="139">
        <f t="shared" si="15"/>
        <v>0</v>
      </c>
      <c r="AF48" s="137"/>
      <c r="AG48" s="135">
        <f t="shared" si="52"/>
        <v>0</v>
      </c>
      <c r="AH48" s="135">
        <f t="shared" si="38"/>
        <v>0</v>
      </c>
    </row>
    <row r="49" spans="1:34">
      <c r="A49" s="132"/>
      <c r="B49" s="135"/>
      <c r="C49" s="135"/>
      <c r="D49" s="135"/>
      <c r="E49" s="135"/>
      <c r="F49" s="136"/>
      <c r="G49" s="127"/>
      <c r="H49" s="132"/>
      <c r="I49" s="137"/>
      <c r="J49" s="137"/>
      <c r="K49" s="137"/>
      <c r="L49" s="139">
        <f t="shared" si="39"/>
        <v>0</v>
      </c>
      <c r="M49" s="137">
        <f t="shared" si="40"/>
        <v>0</v>
      </c>
      <c r="N49" s="137" t="str">
        <f t="shared" si="41"/>
        <v>0</v>
      </c>
      <c r="O49" s="127"/>
      <c r="P49" s="132"/>
      <c r="Q49" s="137"/>
      <c r="R49" s="137"/>
      <c r="S49" s="137"/>
      <c r="T49" s="139">
        <f t="shared" si="31"/>
        <v>0</v>
      </c>
      <c r="U49" s="137">
        <f t="shared" si="32"/>
        <v>0</v>
      </c>
      <c r="V49" s="137" t="str">
        <f t="shared" si="33"/>
        <v>0</v>
      </c>
      <c r="W49" s="127"/>
      <c r="X49" s="139">
        <f t="shared" si="13"/>
        <v>0</v>
      </c>
      <c r="Y49" s="127"/>
      <c r="Z49" s="137">
        <f t="shared" si="50"/>
        <v>0</v>
      </c>
      <c r="AA49" s="137"/>
      <c r="AB49" s="135" t="str">
        <f t="shared" si="51"/>
        <v>0</v>
      </c>
      <c r="AC49" s="137">
        <f t="shared" si="35"/>
        <v>0</v>
      </c>
      <c r="AD49" s="137">
        <f t="shared" si="36"/>
        <v>0</v>
      </c>
      <c r="AE49" s="139">
        <f t="shared" si="15"/>
        <v>0</v>
      </c>
      <c r="AF49" s="137"/>
      <c r="AG49" s="135">
        <f t="shared" si="52"/>
        <v>0</v>
      </c>
      <c r="AH49" s="135">
        <f t="shared" si="38"/>
        <v>0</v>
      </c>
    </row>
    <row r="50" spans="1:34">
      <c r="A50" s="132"/>
      <c r="B50" s="135"/>
      <c r="C50" s="135"/>
      <c r="D50" s="135"/>
      <c r="E50" s="135"/>
      <c r="F50" s="136"/>
      <c r="G50" s="127"/>
      <c r="H50" s="132" t="s">
        <v>117</v>
      </c>
      <c r="I50" s="137"/>
      <c r="J50" s="137"/>
      <c r="K50" s="137"/>
      <c r="L50" s="139">
        <f t="shared" si="39"/>
        <v>0</v>
      </c>
      <c r="M50" s="137">
        <f t="shared" si="40"/>
        <v>0</v>
      </c>
      <c r="N50" s="137" t="str">
        <f t="shared" si="41"/>
        <v>0</v>
      </c>
      <c r="O50" s="127"/>
      <c r="P50" s="132" t="s">
        <v>117</v>
      </c>
      <c r="Q50" s="137"/>
      <c r="R50" s="137"/>
      <c r="S50" s="137"/>
      <c r="T50" s="139">
        <f t="shared" ref="T50:T62" si="53">R50*S50</f>
        <v>0</v>
      </c>
      <c r="U50" s="137">
        <f t="shared" ref="U50:U62" si="54">T50*Q50</f>
        <v>0</v>
      </c>
      <c r="V50" s="137" t="str">
        <f t="shared" ref="V50:V62" si="55">IF(U50&gt;=1.5,U50,"0")</f>
        <v>0</v>
      </c>
      <c r="W50" s="127"/>
      <c r="X50" s="139">
        <f t="shared" si="13"/>
        <v>0</v>
      </c>
      <c r="Y50" s="127"/>
      <c r="Z50" s="137">
        <f t="shared" si="50"/>
        <v>0</v>
      </c>
      <c r="AA50" s="137"/>
      <c r="AB50" s="137" t="str">
        <f t="shared" si="51"/>
        <v>0</v>
      </c>
      <c r="AC50" s="137">
        <f t="shared" ref="AC50:AC61" si="56">IF(E50="",X50,X50*2)</f>
        <v>0</v>
      </c>
      <c r="AD50" s="137">
        <f t="shared" ref="AD50:AD61" si="57">IF(F50="",0,X50)</f>
        <v>0</v>
      </c>
      <c r="AE50" s="139">
        <f t="shared" si="15"/>
        <v>0</v>
      </c>
      <c r="AF50" s="137"/>
      <c r="AG50" s="135">
        <f t="shared" si="52"/>
        <v>0</v>
      </c>
      <c r="AH50" s="135">
        <f t="shared" ref="AH50:AH61" si="58">AD50-AG50</f>
        <v>0</v>
      </c>
    </row>
    <row r="51" spans="1:34">
      <c r="A51" s="132"/>
      <c r="B51" s="135"/>
      <c r="C51" s="135"/>
      <c r="D51" s="135"/>
      <c r="E51" s="135"/>
      <c r="F51" s="136"/>
      <c r="G51" s="127"/>
      <c r="H51" s="132" t="s">
        <v>117</v>
      </c>
      <c r="I51" s="137"/>
      <c r="J51" s="137"/>
      <c r="K51" s="137"/>
      <c r="L51" s="139">
        <f t="shared" si="39"/>
        <v>0</v>
      </c>
      <c r="M51" s="137">
        <f t="shared" si="40"/>
        <v>0</v>
      </c>
      <c r="N51" s="137" t="str">
        <f t="shared" si="41"/>
        <v>0</v>
      </c>
      <c r="O51" s="127"/>
      <c r="P51" s="132" t="s">
        <v>117</v>
      </c>
      <c r="Q51" s="137"/>
      <c r="R51" s="137"/>
      <c r="S51" s="137"/>
      <c r="T51" s="139">
        <f t="shared" si="53"/>
        <v>0</v>
      </c>
      <c r="U51" s="137">
        <f>T51*Q51</f>
        <v>0</v>
      </c>
      <c r="V51" s="139">
        <f>T51</f>
        <v>0</v>
      </c>
      <c r="W51" s="127"/>
      <c r="X51" s="139">
        <f t="shared" si="13"/>
        <v>0</v>
      </c>
      <c r="Y51" s="127"/>
      <c r="Z51" s="137">
        <f t="shared" si="50"/>
        <v>0</v>
      </c>
      <c r="AA51" s="137"/>
      <c r="AB51" s="137" t="str">
        <f t="shared" si="51"/>
        <v>0</v>
      </c>
      <c r="AC51" s="137">
        <f t="shared" si="56"/>
        <v>0</v>
      </c>
      <c r="AD51" s="137">
        <f t="shared" si="57"/>
        <v>0</v>
      </c>
      <c r="AE51" s="139">
        <f t="shared" si="15"/>
        <v>0</v>
      </c>
      <c r="AF51" s="137"/>
      <c r="AG51" s="135">
        <f t="shared" si="52"/>
        <v>0</v>
      </c>
      <c r="AH51" s="135">
        <f t="shared" si="58"/>
        <v>0</v>
      </c>
    </row>
    <row r="52" spans="1:34">
      <c r="A52" s="132"/>
      <c r="B52" s="135"/>
      <c r="C52" s="135"/>
      <c r="D52" s="135"/>
      <c r="E52" s="135"/>
      <c r="F52" s="136"/>
      <c r="G52" s="127"/>
      <c r="H52" s="132" t="s">
        <v>117</v>
      </c>
      <c r="I52" s="137"/>
      <c r="J52" s="137"/>
      <c r="K52" s="137"/>
      <c r="L52" s="139">
        <f t="shared" si="39"/>
        <v>0</v>
      </c>
      <c r="M52" s="137">
        <f t="shared" si="40"/>
        <v>0</v>
      </c>
      <c r="N52" s="137" t="str">
        <f t="shared" si="41"/>
        <v>0</v>
      </c>
      <c r="O52" s="127"/>
      <c r="P52" s="132" t="s">
        <v>117</v>
      </c>
      <c r="Q52" s="137"/>
      <c r="R52" s="137"/>
      <c r="S52" s="137"/>
      <c r="T52" s="139">
        <f t="shared" si="53"/>
        <v>0</v>
      </c>
      <c r="U52" s="137">
        <f t="shared" si="54"/>
        <v>0</v>
      </c>
      <c r="V52" s="137" t="str">
        <f t="shared" si="55"/>
        <v>0</v>
      </c>
      <c r="W52" s="127"/>
      <c r="X52" s="139">
        <f t="shared" si="13"/>
        <v>0</v>
      </c>
      <c r="Y52" s="127"/>
      <c r="Z52" s="137">
        <f t="shared" si="50"/>
        <v>0</v>
      </c>
      <c r="AA52" s="137"/>
      <c r="AB52" s="137" t="str">
        <f t="shared" si="51"/>
        <v>0</v>
      </c>
      <c r="AC52" s="137">
        <f t="shared" si="56"/>
        <v>0</v>
      </c>
      <c r="AD52" s="137">
        <f t="shared" si="57"/>
        <v>0</v>
      </c>
      <c r="AE52" s="139">
        <f t="shared" si="15"/>
        <v>0</v>
      </c>
      <c r="AF52" s="137"/>
      <c r="AG52" s="135">
        <f t="shared" si="52"/>
        <v>0</v>
      </c>
      <c r="AH52" s="135">
        <f t="shared" si="58"/>
        <v>0</v>
      </c>
    </row>
    <row r="53" spans="1:34">
      <c r="A53" s="132"/>
      <c r="B53" s="135"/>
      <c r="C53" s="135"/>
      <c r="D53" s="135"/>
      <c r="E53" s="135"/>
      <c r="F53" s="136"/>
      <c r="G53" s="127"/>
      <c r="H53" s="132" t="s">
        <v>117</v>
      </c>
      <c r="I53" s="137"/>
      <c r="J53" s="137"/>
      <c r="K53" s="137"/>
      <c r="L53" s="139">
        <f t="shared" si="39"/>
        <v>0</v>
      </c>
      <c r="M53" s="137">
        <f t="shared" si="40"/>
        <v>0</v>
      </c>
      <c r="N53" s="137" t="str">
        <f t="shared" si="41"/>
        <v>0</v>
      </c>
      <c r="O53" s="127"/>
      <c r="P53" s="132" t="s">
        <v>117</v>
      </c>
      <c r="Q53" s="137"/>
      <c r="R53" s="137"/>
      <c r="S53" s="139"/>
      <c r="T53" s="139">
        <f t="shared" si="53"/>
        <v>0</v>
      </c>
      <c r="U53" s="137">
        <f t="shared" si="54"/>
        <v>0</v>
      </c>
      <c r="V53" s="137" t="str">
        <f t="shared" si="55"/>
        <v>0</v>
      </c>
      <c r="W53" s="127"/>
      <c r="X53" s="139">
        <f t="shared" si="13"/>
        <v>0</v>
      </c>
      <c r="Y53" s="127"/>
      <c r="Z53" s="137">
        <f t="shared" si="50"/>
        <v>0</v>
      </c>
      <c r="AA53" s="137"/>
      <c r="AB53" s="137" t="str">
        <f t="shared" ref="AB53:AB61" si="59">IF(AA53="","0",(AA53*C53)-(N53+V53))</f>
        <v>0</v>
      </c>
      <c r="AC53" s="137">
        <f t="shared" si="56"/>
        <v>0</v>
      </c>
      <c r="AD53" s="137">
        <f t="shared" si="57"/>
        <v>0</v>
      </c>
      <c r="AE53" s="139">
        <f t="shared" si="15"/>
        <v>0</v>
      </c>
      <c r="AF53" s="137"/>
      <c r="AG53" s="135">
        <f t="shared" ref="AG53:AG65" si="60">C53*AF53</f>
        <v>0</v>
      </c>
      <c r="AH53" s="135">
        <f t="shared" si="58"/>
        <v>0</v>
      </c>
    </row>
    <row r="54" spans="1:34">
      <c r="A54" s="132"/>
      <c r="B54" s="135"/>
      <c r="C54" s="135"/>
      <c r="D54" s="135"/>
      <c r="E54" s="135"/>
      <c r="F54" s="135"/>
      <c r="G54" s="127"/>
      <c r="H54" s="132" t="s">
        <v>117</v>
      </c>
      <c r="I54" s="137"/>
      <c r="J54" s="137"/>
      <c r="K54" s="137"/>
      <c r="L54" s="139">
        <f t="shared" si="39"/>
        <v>0</v>
      </c>
      <c r="M54" s="137">
        <f t="shared" si="40"/>
        <v>0</v>
      </c>
      <c r="N54" s="137" t="str">
        <f t="shared" si="41"/>
        <v>0</v>
      </c>
      <c r="O54" s="127"/>
      <c r="P54" s="132" t="s">
        <v>117</v>
      </c>
      <c r="Q54" s="137"/>
      <c r="R54" s="137"/>
      <c r="S54" s="137"/>
      <c r="T54" s="139">
        <f t="shared" si="53"/>
        <v>0</v>
      </c>
      <c r="U54" s="137">
        <f t="shared" si="54"/>
        <v>0</v>
      </c>
      <c r="V54" s="139">
        <f>T54</f>
        <v>0</v>
      </c>
      <c r="W54" s="127"/>
      <c r="X54" s="139">
        <f t="shared" si="13"/>
        <v>0</v>
      </c>
      <c r="Y54" s="127"/>
      <c r="Z54" s="137">
        <f t="shared" si="50"/>
        <v>0</v>
      </c>
      <c r="AA54" s="137"/>
      <c r="AB54" s="137" t="str">
        <f t="shared" si="59"/>
        <v>0</v>
      </c>
      <c r="AC54" s="137">
        <f t="shared" si="56"/>
        <v>0</v>
      </c>
      <c r="AD54" s="137">
        <f t="shared" si="57"/>
        <v>0</v>
      </c>
      <c r="AE54" s="139">
        <f t="shared" si="15"/>
        <v>0</v>
      </c>
      <c r="AF54" s="137"/>
      <c r="AG54" s="135">
        <f t="shared" si="60"/>
        <v>0</v>
      </c>
      <c r="AH54" s="135">
        <f t="shared" si="58"/>
        <v>0</v>
      </c>
    </row>
    <row r="55" spans="1:34">
      <c r="A55" s="132"/>
      <c r="B55" s="135"/>
      <c r="C55" s="135"/>
      <c r="D55" s="135"/>
      <c r="E55" s="135"/>
      <c r="F55" s="136"/>
      <c r="G55" s="127"/>
      <c r="H55" s="132" t="s">
        <v>117</v>
      </c>
      <c r="I55" s="137"/>
      <c r="J55" s="137"/>
      <c r="K55" s="137"/>
      <c r="L55" s="139">
        <f t="shared" si="39"/>
        <v>0</v>
      </c>
      <c r="M55" s="137">
        <f t="shared" si="40"/>
        <v>0</v>
      </c>
      <c r="N55" s="137" t="str">
        <f t="shared" si="41"/>
        <v>0</v>
      </c>
      <c r="O55" s="127"/>
      <c r="P55" s="132" t="s">
        <v>117</v>
      </c>
      <c r="Q55" s="137"/>
      <c r="R55" s="137"/>
      <c r="S55" s="137"/>
      <c r="T55" s="139">
        <f t="shared" si="53"/>
        <v>0</v>
      </c>
      <c r="U55" s="137">
        <f t="shared" si="54"/>
        <v>0</v>
      </c>
      <c r="V55" s="139">
        <f>T55</f>
        <v>0</v>
      </c>
      <c r="W55" s="127"/>
      <c r="X55" s="139">
        <f t="shared" si="13"/>
        <v>0</v>
      </c>
      <c r="Y55" s="127"/>
      <c r="Z55" s="137">
        <f t="shared" si="50"/>
        <v>0</v>
      </c>
      <c r="AA55" s="137"/>
      <c r="AB55" s="137" t="str">
        <f t="shared" si="59"/>
        <v>0</v>
      </c>
      <c r="AC55" s="137">
        <f t="shared" si="56"/>
        <v>0</v>
      </c>
      <c r="AD55" s="137">
        <f t="shared" si="57"/>
        <v>0</v>
      </c>
      <c r="AE55" s="139">
        <f t="shared" si="15"/>
        <v>0</v>
      </c>
      <c r="AF55" s="137"/>
      <c r="AG55" s="135">
        <f t="shared" si="60"/>
        <v>0</v>
      </c>
      <c r="AH55" s="135">
        <f t="shared" si="58"/>
        <v>0</v>
      </c>
    </row>
    <row r="56" spans="1:34">
      <c r="A56" s="132"/>
      <c r="B56" s="135"/>
      <c r="C56" s="135"/>
      <c r="D56" s="135"/>
      <c r="E56" s="135"/>
      <c r="F56" s="135"/>
      <c r="G56" s="127"/>
      <c r="H56" s="132" t="s">
        <v>117</v>
      </c>
      <c r="I56" s="137"/>
      <c r="J56" s="137"/>
      <c r="K56" s="137"/>
      <c r="L56" s="139">
        <f t="shared" si="39"/>
        <v>0</v>
      </c>
      <c r="M56" s="137">
        <f t="shared" si="40"/>
        <v>0</v>
      </c>
      <c r="N56" s="137" t="str">
        <f t="shared" si="41"/>
        <v>0</v>
      </c>
      <c r="O56" s="127"/>
      <c r="P56" s="132" t="s">
        <v>117</v>
      </c>
      <c r="Q56" s="137"/>
      <c r="R56" s="137"/>
      <c r="S56" s="137"/>
      <c r="T56" s="139">
        <f t="shared" si="53"/>
        <v>0</v>
      </c>
      <c r="U56" s="137">
        <f t="shared" si="54"/>
        <v>0</v>
      </c>
      <c r="V56" s="137" t="str">
        <f t="shared" si="55"/>
        <v>0</v>
      </c>
      <c r="W56" s="127"/>
      <c r="X56" s="139">
        <f t="shared" si="13"/>
        <v>0</v>
      </c>
      <c r="Z56" s="137">
        <f t="shared" si="50"/>
        <v>0</v>
      </c>
      <c r="AA56" s="137"/>
      <c r="AB56" s="137" t="str">
        <f t="shared" si="59"/>
        <v>0</v>
      </c>
      <c r="AC56" s="137">
        <f t="shared" si="56"/>
        <v>0</v>
      </c>
      <c r="AD56" s="137">
        <f t="shared" si="57"/>
        <v>0</v>
      </c>
      <c r="AE56" s="139">
        <f t="shared" si="15"/>
        <v>0</v>
      </c>
      <c r="AF56" s="137"/>
      <c r="AG56" s="135">
        <f t="shared" si="60"/>
        <v>0</v>
      </c>
      <c r="AH56" s="135">
        <f t="shared" si="58"/>
        <v>0</v>
      </c>
    </row>
    <row r="57" spans="1:34">
      <c r="A57" s="132"/>
      <c r="B57" s="135"/>
      <c r="C57" s="135"/>
      <c r="D57" s="135"/>
      <c r="E57" s="135"/>
      <c r="F57" s="136"/>
      <c r="G57" s="127"/>
      <c r="H57" s="132" t="s">
        <v>117</v>
      </c>
      <c r="I57" s="137"/>
      <c r="J57" s="137"/>
      <c r="K57" s="137"/>
      <c r="L57" s="139">
        <f t="shared" si="39"/>
        <v>0</v>
      </c>
      <c r="M57" s="137">
        <f t="shared" si="40"/>
        <v>0</v>
      </c>
      <c r="N57" s="137" t="str">
        <f t="shared" si="41"/>
        <v>0</v>
      </c>
      <c r="O57" s="127"/>
      <c r="P57" s="132" t="s">
        <v>117</v>
      </c>
      <c r="Q57" s="137"/>
      <c r="R57" s="137"/>
      <c r="S57" s="137"/>
      <c r="T57" s="139">
        <f t="shared" ref="T57" si="61">R57*S57</f>
        <v>0</v>
      </c>
      <c r="U57" s="137">
        <f t="shared" ref="U57" si="62">T57*Q57</f>
        <v>0</v>
      </c>
      <c r="V57" s="139">
        <f>T57</f>
        <v>0</v>
      </c>
      <c r="W57" s="127"/>
      <c r="X57" s="139">
        <f t="shared" si="13"/>
        <v>0</v>
      </c>
      <c r="Z57" s="137">
        <f t="shared" si="50"/>
        <v>0</v>
      </c>
      <c r="AA57" s="137"/>
      <c r="AB57" s="137" t="str">
        <f t="shared" si="59"/>
        <v>0</v>
      </c>
      <c r="AC57" s="137">
        <f t="shared" si="56"/>
        <v>0</v>
      </c>
      <c r="AD57" s="137">
        <f t="shared" si="57"/>
        <v>0</v>
      </c>
      <c r="AE57" s="139">
        <f t="shared" si="15"/>
        <v>0</v>
      </c>
      <c r="AF57" s="137"/>
      <c r="AG57" s="135">
        <f t="shared" si="60"/>
        <v>0</v>
      </c>
      <c r="AH57" s="135">
        <f t="shared" si="58"/>
        <v>0</v>
      </c>
    </row>
    <row r="58" spans="1:34">
      <c r="A58" s="132"/>
      <c r="B58" s="135"/>
      <c r="C58" s="135"/>
      <c r="D58" s="135"/>
      <c r="E58" s="135"/>
      <c r="F58" s="136"/>
      <c r="G58" s="127"/>
      <c r="H58" s="132" t="s">
        <v>117</v>
      </c>
      <c r="I58" s="137"/>
      <c r="J58" s="137"/>
      <c r="K58" s="137"/>
      <c r="L58" s="139">
        <f t="shared" si="39"/>
        <v>0</v>
      </c>
      <c r="M58" s="137">
        <f t="shared" si="40"/>
        <v>0</v>
      </c>
      <c r="N58" s="137" t="str">
        <f t="shared" si="41"/>
        <v>0</v>
      </c>
      <c r="O58" s="127"/>
      <c r="P58" s="132" t="s">
        <v>117</v>
      </c>
      <c r="Q58" s="137"/>
      <c r="R58" s="137"/>
      <c r="S58" s="137"/>
      <c r="T58" s="139">
        <f t="shared" si="53"/>
        <v>0</v>
      </c>
      <c r="U58" s="137">
        <f t="shared" si="54"/>
        <v>0</v>
      </c>
      <c r="V58" s="139">
        <f>T58</f>
        <v>0</v>
      </c>
      <c r="W58" s="127"/>
      <c r="X58" s="139">
        <f t="shared" si="13"/>
        <v>0</v>
      </c>
      <c r="Z58" s="137">
        <f t="shared" si="50"/>
        <v>0</v>
      </c>
      <c r="AA58" s="137"/>
      <c r="AB58" s="137" t="str">
        <f t="shared" si="59"/>
        <v>0</v>
      </c>
      <c r="AC58" s="137">
        <f t="shared" si="56"/>
        <v>0</v>
      </c>
      <c r="AD58" s="137">
        <f t="shared" si="57"/>
        <v>0</v>
      </c>
      <c r="AE58" s="139">
        <f t="shared" si="15"/>
        <v>0</v>
      </c>
      <c r="AF58" s="137"/>
      <c r="AG58" s="135">
        <f t="shared" si="60"/>
        <v>0</v>
      </c>
      <c r="AH58" s="135">
        <f t="shared" si="58"/>
        <v>0</v>
      </c>
    </row>
    <row r="59" spans="1:34">
      <c r="A59" s="132"/>
      <c r="B59" s="135"/>
      <c r="C59" s="135"/>
      <c r="D59" s="135"/>
      <c r="E59" s="135"/>
      <c r="F59" s="136"/>
      <c r="G59" s="127"/>
      <c r="H59" s="132" t="s">
        <v>117</v>
      </c>
      <c r="I59" s="137"/>
      <c r="J59" s="137"/>
      <c r="K59" s="137"/>
      <c r="L59" s="139">
        <f t="shared" si="39"/>
        <v>0</v>
      </c>
      <c r="M59" s="137">
        <f t="shared" si="40"/>
        <v>0</v>
      </c>
      <c r="N59" s="137" t="str">
        <f t="shared" si="41"/>
        <v>0</v>
      </c>
      <c r="O59" s="127"/>
      <c r="P59" s="132" t="s">
        <v>117</v>
      </c>
      <c r="Q59" s="137"/>
      <c r="R59" s="137"/>
      <c r="S59" s="137"/>
      <c r="T59" s="139">
        <f t="shared" si="53"/>
        <v>0</v>
      </c>
      <c r="U59" s="137">
        <f t="shared" si="54"/>
        <v>0</v>
      </c>
      <c r="V59" s="137" t="str">
        <f t="shared" si="55"/>
        <v>0</v>
      </c>
      <c r="W59" s="127"/>
      <c r="X59" s="139">
        <f t="shared" si="13"/>
        <v>0</v>
      </c>
      <c r="Z59" s="137">
        <f t="shared" si="50"/>
        <v>0</v>
      </c>
      <c r="AA59" s="137"/>
      <c r="AB59" s="137" t="str">
        <f t="shared" si="59"/>
        <v>0</v>
      </c>
      <c r="AC59" s="137">
        <f t="shared" si="56"/>
        <v>0</v>
      </c>
      <c r="AD59" s="137">
        <f t="shared" si="57"/>
        <v>0</v>
      </c>
      <c r="AE59" s="139">
        <f t="shared" si="15"/>
        <v>0</v>
      </c>
      <c r="AF59" s="137"/>
      <c r="AG59" s="135">
        <f t="shared" si="60"/>
        <v>0</v>
      </c>
      <c r="AH59" s="135">
        <f t="shared" si="58"/>
        <v>0</v>
      </c>
    </row>
    <row r="60" spans="1:34">
      <c r="A60" s="132"/>
      <c r="B60" s="135"/>
      <c r="C60" s="135"/>
      <c r="D60" s="135"/>
      <c r="E60" s="135"/>
      <c r="F60" s="136"/>
      <c r="G60" s="127"/>
      <c r="H60" s="132" t="s">
        <v>117</v>
      </c>
      <c r="I60" s="137"/>
      <c r="J60" s="137"/>
      <c r="K60" s="137"/>
      <c r="L60" s="139">
        <f t="shared" si="39"/>
        <v>0</v>
      </c>
      <c r="M60" s="137">
        <f t="shared" si="40"/>
        <v>0</v>
      </c>
      <c r="N60" s="137" t="str">
        <f t="shared" si="41"/>
        <v>0</v>
      </c>
      <c r="O60" s="127"/>
      <c r="P60" s="132" t="s">
        <v>117</v>
      </c>
      <c r="Q60" s="137"/>
      <c r="R60" s="137"/>
      <c r="S60" s="137"/>
      <c r="T60" s="139">
        <f t="shared" si="53"/>
        <v>0</v>
      </c>
      <c r="U60" s="137">
        <f t="shared" si="54"/>
        <v>0</v>
      </c>
      <c r="V60" s="137" t="str">
        <f t="shared" si="55"/>
        <v>0</v>
      </c>
      <c r="W60" s="127"/>
      <c r="X60" s="139">
        <f t="shared" si="13"/>
        <v>0</v>
      </c>
      <c r="Z60" s="137">
        <f t="shared" si="50"/>
        <v>0</v>
      </c>
      <c r="AA60" s="137"/>
      <c r="AB60" s="137" t="str">
        <f t="shared" si="59"/>
        <v>0</v>
      </c>
      <c r="AC60" s="137">
        <f t="shared" si="56"/>
        <v>0</v>
      </c>
      <c r="AD60" s="137">
        <f t="shared" si="57"/>
        <v>0</v>
      </c>
      <c r="AE60" s="139">
        <f t="shared" si="15"/>
        <v>0</v>
      </c>
      <c r="AF60" s="137"/>
      <c r="AG60" s="135">
        <f t="shared" si="60"/>
        <v>0</v>
      </c>
      <c r="AH60" s="135">
        <f t="shared" si="58"/>
        <v>0</v>
      </c>
    </row>
    <row r="61" spans="1:34">
      <c r="A61" s="132"/>
      <c r="B61" s="135"/>
      <c r="C61" s="135"/>
      <c r="D61" s="135">
        <f t="shared" ref="D61:D65" si="63">B61*C61</f>
        <v>0</v>
      </c>
      <c r="E61" s="135">
        <f t="shared" ref="E61:E65" si="64">D61</f>
        <v>0</v>
      </c>
      <c r="F61" s="136"/>
      <c r="G61" s="127"/>
      <c r="H61" s="132" t="s">
        <v>117</v>
      </c>
      <c r="I61" s="137"/>
      <c r="J61" s="137"/>
      <c r="K61" s="137"/>
      <c r="L61" s="139">
        <f t="shared" si="39"/>
        <v>0</v>
      </c>
      <c r="M61" s="137">
        <f t="shared" si="40"/>
        <v>0</v>
      </c>
      <c r="N61" s="137" t="str">
        <f t="shared" si="41"/>
        <v>0</v>
      </c>
      <c r="O61" s="127"/>
      <c r="P61" s="132" t="s">
        <v>117</v>
      </c>
      <c r="Q61" s="137"/>
      <c r="R61" s="137"/>
      <c r="S61" s="137"/>
      <c r="T61" s="139">
        <f t="shared" si="53"/>
        <v>0</v>
      </c>
      <c r="U61" s="137">
        <f t="shared" si="54"/>
        <v>0</v>
      </c>
      <c r="V61" s="137" t="str">
        <f t="shared" si="55"/>
        <v>0</v>
      </c>
      <c r="W61" s="127"/>
      <c r="X61" s="139">
        <f t="shared" si="13"/>
        <v>0</v>
      </c>
      <c r="Z61" s="137">
        <f t="shared" si="50"/>
        <v>0</v>
      </c>
      <c r="AA61" s="137"/>
      <c r="AB61" s="137" t="str">
        <f t="shared" si="59"/>
        <v>0</v>
      </c>
      <c r="AC61" s="137">
        <f t="shared" si="56"/>
        <v>0</v>
      </c>
      <c r="AD61" s="137">
        <f t="shared" si="57"/>
        <v>0</v>
      </c>
      <c r="AE61" s="139">
        <f t="shared" si="15"/>
        <v>0</v>
      </c>
      <c r="AF61" s="137"/>
      <c r="AG61" s="135">
        <f t="shared" si="60"/>
        <v>0</v>
      </c>
      <c r="AH61" s="135">
        <f t="shared" si="58"/>
        <v>0</v>
      </c>
    </row>
    <row r="62" spans="1:34">
      <c r="A62" s="132"/>
      <c r="B62" s="135"/>
      <c r="C62" s="135"/>
      <c r="D62" s="135">
        <f t="shared" si="63"/>
        <v>0</v>
      </c>
      <c r="E62" s="135">
        <f t="shared" si="64"/>
        <v>0</v>
      </c>
      <c r="F62" s="135"/>
      <c r="G62" s="127"/>
      <c r="H62" s="132" t="s">
        <v>117</v>
      </c>
      <c r="I62" s="137"/>
      <c r="J62" s="137"/>
      <c r="K62" s="137"/>
      <c r="L62" s="139">
        <f t="shared" si="39"/>
        <v>0</v>
      </c>
      <c r="M62" s="137">
        <f t="shared" si="40"/>
        <v>0</v>
      </c>
      <c r="N62" s="137" t="str">
        <f t="shared" si="41"/>
        <v>0</v>
      </c>
      <c r="O62" s="127"/>
      <c r="P62" s="132" t="s">
        <v>117</v>
      </c>
      <c r="Q62" s="137"/>
      <c r="R62" s="137"/>
      <c r="S62" s="137"/>
      <c r="T62" s="139">
        <f t="shared" si="53"/>
        <v>0</v>
      </c>
      <c r="U62" s="137">
        <f t="shared" si="54"/>
        <v>0</v>
      </c>
      <c r="V62" s="137" t="str">
        <f t="shared" si="55"/>
        <v>0</v>
      </c>
      <c r="W62" s="127"/>
      <c r="X62" s="139">
        <f t="shared" si="13"/>
        <v>0</v>
      </c>
      <c r="Z62" s="137">
        <f t="shared" si="50"/>
        <v>0</v>
      </c>
      <c r="AA62" s="137"/>
      <c r="AB62" s="137" t="str">
        <f>IF(AA62="","0",(AA62*C62)-(N62+V62))</f>
        <v>0</v>
      </c>
      <c r="AC62" s="137">
        <f>IF(E62="",X62,X62*2)</f>
        <v>0</v>
      </c>
      <c r="AD62" s="137">
        <f>IF(F62="",0,X62)</f>
        <v>0</v>
      </c>
      <c r="AE62" s="139">
        <f t="shared" si="15"/>
        <v>0</v>
      </c>
      <c r="AF62" s="137"/>
      <c r="AG62" s="135">
        <f t="shared" si="60"/>
        <v>0</v>
      </c>
      <c r="AH62" s="135">
        <f>AD62-AG62</f>
        <v>0</v>
      </c>
    </row>
    <row r="63" spans="1:34">
      <c r="A63" s="132"/>
      <c r="B63" s="135"/>
      <c r="C63" s="135"/>
      <c r="D63" s="135">
        <f t="shared" si="63"/>
        <v>0</v>
      </c>
      <c r="E63" s="135">
        <f t="shared" si="64"/>
        <v>0</v>
      </c>
      <c r="F63" s="135"/>
      <c r="G63" s="127"/>
      <c r="H63" s="132"/>
      <c r="I63" s="137"/>
      <c r="J63" s="137"/>
      <c r="K63" s="137"/>
      <c r="L63" s="139">
        <f t="shared" si="39"/>
        <v>0</v>
      </c>
      <c r="M63" s="137">
        <f t="shared" si="40"/>
        <v>0</v>
      </c>
      <c r="N63" s="137" t="str">
        <f t="shared" si="41"/>
        <v>0</v>
      </c>
      <c r="O63" s="127"/>
      <c r="P63" s="132"/>
      <c r="Q63" s="137"/>
      <c r="R63" s="137"/>
      <c r="S63" s="137"/>
      <c r="T63" s="139">
        <f t="shared" ref="T63:T65" si="65">R63*S63</f>
        <v>0</v>
      </c>
      <c r="U63" s="137">
        <f t="shared" ref="U63:U65" si="66">T63*Q63</f>
        <v>0</v>
      </c>
      <c r="V63" s="137" t="str">
        <f t="shared" ref="V63:V65" si="67">IF(U63&gt;=1.5,U63,"0")</f>
        <v>0</v>
      </c>
      <c r="W63" s="127"/>
      <c r="X63" s="139">
        <f t="shared" si="13"/>
        <v>0</v>
      </c>
      <c r="Z63" s="137">
        <f t="shared" si="50"/>
        <v>0</v>
      </c>
      <c r="AA63" s="137"/>
      <c r="AB63" s="137" t="str">
        <f t="shared" ref="AB63:AB65" si="68">IF(AA63="","0",(AA63*C63)-(N63+V63))</f>
        <v>0</v>
      </c>
      <c r="AC63" s="137">
        <f t="shared" ref="AC63:AC65" si="69">IF(E63="",X63,X63*2)</f>
        <v>0</v>
      </c>
      <c r="AD63" s="137">
        <f t="shared" ref="AD63:AD65" si="70">IF(F63="",0,X63)</f>
        <v>0</v>
      </c>
      <c r="AE63" s="139">
        <f t="shared" si="15"/>
        <v>0</v>
      </c>
      <c r="AF63" s="137"/>
      <c r="AG63" s="135">
        <f t="shared" si="60"/>
        <v>0</v>
      </c>
      <c r="AH63" s="135">
        <f t="shared" ref="AH63:AH65" si="71">AD63-AG63</f>
        <v>0</v>
      </c>
    </row>
    <row r="64" spans="1:34">
      <c r="A64" s="132"/>
      <c r="B64" s="135"/>
      <c r="C64" s="135"/>
      <c r="D64" s="135">
        <f t="shared" si="63"/>
        <v>0</v>
      </c>
      <c r="E64" s="135">
        <f t="shared" si="64"/>
        <v>0</v>
      </c>
      <c r="F64" s="135"/>
      <c r="G64" s="127"/>
      <c r="H64" s="132"/>
      <c r="I64" s="137"/>
      <c r="J64" s="137"/>
      <c r="K64" s="137"/>
      <c r="L64" s="139">
        <f t="shared" si="39"/>
        <v>0</v>
      </c>
      <c r="M64" s="137">
        <f t="shared" si="40"/>
        <v>0</v>
      </c>
      <c r="N64" s="137" t="str">
        <f t="shared" si="41"/>
        <v>0</v>
      </c>
      <c r="O64" s="127"/>
      <c r="P64" s="132"/>
      <c r="Q64" s="137"/>
      <c r="R64" s="137"/>
      <c r="S64" s="137"/>
      <c r="T64" s="139">
        <f t="shared" si="65"/>
        <v>0</v>
      </c>
      <c r="U64" s="137">
        <f t="shared" si="66"/>
        <v>0</v>
      </c>
      <c r="V64" s="137" t="str">
        <f t="shared" si="67"/>
        <v>0</v>
      </c>
      <c r="W64" s="127"/>
      <c r="X64" s="139">
        <f t="shared" si="13"/>
        <v>0</v>
      </c>
      <c r="Z64" s="137">
        <f t="shared" si="50"/>
        <v>0</v>
      </c>
      <c r="AA64" s="137"/>
      <c r="AB64" s="137" t="str">
        <f t="shared" si="68"/>
        <v>0</v>
      </c>
      <c r="AC64" s="137">
        <f t="shared" si="69"/>
        <v>0</v>
      </c>
      <c r="AD64" s="137">
        <f t="shared" si="70"/>
        <v>0</v>
      </c>
      <c r="AE64" s="139">
        <f t="shared" si="15"/>
        <v>0</v>
      </c>
      <c r="AF64" s="137"/>
      <c r="AG64" s="135">
        <f t="shared" si="60"/>
        <v>0</v>
      </c>
      <c r="AH64" s="135">
        <f t="shared" si="71"/>
        <v>0</v>
      </c>
    </row>
    <row r="65" spans="1:34">
      <c r="A65" s="132"/>
      <c r="B65" s="135"/>
      <c r="C65" s="135"/>
      <c r="D65" s="135">
        <f t="shared" si="63"/>
        <v>0</v>
      </c>
      <c r="E65" s="135">
        <f t="shared" si="64"/>
        <v>0</v>
      </c>
      <c r="F65" s="135"/>
      <c r="G65" s="127"/>
      <c r="H65" s="132"/>
      <c r="I65" s="137"/>
      <c r="J65" s="137"/>
      <c r="K65" s="137"/>
      <c r="L65" s="139">
        <f t="shared" si="39"/>
        <v>0</v>
      </c>
      <c r="M65" s="137">
        <f t="shared" si="40"/>
        <v>0</v>
      </c>
      <c r="N65" s="137" t="str">
        <f t="shared" si="41"/>
        <v>0</v>
      </c>
      <c r="O65" s="127"/>
      <c r="P65" s="132"/>
      <c r="Q65" s="137"/>
      <c r="R65" s="137"/>
      <c r="S65" s="137"/>
      <c r="T65" s="139">
        <f t="shared" si="65"/>
        <v>0</v>
      </c>
      <c r="U65" s="137">
        <f t="shared" si="66"/>
        <v>0</v>
      </c>
      <c r="V65" s="137" t="str">
        <f t="shared" si="67"/>
        <v>0</v>
      </c>
      <c r="W65" s="127"/>
      <c r="X65" s="139">
        <f t="shared" si="13"/>
        <v>0</v>
      </c>
      <c r="Z65" s="137">
        <f t="shared" si="50"/>
        <v>0</v>
      </c>
      <c r="AA65" s="137"/>
      <c r="AB65" s="137" t="str">
        <f t="shared" si="68"/>
        <v>0</v>
      </c>
      <c r="AC65" s="137">
        <f t="shared" si="69"/>
        <v>0</v>
      </c>
      <c r="AD65" s="137">
        <f t="shared" si="70"/>
        <v>0</v>
      </c>
      <c r="AE65" s="139">
        <f t="shared" si="15"/>
        <v>0</v>
      </c>
      <c r="AF65" s="137"/>
      <c r="AG65" s="135">
        <f t="shared" si="60"/>
        <v>0</v>
      </c>
      <c r="AH65" s="135">
        <f t="shared" si="71"/>
        <v>0</v>
      </c>
    </row>
    <row r="66" spans="1:34">
      <c r="A66" s="132"/>
      <c r="B66" s="135"/>
      <c r="C66" s="135"/>
      <c r="D66" s="135"/>
      <c r="E66" s="136"/>
      <c r="F66" s="136"/>
      <c r="G66" s="127"/>
      <c r="H66" s="132"/>
      <c r="I66" s="137"/>
      <c r="J66" s="137"/>
      <c r="K66" s="137"/>
      <c r="L66" s="139"/>
      <c r="M66" s="137"/>
      <c r="N66" s="137"/>
      <c r="O66" s="127"/>
      <c r="P66" s="132"/>
      <c r="Q66" s="137"/>
      <c r="R66" s="137"/>
      <c r="S66" s="137"/>
      <c r="T66" s="139"/>
      <c r="U66" s="137"/>
      <c r="V66" s="137"/>
      <c r="W66" s="127"/>
      <c r="X66" s="139"/>
      <c r="Z66" s="137"/>
      <c r="AA66" s="137"/>
      <c r="AB66" s="137"/>
      <c r="AC66" s="137"/>
      <c r="AD66" s="137"/>
      <c r="AE66" s="137"/>
      <c r="AF66" s="137"/>
      <c r="AG66" s="135"/>
      <c r="AH66" s="135"/>
    </row>
    <row r="67" spans="1:34">
      <c r="A67" s="132"/>
      <c r="B67" s="640" t="s">
        <v>185</v>
      </c>
      <c r="C67" s="641"/>
      <c r="D67" s="641"/>
      <c r="E67" s="641"/>
      <c r="F67" s="642"/>
      <c r="G67" s="127"/>
      <c r="H67" s="132"/>
      <c r="I67" s="132"/>
      <c r="J67" s="132"/>
      <c r="K67" s="132"/>
      <c r="L67" s="140"/>
      <c r="M67" s="140"/>
      <c r="N67" s="140"/>
      <c r="O67" s="127"/>
      <c r="P67" s="132"/>
      <c r="Q67" s="132"/>
      <c r="R67" s="132"/>
      <c r="S67" s="132"/>
      <c r="T67" s="140"/>
      <c r="U67" s="132"/>
      <c r="V67" s="132"/>
      <c r="W67" s="127"/>
      <c r="X67" s="141">
        <f>SUM(X5:X66)</f>
        <v>503.2</v>
      </c>
      <c r="Z67" s="141">
        <f>SUM(Z5:Z66)</f>
        <v>1006.4</v>
      </c>
      <c r="AA67" s="141"/>
      <c r="AB67" s="141">
        <f>SUM(AB5:AB66)</f>
        <v>89.7</v>
      </c>
      <c r="AC67" s="141">
        <f>SUM(AC5:AC66)</f>
        <v>636.4</v>
      </c>
      <c r="AD67" s="141">
        <f>SUM(AD5:AD66)</f>
        <v>370</v>
      </c>
      <c r="AE67" s="141">
        <f>SUM(AE5:AE66)</f>
        <v>546.70000000000005</v>
      </c>
      <c r="AF67" s="142"/>
      <c r="AG67" s="141">
        <f>SUM(AG50:AG66)</f>
        <v>0</v>
      </c>
      <c r="AH67" s="141">
        <f>SUM(AH5:AH66)</f>
        <v>370</v>
      </c>
    </row>
    <row r="68" spans="1:34">
      <c r="A68" s="132" t="s">
        <v>118</v>
      </c>
      <c r="B68" s="135"/>
      <c r="C68" s="135"/>
      <c r="D68" s="135">
        <f>SUM(C68*B68)</f>
        <v>0</v>
      </c>
      <c r="E68" s="135">
        <f t="shared" ref="E68:E69" si="72">D68</f>
        <v>0</v>
      </c>
      <c r="F68" s="135"/>
      <c r="G68" s="127"/>
      <c r="H68" s="132" t="s">
        <v>117</v>
      </c>
      <c r="I68" s="137"/>
      <c r="J68" s="137"/>
      <c r="K68" s="137"/>
      <c r="L68" s="139">
        <f t="shared" ref="L68:L70" si="73">J68*K68</f>
        <v>0</v>
      </c>
      <c r="M68" s="137">
        <f t="shared" ref="M68:M70" si="74">I68*L68</f>
        <v>0</v>
      </c>
      <c r="N68" s="137" t="str">
        <f t="shared" si="11"/>
        <v>0</v>
      </c>
      <c r="O68" s="127"/>
      <c r="P68" s="132" t="s">
        <v>117</v>
      </c>
      <c r="Q68" s="137"/>
      <c r="R68" s="137"/>
      <c r="S68" s="137"/>
      <c r="T68" s="139">
        <f t="shared" ref="T68:T70" si="75">R68*S68</f>
        <v>0</v>
      </c>
      <c r="U68" s="137">
        <f t="shared" ref="U68:U70" si="76">T68*Q68</f>
        <v>0</v>
      </c>
      <c r="V68" s="137" t="str">
        <f t="shared" ref="V68:V70" si="77">IF(U68&gt;=1.5,U68,"0")</f>
        <v>0</v>
      </c>
      <c r="W68" s="127"/>
      <c r="X68" s="139">
        <f>(IF(E68="",F68,E68))-(N68+V68)</f>
        <v>0</v>
      </c>
      <c r="Z68" s="137">
        <f t="shared" ref="Z68:Z70" si="78">X68*2</f>
        <v>0</v>
      </c>
      <c r="AA68" s="137"/>
      <c r="AB68" s="137" t="str">
        <f t="shared" ref="AB68:AB69" si="79">IF(AA68="","0",(AA68*C68)-(N68+V68))</f>
        <v>0</v>
      </c>
      <c r="AC68" s="137">
        <f t="shared" ref="AC68:AC69" si="80">IF(E68="",X68,X68*2)</f>
        <v>0</v>
      </c>
      <c r="AD68" s="137">
        <f t="shared" ref="AD68:AD69" si="81">IF(F68="",0,X68)</f>
        <v>0</v>
      </c>
      <c r="AE68" s="137">
        <f t="shared" ref="AE68:AE69" si="82">AC68</f>
        <v>0</v>
      </c>
      <c r="AF68" s="137"/>
      <c r="AG68" s="143">
        <f t="shared" ref="AG68:AG70" si="83">C68*AF68</f>
        <v>0</v>
      </c>
      <c r="AH68" s="135">
        <f t="shared" ref="AH68:AH70" si="84">AD68-AG68</f>
        <v>0</v>
      </c>
    </row>
    <row r="69" spans="1:34">
      <c r="A69" s="132" t="s">
        <v>119</v>
      </c>
      <c r="B69" s="135"/>
      <c r="C69" s="135"/>
      <c r="D69" s="135">
        <f t="shared" ref="D69" si="85">SUM(C69*B69)</f>
        <v>0</v>
      </c>
      <c r="E69" s="135">
        <f t="shared" si="72"/>
        <v>0</v>
      </c>
      <c r="F69" s="135"/>
      <c r="G69" s="127"/>
      <c r="H69" s="132"/>
      <c r="I69" s="137"/>
      <c r="J69" s="137"/>
      <c r="K69" s="137"/>
      <c r="L69" s="139">
        <f t="shared" si="73"/>
        <v>0</v>
      </c>
      <c r="M69" s="137">
        <f t="shared" si="74"/>
        <v>0</v>
      </c>
      <c r="N69" s="137" t="str">
        <f t="shared" si="11"/>
        <v>0</v>
      </c>
      <c r="O69" s="127"/>
      <c r="P69" s="132" t="s">
        <v>117</v>
      </c>
      <c r="Q69" s="137"/>
      <c r="R69" s="137"/>
      <c r="S69" s="137"/>
      <c r="T69" s="139">
        <f t="shared" si="75"/>
        <v>0</v>
      </c>
      <c r="U69" s="137">
        <f t="shared" si="76"/>
        <v>0</v>
      </c>
      <c r="V69" s="137" t="str">
        <f t="shared" si="77"/>
        <v>0</v>
      </c>
      <c r="W69" s="127"/>
      <c r="X69" s="139">
        <f t="shared" ref="X69:X70" si="86">(IF(E69="",F69,E69))-(N69+V69)</f>
        <v>0</v>
      </c>
      <c r="Z69" s="137">
        <f t="shared" si="78"/>
        <v>0</v>
      </c>
      <c r="AA69" s="137"/>
      <c r="AB69" s="137" t="str">
        <f t="shared" si="79"/>
        <v>0</v>
      </c>
      <c r="AC69" s="137">
        <f t="shared" si="80"/>
        <v>0</v>
      </c>
      <c r="AD69" s="137">
        <f t="shared" si="81"/>
        <v>0</v>
      </c>
      <c r="AE69" s="137">
        <f t="shared" si="82"/>
        <v>0</v>
      </c>
      <c r="AF69" s="137"/>
      <c r="AG69" s="143">
        <f t="shared" si="83"/>
        <v>0</v>
      </c>
      <c r="AH69" s="135">
        <f t="shared" si="84"/>
        <v>0</v>
      </c>
    </row>
    <row r="70" spans="1:34">
      <c r="A70" s="132" t="s">
        <v>225</v>
      </c>
      <c r="B70" s="135"/>
      <c r="C70" s="135"/>
      <c r="D70" s="135">
        <f t="shared" ref="D70" si="87">SUM(C70*B70)</f>
        <v>0</v>
      </c>
      <c r="E70" s="135">
        <f t="shared" ref="E70" si="88">D70</f>
        <v>0</v>
      </c>
      <c r="F70" s="135"/>
      <c r="G70" s="127"/>
      <c r="H70" s="132"/>
      <c r="I70" s="137"/>
      <c r="J70" s="137"/>
      <c r="K70" s="137"/>
      <c r="L70" s="139">
        <f t="shared" si="73"/>
        <v>0</v>
      </c>
      <c r="M70" s="137">
        <f t="shared" si="74"/>
        <v>0</v>
      </c>
      <c r="N70" s="137" t="str">
        <f t="shared" si="11"/>
        <v>0</v>
      </c>
      <c r="O70" s="127"/>
      <c r="P70" s="132" t="s">
        <v>117</v>
      </c>
      <c r="Q70" s="137"/>
      <c r="R70" s="137"/>
      <c r="S70" s="137"/>
      <c r="T70" s="139">
        <f t="shared" si="75"/>
        <v>0</v>
      </c>
      <c r="U70" s="137">
        <f t="shared" si="76"/>
        <v>0</v>
      </c>
      <c r="V70" s="137" t="str">
        <f t="shared" si="77"/>
        <v>0</v>
      </c>
      <c r="W70" s="127"/>
      <c r="X70" s="139">
        <f t="shared" si="86"/>
        <v>0</v>
      </c>
      <c r="Z70" s="137">
        <f t="shared" si="78"/>
        <v>0</v>
      </c>
      <c r="AA70" s="137"/>
      <c r="AB70" s="137" t="str">
        <f t="shared" ref="AB70" si="89">IF(AA70="","0",(AA70*C70)-(N70+V70))</f>
        <v>0</v>
      </c>
      <c r="AC70" s="137"/>
      <c r="AD70" s="137">
        <f t="shared" ref="AD70" si="90">IF(F70="",0,X70)</f>
        <v>0</v>
      </c>
      <c r="AE70" s="137"/>
      <c r="AF70" s="137"/>
      <c r="AG70" s="143">
        <f t="shared" si="83"/>
        <v>0</v>
      </c>
      <c r="AH70" s="135">
        <f t="shared" si="84"/>
        <v>0</v>
      </c>
    </row>
    <row r="71" spans="1:34">
      <c r="A71" s="144"/>
      <c r="B71" s="132"/>
      <c r="C71" s="140"/>
      <c r="D71" s="140"/>
      <c r="E71" s="132"/>
      <c r="F71" s="132"/>
      <c r="G71" s="137"/>
      <c r="H71" s="132"/>
      <c r="I71" s="132"/>
      <c r="J71" s="132"/>
      <c r="K71" s="132"/>
      <c r="L71" s="141">
        <f>SUM(L68:L70)</f>
        <v>0</v>
      </c>
      <c r="M71" s="141">
        <f>SUM(M68:M70)</f>
        <v>0</v>
      </c>
      <c r="N71" s="141">
        <f>SUM(N68:N70)</f>
        <v>0</v>
      </c>
      <c r="O71" s="137"/>
      <c r="P71" s="132"/>
      <c r="Q71" s="132"/>
      <c r="R71" s="132"/>
      <c r="S71" s="132"/>
      <c r="T71" s="141">
        <f>SUM(T68:T70)</f>
        <v>0</v>
      </c>
      <c r="U71" s="141">
        <f>SUM(U68:U70)</f>
        <v>0</v>
      </c>
      <c r="V71" s="141">
        <f>SUM(V68:V70)</f>
        <v>0</v>
      </c>
      <c r="W71" s="137"/>
      <c r="X71" s="141">
        <f>SUM(X68:X70)</f>
        <v>0</v>
      </c>
      <c r="Y71" s="145"/>
      <c r="Z71" s="141">
        <f>SUM(Z68:Z70)</f>
        <v>0</v>
      </c>
      <c r="AA71" s="141"/>
      <c r="AB71" s="141">
        <f>SUM(AB68:AB70)</f>
        <v>0</v>
      </c>
      <c r="AC71" s="141">
        <f>SUM(AC68:AC70)</f>
        <v>0</v>
      </c>
      <c r="AD71" s="141">
        <f>SUM(AD68:AD70)</f>
        <v>0</v>
      </c>
      <c r="AE71" s="141">
        <f>SUM(AE68:AE70)</f>
        <v>0</v>
      </c>
      <c r="AF71" s="141"/>
      <c r="AG71" s="141">
        <f>SUM(AG68:AG70)</f>
        <v>0</v>
      </c>
      <c r="AH71" s="141">
        <f>SUM(AH68:AH70)</f>
        <v>0</v>
      </c>
    </row>
    <row r="72" spans="1:34" s="146" customFormat="1">
      <c r="B72" s="133"/>
      <c r="C72" s="147"/>
      <c r="D72" s="147"/>
      <c r="E72" s="133"/>
      <c r="F72" s="133"/>
      <c r="G72" s="133"/>
      <c r="H72" s="133"/>
      <c r="I72" s="133"/>
      <c r="J72" s="133"/>
      <c r="K72" s="133"/>
      <c r="L72" s="147"/>
      <c r="M72" s="147"/>
      <c r="N72" s="147"/>
      <c r="O72" s="133"/>
      <c r="P72" s="133"/>
      <c r="Q72" s="133"/>
      <c r="R72" s="133"/>
      <c r="S72" s="133"/>
      <c r="T72" s="147"/>
      <c r="U72" s="133"/>
      <c r="V72" s="133"/>
      <c r="W72" s="133"/>
      <c r="X72" s="147"/>
      <c r="Z72" s="133"/>
      <c r="AA72" s="133"/>
      <c r="AB72" s="133"/>
    </row>
    <row r="73" spans="1:34" s="146" customFormat="1">
      <c r="B73" s="133"/>
      <c r="C73" s="147"/>
      <c r="D73" s="147"/>
      <c r="E73" s="133"/>
      <c r="F73" s="133"/>
      <c r="G73" s="133"/>
      <c r="H73" s="133"/>
      <c r="I73" s="133"/>
      <c r="J73" s="133"/>
      <c r="K73" s="133"/>
      <c r="L73" s="147"/>
      <c r="M73" s="147"/>
      <c r="N73" s="147"/>
      <c r="O73" s="133"/>
      <c r="P73" s="133"/>
      <c r="Q73" s="133"/>
      <c r="R73" s="133"/>
      <c r="S73" s="133"/>
      <c r="T73" s="147"/>
      <c r="U73" s="133"/>
      <c r="V73" s="133"/>
      <c r="W73" s="133"/>
      <c r="X73" s="147"/>
      <c r="Z73" s="133"/>
      <c r="AA73" s="133"/>
      <c r="AB73" s="133"/>
    </row>
    <row r="74" spans="1:34" s="149" customFormat="1" ht="24.95" customHeight="1">
      <c r="A74" s="148"/>
      <c r="C74" s="150"/>
      <c r="D74" s="150"/>
      <c r="H74" s="643" t="s">
        <v>120</v>
      </c>
      <c r="I74" s="643"/>
      <c r="J74" s="643"/>
      <c r="K74" s="643"/>
      <c r="L74" s="643"/>
      <c r="M74" s="643"/>
      <c r="N74" s="150"/>
      <c r="P74" s="148"/>
      <c r="X74" s="151">
        <f>X67+X71</f>
        <v>503.2</v>
      </c>
      <c r="Y74" s="148"/>
      <c r="Z74" s="151">
        <f>Z67+Z71</f>
        <v>1006.4</v>
      </c>
      <c r="AA74" s="151">
        <f t="shared" ref="AA74:AE74" si="91">AA67+AA71</f>
        <v>0</v>
      </c>
      <c r="AB74" s="151">
        <f t="shared" si="91"/>
        <v>89.7</v>
      </c>
      <c r="AC74" s="151">
        <f t="shared" si="91"/>
        <v>636.4</v>
      </c>
      <c r="AD74" s="151">
        <f t="shared" si="91"/>
        <v>370</v>
      </c>
      <c r="AE74" s="151">
        <f t="shared" si="91"/>
        <v>546.70000000000005</v>
      </c>
      <c r="AF74" s="152"/>
      <c r="AG74" s="151">
        <f>AG67+AG71</f>
        <v>0</v>
      </c>
      <c r="AH74" s="151">
        <f>AH67+AH71</f>
        <v>370</v>
      </c>
    </row>
    <row r="75" spans="1:34" s="153" customFormat="1">
      <c r="A75" s="146"/>
      <c r="C75" s="154"/>
      <c r="D75" s="154"/>
      <c r="H75" s="146"/>
      <c r="P75" s="146"/>
      <c r="X75" s="154"/>
    </row>
    <row r="77" spans="1:34" ht="44.25" customHeight="1">
      <c r="A77" s="619" t="s">
        <v>186</v>
      </c>
      <c r="B77" s="619"/>
      <c r="C77" s="619"/>
      <c r="D77" s="619"/>
      <c r="E77" s="619"/>
      <c r="F77" s="619"/>
      <c r="H77" s="619" t="s">
        <v>187</v>
      </c>
      <c r="I77" s="619"/>
      <c r="J77" s="619"/>
      <c r="K77" s="619"/>
      <c r="L77" s="619"/>
      <c r="M77" s="619"/>
      <c r="P77" s="619" t="s">
        <v>201</v>
      </c>
      <c r="Q77" s="619"/>
      <c r="R77" s="619"/>
      <c r="S77" s="619"/>
      <c r="T77" s="619"/>
      <c r="U77" s="619"/>
      <c r="V77" s="619"/>
    </row>
    <row r="78" spans="1:34" ht="30" customHeight="1">
      <c r="A78" s="619" t="s">
        <v>162</v>
      </c>
      <c r="B78" s="619"/>
      <c r="C78" s="619"/>
      <c r="D78" s="619"/>
      <c r="E78" s="156" t="s">
        <v>188</v>
      </c>
      <c r="F78" s="157" t="s">
        <v>163</v>
      </c>
      <c r="H78" s="644" t="s">
        <v>169</v>
      </c>
      <c r="I78" s="644"/>
      <c r="J78" s="644" t="s">
        <v>188</v>
      </c>
      <c r="K78" s="644"/>
      <c r="L78" s="619" t="s">
        <v>189</v>
      </c>
      <c r="M78" s="619"/>
      <c r="P78" s="158" t="s">
        <v>107</v>
      </c>
      <c r="Q78" s="645" t="s">
        <v>224</v>
      </c>
      <c r="R78" s="645"/>
      <c r="S78" s="619" t="s">
        <v>163</v>
      </c>
      <c r="T78" s="619"/>
      <c r="U78" s="619" t="s">
        <v>110</v>
      </c>
      <c r="V78" s="619"/>
      <c r="Z78" s="128" t="s">
        <v>266</v>
      </c>
      <c r="AA78" s="128" t="s">
        <v>267</v>
      </c>
    </row>
    <row r="79" spans="1:34">
      <c r="A79" s="627"/>
      <c r="B79" s="627"/>
      <c r="C79" s="627"/>
      <c r="D79" s="627"/>
      <c r="E79" s="159"/>
      <c r="F79" s="160"/>
      <c r="H79" s="628"/>
      <c r="I79" s="628"/>
      <c r="J79" s="629"/>
      <c r="K79" s="630"/>
      <c r="L79" s="631"/>
      <c r="M79" s="631"/>
      <c r="P79" s="159"/>
      <c r="Q79" s="616"/>
      <c r="R79" s="618"/>
      <c r="S79" s="637">
        <f>F79</f>
        <v>0</v>
      </c>
      <c r="T79" s="618"/>
      <c r="U79" s="637">
        <f>Q79*S79</f>
        <v>0</v>
      </c>
      <c r="V79" s="638"/>
      <c r="X79" s="155" t="s">
        <v>266</v>
      </c>
    </row>
    <row r="80" spans="1:34">
      <c r="A80" s="627"/>
      <c r="B80" s="627"/>
      <c r="C80" s="627"/>
      <c r="D80" s="627"/>
      <c r="E80" s="159"/>
      <c r="F80" s="160"/>
      <c r="H80" s="628"/>
      <c r="I80" s="628"/>
      <c r="J80" s="629">
        <f t="shared" ref="J80:J110" si="92">E80</f>
        <v>0</v>
      </c>
      <c r="K80" s="630"/>
      <c r="L80" s="631"/>
      <c r="M80" s="631"/>
      <c r="P80" s="159"/>
      <c r="Q80" s="616"/>
      <c r="R80" s="618"/>
      <c r="S80" s="637"/>
      <c r="T80" s="618"/>
      <c r="U80" s="637">
        <f>Q80*S80</f>
        <v>0</v>
      </c>
      <c r="V80" s="638"/>
      <c r="Z80" s="184">
        <f>U79+U84+U86+U82</f>
        <v>0</v>
      </c>
      <c r="AA80" s="128">
        <f>U81+U83+U85</f>
        <v>0</v>
      </c>
    </row>
    <row r="81" spans="1:24">
      <c r="A81" s="627"/>
      <c r="B81" s="627"/>
      <c r="C81" s="627"/>
      <c r="D81" s="627"/>
      <c r="E81" s="159"/>
      <c r="F81" s="160"/>
      <c r="H81" s="628"/>
      <c r="I81" s="628"/>
      <c r="J81" s="629">
        <f t="shared" si="92"/>
        <v>0</v>
      </c>
      <c r="K81" s="630"/>
      <c r="L81" s="631"/>
      <c r="M81" s="631"/>
      <c r="P81" s="159"/>
      <c r="Q81" s="616"/>
      <c r="R81" s="618"/>
      <c r="S81" s="637">
        <f>F81</f>
        <v>0</v>
      </c>
      <c r="T81" s="618"/>
      <c r="U81" s="637">
        <f t="shared" ref="U81:U86" si="93">Q81*S81</f>
        <v>0</v>
      </c>
      <c r="V81" s="638"/>
      <c r="X81" s="155" t="s">
        <v>267</v>
      </c>
    </row>
    <row r="82" spans="1:24">
      <c r="A82" s="627"/>
      <c r="B82" s="627"/>
      <c r="C82" s="627"/>
      <c r="D82" s="627"/>
      <c r="E82" s="159"/>
      <c r="F82" s="160"/>
      <c r="H82" s="628"/>
      <c r="I82" s="628"/>
      <c r="J82" s="629">
        <f t="shared" si="92"/>
        <v>0</v>
      </c>
      <c r="K82" s="630"/>
      <c r="L82" s="631"/>
      <c r="M82" s="631"/>
      <c r="P82" s="159"/>
      <c r="Q82" s="616"/>
      <c r="R82" s="618"/>
      <c r="S82" s="637">
        <f t="shared" ref="S82:S86" si="94">F82</f>
        <v>0</v>
      </c>
      <c r="T82" s="618"/>
      <c r="U82" s="637">
        <f t="shared" si="93"/>
        <v>0</v>
      </c>
      <c r="V82" s="638"/>
      <c r="X82" s="155" t="s">
        <v>266</v>
      </c>
    </row>
    <row r="83" spans="1:24">
      <c r="A83" s="627"/>
      <c r="B83" s="627"/>
      <c r="C83" s="627"/>
      <c r="D83" s="627"/>
      <c r="E83" s="159"/>
      <c r="F83" s="160"/>
      <c r="H83" s="628"/>
      <c r="I83" s="628"/>
      <c r="J83" s="629">
        <f t="shared" si="92"/>
        <v>0</v>
      </c>
      <c r="K83" s="630"/>
      <c r="L83" s="631"/>
      <c r="M83" s="631"/>
      <c r="P83" s="159"/>
      <c r="Q83" s="616"/>
      <c r="R83" s="618"/>
      <c r="S83" s="637">
        <f t="shared" si="94"/>
        <v>0</v>
      </c>
      <c r="T83" s="618"/>
      <c r="U83" s="637">
        <f t="shared" si="93"/>
        <v>0</v>
      </c>
      <c r="V83" s="638"/>
      <c r="X83" s="155" t="s">
        <v>267</v>
      </c>
    </row>
    <row r="84" spans="1:24">
      <c r="A84" s="627"/>
      <c r="B84" s="627"/>
      <c r="C84" s="627"/>
      <c r="D84" s="627"/>
      <c r="E84" s="160"/>
      <c r="F84" s="160"/>
      <c r="H84" s="628"/>
      <c r="I84" s="628"/>
      <c r="J84" s="629">
        <f t="shared" si="92"/>
        <v>0</v>
      </c>
      <c r="K84" s="630"/>
      <c r="L84" s="631"/>
      <c r="M84" s="631"/>
      <c r="P84" s="159"/>
      <c r="Q84" s="616"/>
      <c r="R84" s="618"/>
      <c r="S84" s="637">
        <f t="shared" si="94"/>
        <v>0</v>
      </c>
      <c r="T84" s="618"/>
      <c r="U84" s="637">
        <f t="shared" si="93"/>
        <v>0</v>
      </c>
      <c r="V84" s="638"/>
      <c r="X84" s="155" t="s">
        <v>266</v>
      </c>
    </row>
    <row r="85" spans="1:24">
      <c r="A85" s="639"/>
      <c r="B85" s="639"/>
      <c r="C85" s="639"/>
      <c r="D85" s="639"/>
      <c r="E85" s="178"/>
      <c r="F85" s="160"/>
      <c r="H85" s="628"/>
      <c r="I85" s="628"/>
      <c r="J85" s="629">
        <f t="shared" si="92"/>
        <v>0</v>
      </c>
      <c r="K85" s="630"/>
      <c r="L85" s="631"/>
      <c r="M85" s="631"/>
      <c r="P85" s="159"/>
      <c r="Q85" s="616"/>
      <c r="R85" s="618"/>
      <c r="S85" s="637">
        <f t="shared" si="94"/>
        <v>0</v>
      </c>
      <c r="T85" s="618"/>
      <c r="U85" s="637">
        <f t="shared" si="93"/>
        <v>0</v>
      </c>
      <c r="V85" s="638"/>
      <c r="X85" s="155" t="s">
        <v>267</v>
      </c>
    </row>
    <row r="86" spans="1:24">
      <c r="A86" s="627"/>
      <c r="B86" s="627"/>
      <c r="C86" s="627"/>
      <c r="D86" s="627"/>
      <c r="E86" s="178"/>
      <c r="F86" s="160"/>
      <c r="H86" s="628"/>
      <c r="I86" s="628"/>
      <c r="J86" s="629">
        <f t="shared" si="92"/>
        <v>0</v>
      </c>
      <c r="K86" s="630"/>
      <c r="L86" s="631"/>
      <c r="M86" s="631"/>
      <c r="P86" s="159"/>
      <c r="Q86" s="616"/>
      <c r="R86" s="618"/>
      <c r="S86" s="637">
        <f t="shared" si="94"/>
        <v>0</v>
      </c>
      <c r="T86" s="618"/>
      <c r="U86" s="637">
        <f t="shared" si="93"/>
        <v>0</v>
      </c>
      <c r="V86" s="638"/>
      <c r="X86" s="155" t="s">
        <v>266</v>
      </c>
    </row>
    <row r="87" spans="1:24">
      <c r="A87" s="627"/>
      <c r="B87" s="627"/>
      <c r="C87" s="627"/>
      <c r="D87" s="627"/>
      <c r="E87" s="178"/>
      <c r="F87" s="160"/>
      <c r="H87" s="628"/>
      <c r="I87" s="628"/>
      <c r="J87" s="629">
        <f t="shared" si="92"/>
        <v>0</v>
      </c>
      <c r="K87" s="630"/>
      <c r="L87" s="631"/>
      <c r="M87" s="631"/>
      <c r="P87" s="159"/>
      <c r="Q87" s="616"/>
      <c r="R87" s="618"/>
      <c r="S87" s="637">
        <f>F87</f>
        <v>0</v>
      </c>
      <c r="T87" s="618"/>
      <c r="U87" s="616">
        <f>Q87*S87</f>
        <v>0</v>
      </c>
      <c r="V87" s="618"/>
    </row>
    <row r="88" spans="1:24">
      <c r="A88" s="627"/>
      <c r="B88" s="627"/>
      <c r="C88" s="627"/>
      <c r="D88" s="627"/>
      <c r="E88" s="178"/>
      <c r="F88" s="160"/>
      <c r="H88" s="628"/>
      <c r="I88" s="628"/>
      <c r="J88" s="629">
        <f t="shared" si="92"/>
        <v>0</v>
      </c>
      <c r="K88" s="630"/>
      <c r="L88" s="631"/>
      <c r="M88" s="631"/>
      <c r="P88" s="159"/>
      <c r="Q88" s="616"/>
      <c r="R88" s="618"/>
      <c r="S88" s="616"/>
      <c r="T88" s="618"/>
      <c r="U88" s="616"/>
      <c r="V88" s="618"/>
    </row>
    <row r="89" spans="1:24" ht="32.25" customHeight="1">
      <c r="A89" s="634"/>
      <c r="B89" s="635"/>
      <c r="C89" s="635"/>
      <c r="D89" s="636"/>
      <c r="E89" s="178"/>
      <c r="F89" s="160"/>
      <c r="H89" s="628"/>
      <c r="I89" s="628"/>
      <c r="J89" s="629">
        <f t="shared" si="92"/>
        <v>0</v>
      </c>
      <c r="K89" s="630"/>
      <c r="L89" s="631"/>
      <c r="M89" s="631"/>
      <c r="P89" s="159"/>
      <c r="Q89" s="616"/>
      <c r="R89" s="618"/>
      <c r="S89" s="616"/>
      <c r="T89" s="618"/>
      <c r="U89" s="616"/>
      <c r="V89" s="618"/>
    </row>
    <row r="90" spans="1:24">
      <c r="A90" s="627"/>
      <c r="B90" s="627"/>
      <c r="C90" s="627"/>
      <c r="D90" s="627"/>
      <c r="E90" s="178"/>
      <c r="F90" s="160"/>
      <c r="H90" s="628"/>
      <c r="I90" s="628"/>
      <c r="J90" s="629">
        <f t="shared" si="92"/>
        <v>0</v>
      </c>
      <c r="K90" s="630"/>
      <c r="L90" s="631"/>
      <c r="M90" s="631"/>
      <c r="P90" s="159"/>
      <c r="Q90" s="616"/>
      <c r="R90" s="618"/>
      <c r="S90" s="616"/>
      <c r="T90" s="618"/>
      <c r="U90" s="616"/>
      <c r="V90" s="618"/>
    </row>
    <row r="91" spans="1:24">
      <c r="A91" s="627"/>
      <c r="B91" s="627"/>
      <c r="C91" s="627"/>
      <c r="D91" s="627"/>
      <c r="E91" s="178"/>
      <c r="F91" s="160"/>
      <c r="H91" s="628"/>
      <c r="I91" s="628"/>
      <c r="J91" s="629">
        <f t="shared" si="92"/>
        <v>0</v>
      </c>
      <c r="K91" s="630"/>
      <c r="L91" s="631"/>
      <c r="M91" s="631"/>
      <c r="P91" s="159"/>
      <c r="Q91" s="616"/>
      <c r="R91" s="618"/>
      <c r="S91" s="616"/>
      <c r="T91" s="618"/>
      <c r="U91" s="616"/>
      <c r="V91" s="618"/>
    </row>
    <row r="92" spans="1:24">
      <c r="A92" s="627"/>
      <c r="B92" s="627"/>
      <c r="C92" s="627"/>
      <c r="D92" s="627"/>
      <c r="E92" s="178"/>
      <c r="F92" s="160"/>
      <c r="H92" s="628"/>
      <c r="I92" s="628"/>
      <c r="J92" s="629">
        <f t="shared" si="92"/>
        <v>0</v>
      </c>
      <c r="K92" s="630"/>
      <c r="L92" s="631"/>
      <c r="M92" s="631"/>
      <c r="P92" s="159"/>
      <c r="Q92" s="616"/>
      <c r="R92" s="618"/>
      <c r="S92" s="616"/>
      <c r="T92" s="618"/>
      <c r="U92" s="616"/>
      <c r="V92" s="618"/>
    </row>
    <row r="93" spans="1:24">
      <c r="A93" s="616"/>
      <c r="B93" s="617"/>
      <c r="C93" s="617"/>
      <c r="D93" s="618"/>
      <c r="E93" s="179"/>
      <c r="F93" s="160"/>
      <c r="H93" s="632"/>
      <c r="I93" s="633"/>
      <c r="J93" s="629">
        <f t="shared" si="92"/>
        <v>0</v>
      </c>
      <c r="K93" s="630"/>
      <c r="L93" s="629"/>
      <c r="M93" s="630"/>
      <c r="P93" s="179"/>
      <c r="Q93" s="616">
        <v>2.1</v>
      </c>
      <c r="R93" s="618"/>
      <c r="S93" s="637">
        <f>F93</f>
        <v>0</v>
      </c>
      <c r="T93" s="618"/>
      <c r="U93" s="616">
        <f>Q93*S93</f>
        <v>0</v>
      </c>
      <c r="V93" s="618"/>
    </row>
    <row r="94" spans="1:24">
      <c r="A94" s="616"/>
      <c r="B94" s="617"/>
      <c r="C94" s="617"/>
      <c r="D94" s="618"/>
      <c r="E94" s="179"/>
      <c r="F94" s="160"/>
      <c r="H94" s="632"/>
      <c r="I94" s="633"/>
      <c r="J94" s="629">
        <f t="shared" si="92"/>
        <v>0</v>
      </c>
      <c r="K94" s="630"/>
      <c r="L94" s="629"/>
      <c r="M94" s="630"/>
      <c r="P94" s="179"/>
      <c r="Q94" s="616"/>
      <c r="R94" s="618"/>
      <c r="S94" s="616"/>
      <c r="T94" s="618"/>
      <c r="U94" s="616"/>
      <c r="V94" s="618"/>
    </row>
    <row r="95" spans="1:24">
      <c r="A95" s="616"/>
      <c r="B95" s="617"/>
      <c r="C95" s="617"/>
      <c r="D95" s="618"/>
      <c r="E95" s="179"/>
      <c r="F95" s="160"/>
      <c r="H95" s="632"/>
      <c r="I95" s="633"/>
      <c r="J95" s="629">
        <f t="shared" si="92"/>
        <v>0</v>
      </c>
      <c r="K95" s="630"/>
      <c r="L95" s="629"/>
      <c r="M95" s="630"/>
      <c r="P95" s="179"/>
      <c r="Q95" s="616">
        <v>2.1</v>
      </c>
      <c r="R95" s="618"/>
      <c r="S95" s="637">
        <f>F95</f>
        <v>0</v>
      </c>
      <c r="T95" s="618"/>
      <c r="U95" s="616">
        <f>Q95*S95</f>
        <v>0</v>
      </c>
      <c r="V95" s="618"/>
    </row>
    <row r="96" spans="1:24">
      <c r="A96" s="616"/>
      <c r="B96" s="617"/>
      <c r="C96" s="617"/>
      <c r="D96" s="618"/>
      <c r="E96" s="179"/>
      <c r="F96" s="160"/>
      <c r="H96" s="632"/>
      <c r="I96" s="633"/>
      <c r="J96" s="629">
        <f t="shared" si="92"/>
        <v>0</v>
      </c>
      <c r="K96" s="630"/>
      <c r="L96" s="629"/>
      <c r="M96" s="630"/>
      <c r="P96" s="179"/>
      <c r="Q96" s="616"/>
      <c r="R96" s="618"/>
      <c r="S96" s="616"/>
      <c r="T96" s="618"/>
      <c r="U96" s="616"/>
      <c r="V96" s="618"/>
    </row>
    <row r="97" spans="1:24" ht="29.25" customHeight="1">
      <c r="A97" s="634"/>
      <c r="B97" s="635"/>
      <c r="C97" s="635"/>
      <c r="D97" s="636"/>
      <c r="E97" s="179"/>
      <c r="F97" s="160"/>
      <c r="H97" s="632"/>
      <c r="I97" s="633"/>
      <c r="J97" s="629">
        <f t="shared" si="92"/>
        <v>0</v>
      </c>
      <c r="K97" s="630"/>
      <c r="L97" s="629"/>
      <c r="M97" s="630"/>
      <c r="P97" s="179"/>
      <c r="Q97" s="616"/>
      <c r="R97" s="618"/>
      <c r="S97" s="616"/>
      <c r="T97" s="618"/>
      <c r="U97" s="616"/>
      <c r="V97" s="618"/>
    </row>
    <row r="98" spans="1:24">
      <c r="A98" s="616"/>
      <c r="B98" s="617"/>
      <c r="C98" s="617"/>
      <c r="D98" s="618"/>
      <c r="E98" s="179"/>
      <c r="F98" s="160"/>
      <c r="H98" s="632"/>
      <c r="I98" s="633"/>
      <c r="J98" s="629">
        <f t="shared" si="92"/>
        <v>0</v>
      </c>
      <c r="K98" s="630"/>
      <c r="L98" s="629"/>
      <c r="M98" s="630"/>
      <c r="P98" s="179"/>
      <c r="Q98" s="616"/>
      <c r="R98" s="618"/>
      <c r="S98" s="616"/>
      <c r="T98" s="618"/>
      <c r="U98" s="616"/>
      <c r="V98" s="618"/>
    </row>
    <row r="99" spans="1:24">
      <c r="A99" s="616"/>
      <c r="B99" s="617"/>
      <c r="C99" s="617"/>
      <c r="D99" s="618"/>
      <c r="E99" s="179"/>
      <c r="F99" s="160"/>
      <c r="H99" s="632"/>
      <c r="I99" s="633"/>
      <c r="J99" s="629">
        <f t="shared" si="92"/>
        <v>0</v>
      </c>
      <c r="K99" s="630"/>
      <c r="L99" s="629"/>
      <c r="M99" s="630"/>
      <c r="P99" s="179"/>
      <c r="Q99" s="616"/>
      <c r="R99" s="618"/>
      <c r="S99" s="616"/>
      <c r="T99" s="618"/>
      <c r="U99" s="616"/>
      <c r="V99" s="618"/>
    </row>
    <row r="100" spans="1:24">
      <c r="A100" s="616"/>
      <c r="B100" s="617"/>
      <c r="C100" s="617"/>
      <c r="D100" s="618"/>
      <c r="E100" s="179"/>
      <c r="F100" s="160"/>
      <c r="H100" s="632"/>
      <c r="I100" s="633"/>
      <c r="J100" s="629">
        <f t="shared" si="92"/>
        <v>0</v>
      </c>
      <c r="K100" s="630"/>
      <c r="L100" s="629"/>
      <c r="M100" s="630"/>
      <c r="P100" s="179"/>
      <c r="Q100" s="616">
        <v>2.1</v>
      </c>
      <c r="R100" s="618"/>
      <c r="S100" s="637">
        <f>F100</f>
        <v>0</v>
      </c>
      <c r="T100" s="618"/>
      <c r="U100" s="616">
        <f>Q100*S100</f>
        <v>0</v>
      </c>
      <c r="V100" s="618"/>
    </row>
    <row r="101" spans="1:24" ht="34.5" customHeight="1">
      <c r="A101" s="634"/>
      <c r="B101" s="635"/>
      <c r="C101" s="635"/>
      <c r="D101" s="636"/>
      <c r="E101" s="179"/>
      <c r="F101" s="160"/>
      <c r="H101" s="632"/>
      <c r="I101" s="633"/>
      <c r="J101" s="629">
        <f t="shared" si="92"/>
        <v>0</v>
      </c>
      <c r="K101" s="630"/>
      <c r="L101" s="629"/>
      <c r="M101" s="630"/>
      <c r="P101" s="179"/>
      <c r="Q101" s="616"/>
      <c r="R101" s="618"/>
      <c r="S101" s="616"/>
      <c r="T101" s="618"/>
      <c r="U101" s="616"/>
      <c r="V101" s="618"/>
    </row>
    <row r="102" spans="1:24">
      <c r="A102" s="616"/>
      <c r="B102" s="617"/>
      <c r="C102" s="617"/>
      <c r="D102" s="618"/>
      <c r="E102" s="179"/>
      <c r="F102" s="160"/>
      <c r="H102" s="632"/>
      <c r="I102" s="633"/>
      <c r="J102" s="629">
        <f t="shared" si="92"/>
        <v>0</v>
      </c>
      <c r="K102" s="630"/>
      <c r="L102" s="629"/>
      <c r="M102" s="630"/>
      <c r="P102" s="179"/>
      <c r="Q102" s="616"/>
      <c r="R102" s="618"/>
      <c r="S102" s="616"/>
      <c r="T102" s="618"/>
      <c r="U102" s="616"/>
      <c r="V102" s="618"/>
    </row>
    <row r="103" spans="1:24" ht="33" customHeight="1">
      <c r="A103" s="634"/>
      <c r="B103" s="635"/>
      <c r="C103" s="635"/>
      <c r="D103" s="636"/>
      <c r="E103" s="179"/>
      <c r="F103" s="160"/>
      <c r="H103" s="632"/>
      <c r="I103" s="633"/>
      <c r="J103" s="629">
        <f t="shared" si="92"/>
        <v>0</v>
      </c>
      <c r="K103" s="630"/>
      <c r="L103" s="629"/>
      <c r="M103" s="630"/>
      <c r="P103" s="179"/>
      <c r="Q103" s="616"/>
      <c r="R103" s="618"/>
      <c r="S103" s="616"/>
      <c r="T103" s="618"/>
      <c r="U103" s="616"/>
      <c r="V103" s="618"/>
    </row>
    <row r="104" spans="1:24">
      <c r="A104" s="627"/>
      <c r="B104" s="627"/>
      <c r="C104" s="627"/>
      <c r="D104" s="627"/>
      <c r="E104" s="178"/>
      <c r="F104" s="160"/>
      <c r="H104" s="632"/>
      <c r="I104" s="633"/>
      <c r="J104" s="629">
        <f t="shared" si="92"/>
        <v>0</v>
      </c>
      <c r="K104" s="630"/>
      <c r="L104" s="629"/>
      <c r="M104" s="630"/>
      <c r="P104" s="159"/>
      <c r="Q104" s="616"/>
      <c r="R104" s="618"/>
      <c r="S104" s="616"/>
      <c r="T104" s="618"/>
      <c r="U104" s="616"/>
      <c r="V104" s="618"/>
    </row>
    <row r="105" spans="1:24">
      <c r="A105" s="616"/>
      <c r="B105" s="617"/>
      <c r="C105" s="617"/>
      <c r="D105" s="618"/>
      <c r="E105" s="179"/>
      <c r="F105" s="160"/>
      <c r="H105" s="632"/>
      <c r="I105" s="633"/>
      <c r="J105" s="629">
        <f t="shared" si="92"/>
        <v>0</v>
      </c>
      <c r="K105" s="630"/>
      <c r="L105" s="629"/>
      <c r="M105" s="630"/>
      <c r="P105" s="179"/>
      <c r="Q105" s="616"/>
      <c r="R105" s="618"/>
      <c r="S105" s="616"/>
      <c r="T105" s="618"/>
      <c r="U105" s="616"/>
      <c r="V105" s="618"/>
    </row>
    <row r="106" spans="1:24">
      <c r="A106" s="627"/>
      <c r="B106" s="627"/>
      <c r="C106" s="627"/>
      <c r="D106" s="627"/>
      <c r="E106" s="179"/>
      <c r="F106" s="160"/>
      <c r="H106" s="632"/>
      <c r="I106" s="633"/>
      <c r="J106" s="629">
        <f t="shared" si="92"/>
        <v>0</v>
      </c>
      <c r="K106" s="630"/>
      <c r="L106" s="629"/>
      <c r="M106" s="630"/>
      <c r="P106" s="179"/>
      <c r="Q106" s="616"/>
      <c r="R106" s="618"/>
      <c r="S106" s="616"/>
      <c r="T106" s="618"/>
      <c r="U106" s="616"/>
      <c r="V106" s="618"/>
    </row>
    <row r="107" spans="1:24">
      <c r="A107" s="627"/>
      <c r="B107" s="627"/>
      <c r="C107" s="627"/>
      <c r="D107" s="627"/>
      <c r="E107" s="179"/>
      <c r="F107" s="160"/>
      <c r="H107" s="632"/>
      <c r="I107" s="633"/>
      <c r="J107" s="629">
        <f t="shared" si="92"/>
        <v>0</v>
      </c>
      <c r="K107" s="630"/>
      <c r="L107" s="629"/>
      <c r="M107" s="630"/>
      <c r="P107" s="179"/>
      <c r="Q107" s="616">
        <v>2.1</v>
      </c>
      <c r="R107" s="618"/>
      <c r="S107" s="616"/>
      <c r="T107" s="618"/>
      <c r="U107" s="616">
        <v>10.19</v>
      </c>
      <c r="V107" s="618"/>
    </row>
    <row r="108" spans="1:24">
      <c r="A108" s="627"/>
      <c r="B108" s="627"/>
      <c r="C108" s="627"/>
      <c r="D108" s="627"/>
      <c r="E108" s="179"/>
      <c r="F108" s="160"/>
      <c r="H108" s="632"/>
      <c r="I108" s="633"/>
      <c r="J108" s="629">
        <f t="shared" si="92"/>
        <v>0</v>
      </c>
      <c r="K108" s="630"/>
      <c r="L108" s="629"/>
      <c r="M108" s="630"/>
      <c r="P108" s="179"/>
      <c r="Q108" s="616">
        <v>2.1</v>
      </c>
      <c r="R108" s="618"/>
      <c r="S108" s="616"/>
      <c r="T108" s="618"/>
      <c r="U108" s="616">
        <v>10.19</v>
      </c>
      <c r="V108" s="618"/>
    </row>
    <row r="109" spans="1:24">
      <c r="A109" s="627"/>
      <c r="B109" s="627"/>
      <c r="C109" s="627"/>
      <c r="D109" s="627"/>
      <c r="E109" s="179"/>
      <c r="F109" s="160"/>
      <c r="H109" s="628"/>
      <c r="I109" s="628"/>
      <c r="J109" s="629">
        <f t="shared" si="92"/>
        <v>0</v>
      </c>
      <c r="K109" s="630"/>
      <c r="L109" s="631"/>
      <c r="M109" s="631"/>
      <c r="P109" s="159"/>
      <c r="Q109" s="616">
        <v>2.1</v>
      </c>
      <c r="R109" s="618"/>
      <c r="S109" s="616"/>
      <c r="T109" s="618"/>
      <c r="U109" s="616">
        <v>10.19</v>
      </c>
      <c r="V109" s="618"/>
    </row>
    <row r="110" spans="1:24" ht="19.5">
      <c r="A110" s="627"/>
      <c r="B110" s="627"/>
      <c r="C110" s="627"/>
      <c r="D110" s="627"/>
      <c r="E110" s="179"/>
      <c r="F110" s="160"/>
      <c r="H110" s="628"/>
      <c r="I110" s="628"/>
      <c r="J110" s="629">
        <f t="shared" si="92"/>
        <v>0</v>
      </c>
      <c r="K110" s="630"/>
      <c r="L110" s="631"/>
      <c r="M110" s="631"/>
      <c r="P110" s="161"/>
      <c r="Q110" s="627">
        <v>2.1</v>
      </c>
      <c r="R110" s="627"/>
      <c r="S110" s="627"/>
      <c r="T110" s="627"/>
      <c r="U110" s="616">
        <v>10.19</v>
      </c>
      <c r="V110" s="618"/>
    </row>
    <row r="111" spans="1:24" s="163" customFormat="1" ht="24.95" customHeight="1">
      <c r="H111" s="623" t="s">
        <v>94</v>
      </c>
      <c r="I111" s="623"/>
      <c r="J111" s="623">
        <f>SUM(J79:K110)</f>
        <v>0</v>
      </c>
      <c r="K111" s="623"/>
      <c r="L111" s="623">
        <f>SUM(L79:M110)</f>
        <v>0</v>
      </c>
      <c r="M111" s="623"/>
      <c r="P111" s="624" t="s">
        <v>164</v>
      </c>
      <c r="Q111" s="625"/>
      <c r="R111" s="625"/>
      <c r="S111" s="625"/>
      <c r="T111" s="626"/>
      <c r="U111" s="623">
        <f>SUM(U79:V110)</f>
        <v>40.76</v>
      </c>
      <c r="V111" s="623"/>
      <c r="X111" s="164"/>
    </row>
    <row r="113" spans="1:6">
      <c r="E113" s="128" t="e">
        <f>E84+E85+E86+#REF!+E88+E87+E89</f>
        <v>#REF!</v>
      </c>
    </row>
    <row r="114" spans="1:6">
      <c r="A114" s="619" t="s">
        <v>201</v>
      </c>
      <c r="B114" s="619"/>
      <c r="C114" s="619"/>
      <c r="D114" s="619"/>
      <c r="E114" s="619"/>
      <c r="F114" s="619"/>
    </row>
    <row r="115" spans="1:6" ht="33">
      <c r="A115" s="620" t="s">
        <v>162</v>
      </c>
      <c r="B115" s="621"/>
      <c r="C115" s="622"/>
      <c r="D115" s="157" t="s">
        <v>123</v>
      </c>
      <c r="E115" s="157" t="s">
        <v>163</v>
      </c>
      <c r="F115" s="156" t="s">
        <v>188</v>
      </c>
    </row>
    <row r="116" spans="1:6">
      <c r="A116" s="616" t="s">
        <v>190</v>
      </c>
      <c r="B116" s="617"/>
      <c r="C116" s="618"/>
      <c r="D116" s="159"/>
      <c r="E116" s="159"/>
      <c r="F116" s="159">
        <f>D116*E116</f>
        <v>0</v>
      </c>
    </row>
    <row r="117" spans="1:6">
      <c r="A117" s="616" t="s">
        <v>191</v>
      </c>
      <c r="B117" s="617"/>
      <c r="C117" s="618"/>
      <c r="D117" s="159"/>
      <c r="E117" s="159"/>
      <c r="F117" s="159">
        <f t="shared" ref="F117:F133" si="95">D117*E117</f>
        <v>0</v>
      </c>
    </row>
    <row r="118" spans="1:6">
      <c r="A118" s="616" t="s">
        <v>192</v>
      </c>
      <c r="B118" s="617"/>
      <c r="C118" s="618"/>
      <c r="D118" s="159"/>
      <c r="E118" s="159"/>
      <c r="F118" s="159">
        <f t="shared" si="95"/>
        <v>0</v>
      </c>
    </row>
    <row r="119" spans="1:6">
      <c r="A119" s="616" t="s">
        <v>193</v>
      </c>
      <c r="B119" s="617"/>
      <c r="C119" s="618"/>
      <c r="D119" s="159"/>
      <c r="E119" s="159"/>
      <c r="F119" s="159">
        <f t="shared" si="95"/>
        <v>0</v>
      </c>
    </row>
    <row r="120" spans="1:6">
      <c r="A120" s="616" t="s">
        <v>194</v>
      </c>
      <c r="B120" s="617"/>
      <c r="C120" s="618"/>
      <c r="D120" s="159"/>
      <c r="E120" s="159"/>
      <c r="F120" s="159">
        <f t="shared" si="95"/>
        <v>0</v>
      </c>
    </row>
    <row r="121" spans="1:6">
      <c r="A121" s="616" t="s">
        <v>195</v>
      </c>
      <c r="B121" s="617"/>
      <c r="C121" s="618"/>
      <c r="D121" s="165"/>
      <c r="E121" s="159"/>
      <c r="F121" s="159">
        <f t="shared" si="95"/>
        <v>0</v>
      </c>
    </row>
    <row r="122" spans="1:6">
      <c r="A122" s="616" t="s">
        <v>196</v>
      </c>
      <c r="B122" s="617"/>
      <c r="C122" s="618"/>
      <c r="D122" s="166"/>
      <c r="E122" s="159"/>
      <c r="F122" s="159">
        <f t="shared" si="95"/>
        <v>0</v>
      </c>
    </row>
    <row r="123" spans="1:6">
      <c r="A123" s="616" t="s">
        <v>197</v>
      </c>
      <c r="B123" s="617"/>
      <c r="C123" s="618"/>
      <c r="D123" s="165"/>
      <c r="E123" s="159"/>
      <c r="F123" s="159">
        <f t="shared" si="95"/>
        <v>0</v>
      </c>
    </row>
    <row r="124" spans="1:6">
      <c r="A124" s="616" t="s">
        <v>198</v>
      </c>
      <c r="B124" s="617"/>
      <c r="C124" s="618"/>
      <c r="D124" s="165"/>
      <c r="E124" s="159"/>
      <c r="F124" s="159">
        <f t="shared" si="95"/>
        <v>0</v>
      </c>
    </row>
    <row r="125" spans="1:6">
      <c r="A125" s="616" t="s">
        <v>175</v>
      </c>
      <c r="B125" s="617"/>
      <c r="C125" s="618"/>
      <c r="D125" s="165"/>
      <c r="E125" s="159"/>
      <c r="F125" s="159">
        <f t="shared" si="95"/>
        <v>0</v>
      </c>
    </row>
    <row r="126" spans="1:6">
      <c r="A126" s="616" t="s">
        <v>199</v>
      </c>
      <c r="B126" s="617"/>
      <c r="C126" s="618"/>
      <c r="D126" s="165"/>
      <c r="E126" s="159"/>
      <c r="F126" s="159">
        <f t="shared" si="95"/>
        <v>0</v>
      </c>
    </row>
    <row r="127" spans="1:6">
      <c r="A127" s="616" t="s">
        <v>200</v>
      </c>
      <c r="B127" s="617"/>
      <c r="C127" s="618"/>
      <c r="D127" s="165"/>
      <c r="E127" s="159"/>
      <c r="F127" s="159">
        <f t="shared" si="95"/>
        <v>0</v>
      </c>
    </row>
    <row r="128" spans="1:6">
      <c r="A128" s="616"/>
      <c r="B128" s="617"/>
      <c r="C128" s="618"/>
      <c r="D128" s="159"/>
      <c r="E128" s="159"/>
      <c r="F128" s="159">
        <f>D128*E128</f>
        <v>0</v>
      </c>
    </row>
    <row r="129" spans="1:6">
      <c r="A129" s="616"/>
      <c r="B129" s="617"/>
      <c r="C129" s="618"/>
      <c r="D129" s="159"/>
      <c r="E129" s="159"/>
      <c r="F129" s="159">
        <f t="shared" si="95"/>
        <v>0</v>
      </c>
    </row>
    <row r="130" spans="1:6">
      <c r="A130" s="616"/>
      <c r="B130" s="617"/>
      <c r="C130" s="618"/>
      <c r="D130" s="159"/>
      <c r="E130" s="160"/>
      <c r="F130" s="159">
        <f t="shared" si="95"/>
        <v>0</v>
      </c>
    </row>
    <row r="131" spans="1:6">
      <c r="A131" s="616"/>
      <c r="B131" s="617"/>
      <c r="C131" s="618"/>
      <c r="D131" s="159"/>
      <c r="E131" s="160"/>
      <c r="F131" s="159">
        <f t="shared" si="95"/>
        <v>0</v>
      </c>
    </row>
    <row r="132" spans="1:6">
      <c r="A132" s="616"/>
      <c r="B132" s="617"/>
      <c r="C132" s="618"/>
      <c r="D132" s="159"/>
      <c r="E132" s="160"/>
      <c r="F132" s="159">
        <f t="shared" si="95"/>
        <v>0</v>
      </c>
    </row>
    <row r="133" spans="1:6">
      <c r="A133" s="616"/>
      <c r="B133" s="617"/>
      <c r="C133" s="618"/>
      <c r="D133" s="159"/>
      <c r="E133" s="160"/>
      <c r="F133" s="159">
        <f t="shared" si="95"/>
        <v>0</v>
      </c>
    </row>
    <row r="134" spans="1:6" ht="20.25">
      <c r="A134" s="167" t="s">
        <v>164</v>
      </c>
      <c r="B134" s="168"/>
      <c r="C134" s="168"/>
      <c r="D134" s="169"/>
      <c r="E134" s="162">
        <f>SUM(E116:E133)</f>
        <v>0</v>
      </c>
      <c r="F134" s="162">
        <f>SUM(F116:F133)</f>
        <v>0</v>
      </c>
    </row>
    <row r="312" spans="26:26">
      <c r="Z312" s="206"/>
    </row>
  </sheetData>
  <mergeCells count="294">
    <mergeCell ref="Q107:R107"/>
    <mergeCell ref="S107:T107"/>
    <mergeCell ref="U107:V107"/>
    <mergeCell ref="Q108:R108"/>
    <mergeCell ref="S108:T108"/>
    <mergeCell ref="U108:V108"/>
    <mergeCell ref="Q103:R103"/>
    <mergeCell ref="S103:T103"/>
    <mergeCell ref="U103:V103"/>
    <mergeCell ref="Q105:R105"/>
    <mergeCell ref="S105:T105"/>
    <mergeCell ref="U105:V105"/>
    <mergeCell ref="Q106:R106"/>
    <mergeCell ref="S106:T106"/>
    <mergeCell ref="U106:V106"/>
    <mergeCell ref="U104:V104"/>
    <mergeCell ref="S99:T99"/>
    <mergeCell ref="U99:V99"/>
    <mergeCell ref="Q100:R100"/>
    <mergeCell ref="S100:T100"/>
    <mergeCell ref="U100:V100"/>
    <mergeCell ref="Q101:R101"/>
    <mergeCell ref="S101:T101"/>
    <mergeCell ref="U101:V101"/>
    <mergeCell ref="Q102:R102"/>
    <mergeCell ref="S102:T102"/>
    <mergeCell ref="U102:V102"/>
    <mergeCell ref="Q99:R99"/>
    <mergeCell ref="Q93:R93"/>
    <mergeCell ref="S93:T93"/>
    <mergeCell ref="U93:V93"/>
    <mergeCell ref="Q94:R94"/>
    <mergeCell ref="S94:T94"/>
    <mergeCell ref="U94:V94"/>
    <mergeCell ref="Q95:R95"/>
    <mergeCell ref="S95:T95"/>
    <mergeCell ref="U95:V95"/>
    <mergeCell ref="Q96:R96"/>
    <mergeCell ref="S96:T96"/>
    <mergeCell ref="U96:V96"/>
    <mergeCell ref="Q97:R97"/>
    <mergeCell ref="S97:T97"/>
    <mergeCell ref="U97:V97"/>
    <mergeCell ref="Q98:R98"/>
    <mergeCell ref="S98:T98"/>
    <mergeCell ref="U98:V98"/>
    <mergeCell ref="J93:K93"/>
    <mergeCell ref="J94:K94"/>
    <mergeCell ref="J95:K95"/>
    <mergeCell ref="J101:K101"/>
    <mergeCell ref="J102:K102"/>
    <mergeCell ref="J103:K103"/>
    <mergeCell ref="L93:M93"/>
    <mergeCell ref="L94:M94"/>
    <mergeCell ref="L95:M95"/>
    <mergeCell ref="L101:M101"/>
    <mergeCell ref="J96:K96"/>
    <mergeCell ref="L96:M96"/>
    <mergeCell ref="J97:K97"/>
    <mergeCell ref="L97:M97"/>
    <mergeCell ref="J98:K98"/>
    <mergeCell ref="L98:M98"/>
    <mergeCell ref="J99:K99"/>
    <mergeCell ref="L99:M99"/>
    <mergeCell ref="J100:K100"/>
    <mergeCell ref="L100:M100"/>
    <mergeCell ref="L102:M102"/>
    <mergeCell ref="L103:M103"/>
    <mergeCell ref="A103:D103"/>
    <mergeCell ref="H93:I93"/>
    <mergeCell ref="H94:I94"/>
    <mergeCell ref="H95:I95"/>
    <mergeCell ref="H101:I101"/>
    <mergeCell ref="H102:I102"/>
    <mergeCell ref="H103:I103"/>
    <mergeCell ref="A96:D96"/>
    <mergeCell ref="A97:D97"/>
    <mergeCell ref="A98:D98"/>
    <mergeCell ref="A99:D99"/>
    <mergeCell ref="A100:D100"/>
    <mergeCell ref="H96:I96"/>
    <mergeCell ref="H97:I97"/>
    <mergeCell ref="H98:I98"/>
    <mergeCell ref="H99:I99"/>
    <mergeCell ref="H100:I100"/>
    <mergeCell ref="A1:F1"/>
    <mergeCell ref="H1:N1"/>
    <mergeCell ref="P1:V1"/>
    <mergeCell ref="Z1:AH1"/>
    <mergeCell ref="A2:A3"/>
    <mergeCell ref="B2:B3"/>
    <mergeCell ref="C2:C3"/>
    <mergeCell ref="D2:D3"/>
    <mergeCell ref="E2:E3"/>
    <mergeCell ref="F2:F3"/>
    <mergeCell ref="AD2:AD3"/>
    <mergeCell ref="AE2:AE3"/>
    <mergeCell ref="AF2:AG2"/>
    <mergeCell ref="AH2:AH3"/>
    <mergeCell ref="B4:F4"/>
    <mergeCell ref="U2:U3"/>
    <mergeCell ref="V2:V3"/>
    <mergeCell ref="X2:X3"/>
    <mergeCell ref="Z2:Z3"/>
    <mergeCell ref="AA2:AB2"/>
    <mergeCell ref="AC2:AC3"/>
    <mergeCell ref="N2:N3"/>
    <mergeCell ref="P2:P3"/>
    <mergeCell ref="Q2:Q3"/>
    <mergeCell ref="R2:R3"/>
    <mergeCell ref="S2:S3"/>
    <mergeCell ref="T2:T3"/>
    <mergeCell ref="H2:H3"/>
    <mergeCell ref="I2:I3"/>
    <mergeCell ref="J2:J3"/>
    <mergeCell ref="K2:K3"/>
    <mergeCell ref="L2:L3"/>
    <mergeCell ref="M2:M3"/>
    <mergeCell ref="B67:F67"/>
    <mergeCell ref="H74:M74"/>
    <mergeCell ref="A77:F77"/>
    <mergeCell ref="H77:M77"/>
    <mergeCell ref="P77:V77"/>
    <mergeCell ref="A78:D78"/>
    <mergeCell ref="H78:I78"/>
    <mergeCell ref="J78:K78"/>
    <mergeCell ref="L78:M78"/>
    <mergeCell ref="Q78:R78"/>
    <mergeCell ref="S78:T78"/>
    <mergeCell ref="U78:V78"/>
    <mergeCell ref="A79:D79"/>
    <mergeCell ref="H79:I79"/>
    <mergeCell ref="J79:K79"/>
    <mergeCell ref="L79:M79"/>
    <mergeCell ref="Q79:R79"/>
    <mergeCell ref="S79:T79"/>
    <mergeCell ref="U79:V79"/>
    <mergeCell ref="U80:V80"/>
    <mergeCell ref="A81:D81"/>
    <mergeCell ref="H81:I81"/>
    <mergeCell ref="J81:K81"/>
    <mergeCell ref="L81:M81"/>
    <mergeCell ref="Q81:R81"/>
    <mergeCell ref="S81:T81"/>
    <mergeCell ref="U81:V81"/>
    <mergeCell ref="A80:D80"/>
    <mergeCell ref="H80:I80"/>
    <mergeCell ref="J80:K80"/>
    <mergeCell ref="L80:M80"/>
    <mergeCell ref="Q80:R80"/>
    <mergeCell ref="S80:T80"/>
    <mergeCell ref="U82:V82"/>
    <mergeCell ref="A83:D83"/>
    <mergeCell ref="H83:I83"/>
    <mergeCell ref="J83:K83"/>
    <mergeCell ref="L83:M83"/>
    <mergeCell ref="Q83:R83"/>
    <mergeCell ref="S83:T83"/>
    <mergeCell ref="U83:V83"/>
    <mergeCell ref="A82:D82"/>
    <mergeCell ref="H82:I82"/>
    <mergeCell ref="J82:K82"/>
    <mergeCell ref="L82:M82"/>
    <mergeCell ref="Q82:R82"/>
    <mergeCell ref="S82:T82"/>
    <mergeCell ref="U86:V86"/>
    <mergeCell ref="A86:D86"/>
    <mergeCell ref="H86:I86"/>
    <mergeCell ref="J86:K86"/>
    <mergeCell ref="L86:M86"/>
    <mergeCell ref="Q86:R86"/>
    <mergeCell ref="S86:T86"/>
    <mergeCell ref="U84:V84"/>
    <mergeCell ref="A85:D85"/>
    <mergeCell ref="H85:I85"/>
    <mergeCell ref="J85:K85"/>
    <mergeCell ref="L85:M85"/>
    <mergeCell ref="Q85:R85"/>
    <mergeCell ref="S85:T85"/>
    <mergeCell ref="U85:V85"/>
    <mergeCell ref="A84:D84"/>
    <mergeCell ref="H84:I84"/>
    <mergeCell ref="J84:K84"/>
    <mergeCell ref="L84:M84"/>
    <mergeCell ref="Q84:R84"/>
    <mergeCell ref="S84:T84"/>
    <mergeCell ref="U87:V87"/>
    <mergeCell ref="A88:D88"/>
    <mergeCell ref="H88:I88"/>
    <mergeCell ref="J88:K88"/>
    <mergeCell ref="L88:M88"/>
    <mergeCell ref="Q88:R88"/>
    <mergeCell ref="S88:T88"/>
    <mergeCell ref="U88:V88"/>
    <mergeCell ref="A87:D87"/>
    <mergeCell ref="H87:I87"/>
    <mergeCell ref="J87:K87"/>
    <mergeCell ref="L87:M87"/>
    <mergeCell ref="Q87:R87"/>
    <mergeCell ref="S87:T87"/>
    <mergeCell ref="U89:V89"/>
    <mergeCell ref="A90:D90"/>
    <mergeCell ref="H90:I90"/>
    <mergeCell ref="J90:K90"/>
    <mergeCell ref="L90:M90"/>
    <mergeCell ref="Q90:R90"/>
    <mergeCell ref="S90:T90"/>
    <mergeCell ref="U90:V90"/>
    <mergeCell ref="A89:D89"/>
    <mergeCell ref="H89:I89"/>
    <mergeCell ref="J89:K89"/>
    <mergeCell ref="L89:M89"/>
    <mergeCell ref="Q89:R89"/>
    <mergeCell ref="S89:T89"/>
    <mergeCell ref="J107:K107"/>
    <mergeCell ref="L107:M107"/>
    <mergeCell ref="H108:I108"/>
    <mergeCell ref="J108:K108"/>
    <mergeCell ref="L108:M108"/>
    <mergeCell ref="U91:V91"/>
    <mergeCell ref="A92:D92"/>
    <mergeCell ref="H92:I92"/>
    <mergeCell ref="J92:K92"/>
    <mergeCell ref="L92:M92"/>
    <mergeCell ref="Q92:R92"/>
    <mergeCell ref="S92:T92"/>
    <mergeCell ref="U92:V92"/>
    <mergeCell ref="A91:D91"/>
    <mergeCell ref="H91:I91"/>
    <mergeCell ref="J91:K91"/>
    <mergeCell ref="L91:M91"/>
    <mergeCell ref="Q91:R91"/>
    <mergeCell ref="S91:T91"/>
    <mergeCell ref="A93:D93"/>
    <mergeCell ref="A94:D94"/>
    <mergeCell ref="A95:D95"/>
    <mergeCell ref="A101:D101"/>
    <mergeCell ref="A102:D102"/>
    <mergeCell ref="A109:D109"/>
    <mergeCell ref="H109:I109"/>
    <mergeCell ref="J109:K109"/>
    <mergeCell ref="L109:M109"/>
    <mergeCell ref="Q109:R109"/>
    <mergeCell ref="S109:T109"/>
    <mergeCell ref="U109:V109"/>
    <mergeCell ref="A104:D104"/>
    <mergeCell ref="H104:I104"/>
    <mergeCell ref="J104:K104"/>
    <mergeCell ref="L104:M104"/>
    <mergeCell ref="Q104:R104"/>
    <mergeCell ref="S104:T104"/>
    <mergeCell ref="A105:D105"/>
    <mergeCell ref="A106:D106"/>
    <mergeCell ref="A107:D107"/>
    <mergeCell ref="A108:D108"/>
    <mergeCell ref="H105:I105"/>
    <mergeCell ref="J105:K105"/>
    <mergeCell ref="L105:M105"/>
    <mergeCell ref="H106:I106"/>
    <mergeCell ref="J106:K106"/>
    <mergeCell ref="L106:M106"/>
    <mergeCell ref="H107:I107"/>
    <mergeCell ref="A114:F114"/>
    <mergeCell ref="A115:C115"/>
    <mergeCell ref="A116:C116"/>
    <mergeCell ref="A117:C117"/>
    <mergeCell ref="A118:C118"/>
    <mergeCell ref="A119:C119"/>
    <mergeCell ref="U110:V110"/>
    <mergeCell ref="H111:I111"/>
    <mergeCell ref="J111:K111"/>
    <mergeCell ref="L111:M111"/>
    <mergeCell ref="P111:T111"/>
    <mergeCell ref="U111:V111"/>
    <mergeCell ref="A110:D110"/>
    <mergeCell ref="H110:I110"/>
    <mergeCell ref="J110:K110"/>
    <mergeCell ref="L110:M110"/>
    <mergeCell ref="Q110:R110"/>
    <mergeCell ref="S110:T110"/>
    <mergeCell ref="A132:C132"/>
    <mergeCell ref="A133:C133"/>
    <mergeCell ref="A126:C126"/>
    <mergeCell ref="A127:C127"/>
    <mergeCell ref="A128:C128"/>
    <mergeCell ref="A129:C129"/>
    <mergeCell ref="A130:C130"/>
    <mergeCell ref="A131:C131"/>
    <mergeCell ref="A120:C120"/>
    <mergeCell ref="A121:C121"/>
    <mergeCell ref="A122:C122"/>
    <mergeCell ref="A123:C123"/>
    <mergeCell ref="A124:C124"/>
    <mergeCell ref="A125:C125"/>
  </mergeCells>
  <pageMargins left="0.511811024" right="0.511811024" top="0.78740157499999996" bottom="0.78740157499999996" header="0.31496062000000002" footer="0.31496062000000002"/>
  <pageSetup scale="44" orientation="landscape" horizontalDpi="300" verticalDpi="300" r:id="rId1"/>
  <rowBreaks count="1" manualBreakCount="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selection activeCell="E4" sqref="E4"/>
    </sheetView>
  </sheetViews>
  <sheetFormatPr defaultRowHeight="15"/>
  <sheetData>
    <row r="1" spans="1:7">
      <c r="B1" t="s">
        <v>202</v>
      </c>
      <c r="C1">
        <v>1.5</v>
      </c>
      <c r="E1" t="s">
        <v>203</v>
      </c>
      <c r="G1" s="172">
        <v>0.3</v>
      </c>
    </row>
    <row r="3" spans="1:7">
      <c r="A3" s="173" t="s">
        <v>204</v>
      </c>
      <c r="B3" s="173" t="s">
        <v>205</v>
      </c>
      <c r="C3" s="173" t="s">
        <v>123</v>
      </c>
      <c r="D3" s="173" t="s">
        <v>110</v>
      </c>
      <c r="E3" s="173" t="s">
        <v>206</v>
      </c>
    </row>
    <row r="4" spans="1:7">
      <c r="A4" s="182" t="s">
        <v>233</v>
      </c>
      <c r="B4" s="174"/>
      <c r="C4" s="174"/>
      <c r="D4" s="175">
        <f>B4*C4/10000</f>
        <v>0</v>
      </c>
      <c r="E4" s="175">
        <f>D4*$C$1</f>
        <v>0</v>
      </c>
      <c r="G4">
        <f>(B4*2+C4*2)*30</f>
        <v>0</v>
      </c>
    </row>
    <row r="5" spans="1:7">
      <c r="A5" s="182" t="s">
        <v>234</v>
      </c>
      <c r="B5" s="174"/>
      <c r="C5" s="174"/>
      <c r="D5" s="175">
        <f t="shared" ref="D5:D28" si="0">B5*C5/10000</f>
        <v>0</v>
      </c>
      <c r="E5" s="175">
        <f t="shared" ref="E5:E28" si="1">D5*$C$1</f>
        <v>0</v>
      </c>
      <c r="G5">
        <f t="shared" ref="G5:G28" si="2">(B5*2+C5*2)*30</f>
        <v>0</v>
      </c>
    </row>
    <row r="6" spans="1:7">
      <c r="A6" s="182" t="s">
        <v>235</v>
      </c>
      <c r="B6" s="174"/>
      <c r="C6" s="174"/>
      <c r="D6" s="175">
        <f t="shared" si="0"/>
        <v>0</v>
      </c>
      <c r="E6" s="175">
        <f t="shared" si="1"/>
        <v>0</v>
      </c>
      <c r="G6">
        <f t="shared" si="2"/>
        <v>0</v>
      </c>
    </row>
    <row r="7" spans="1:7">
      <c r="A7" s="182" t="s">
        <v>236</v>
      </c>
      <c r="B7" s="174"/>
      <c r="C7" s="174"/>
      <c r="D7" s="175">
        <f t="shared" si="0"/>
        <v>0</v>
      </c>
      <c r="E7" s="175">
        <f t="shared" si="1"/>
        <v>0</v>
      </c>
      <c r="G7">
        <f t="shared" si="2"/>
        <v>0</v>
      </c>
    </row>
    <row r="8" spans="1:7">
      <c r="A8" s="182" t="s">
        <v>237</v>
      </c>
      <c r="B8" s="174"/>
      <c r="C8" s="174"/>
      <c r="D8" s="175">
        <f t="shared" si="0"/>
        <v>0</v>
      </c>
      <c r="E8" s="175">
        <f t="shared" si="1"/>
        <v>0</v>
      </c>
      <c r="G8">
        <f t="shared" si="2"/>
        <v>0</v>
      </c>
    </row>
    <row r="9" spans="1:7">
      <c r="A9" s="182" t="s">
        <v>238</v>
      </c>
      <c r="B9" s="174"/>
      <c r="C9" s="174"/>
      <c r="D9" s="175">
        <f t="shared" si="0"/>
        <v>0</v>
      </c>
      <c r="E9" s="175">
        <f t="shared" si="1"/>
        <v>0</v>
      </c>
      <c r="G9">
        <f t="shared" si="2"/>
        <v>0</v>
      </c>
    </row>
    <row r="10" spans="1:7">
      <c r="A10" s="182" t="s">
        <v>239</v>
      </c>
      <c r="B10" s="174"/>
      <c r="C10" s="174"/>
      <c r="D10" s="175">
        <f t="shared" si="0"/>
        <v>0</v>
      </c>
      <c r="E10" s="175">
        <f t="shared" si="1"/>
        <v>0</v>
      </c>
      <c r="G10">
        <f t="shared" si="2"/>
        <v>0</v>
      </c>
    </row>
    <row r="11" spans="1:7">
      <c r="A11" s="182" t="s">
        <v>240</v>
      </c>
      <c r="B11" s="174"/>
      <c r="C11" s="174"/>
      <c r="D11" s="175">
        <f t="shared" si="0"/>
        <v>0</v>
      </c>
      <c r="E11" s="175">
        <f t="shared" si="1"/>
        <v>0</v>
      </c>
      <c r="G11">
        <f t="shared" si="2"/>
        <v>0</v>
      </c>
    </row>
    <row r="12" spans="1:7">
      <c r="A12" s="182" t="s">
        <v>241</v>
      </c>
      <c r="B12" s="174"/>
      <c r="C12" s="174"/>
      <c r="D12" s="175">
        <f t="shared" si="0"/>
        <v>0</v>
      </c>
      <c r="E12" s="175">
        <f t="shared" si="1"/>
        <v>0</v>
      </c>
      <c r="G12">
        <f t="shared" si="2"/>
        <v>0</v>
      </c>
    </row>
    <row r="13" spans="1:7">
      <c r="A13" s="182" t="s">
        <v>242</v>
      </c>
      <c r="B13" s="174"/>
      <c r="C13" s="174"/>
      <c r="D13" s="175">
        <f t="shared" si="0"/>
        <v>0</v>
      </c>
      <c r="E13" s="175">
        <f t="shared" si="1"/>
        <v>0</v>
      </c>
      <c r="G13">
        <f t="shared" si="2"/>
        <v>0</v>
      </c>
    </row>
    <row r="14" spans="1:7">
      <c r="A14" s="182" t="s">
        <v>243</v>
      </c>
      <c r="B14" s="174"/>
      <c r="C14" s="174"/>
      <c r="D14" s="175">
        <f t="shared" si="0"/>
        <v>0</v>
      </c>
      <c r="E14" s="175">
        <f t="shared" si="1"/>
        <v>0</v>
      </c>
      <c r="G14">
        <f t="shared" si="2"/>
        <v>0</v>
      </c>
    </row>
    <row r="15" spans="1:7">
      <c r="A15" s="182" t="s">
        <v>244</v>
      </c>
      <c r="B15" s="174"/>
      <c r="C15" s="174"/>
      <c r="D15" s="175">
        <f t="shared" si="0"/>
        <v>0</v>
      </c>
      <c r="E15" s="175">
        <f t="shared" si="1"/>
        <v>0</v>
      </c>
      <c r="G15">
        <f t="shared" si="2"/>
        <v>0</v>
      </c>
    </row>
    <row r="16" spans="1:7">
      <c r="A16" s="182" t="s">
        <v>245</v>
      </c>
      <c r="B16" s="174"/>
      <c r="C16" s="174"/>
      <c r="D16" s="175">
        <f t="shared" si="0"/>
        <v>0</v>
      </c>
      <c r="E16" s="175">
        <f t="shared" si="1"/>
        <v>0</v>
      </c>
      <c r="G16">
        <f t="shared" si="2"/>
        <v>0</v>
      </c>
    </row>
    <row r="17" spans="1:10">
      <c r="A17" s="182" t="s">
        <v>246</v>
      </c>
      <c r="B17" s="174"/>
      <c r="C17" s="174"/>
      <c r="D17" s="175">
        <f t="shared" si="0"/>
        <v>0</v>
      </c>
      <c r="E17" s="175">
        <f t="shared" si="1"/>
        <v>0</v>
      </c>
      <c r="G17">
        <f t="shared" si="2"/>
        <v>0</v>
      </c>
    </row>
    <row r="18" spans="1:10">
      <c r="A18" s="182" t="s">
        <v>247</v>
      </c>
      <c r="B18" s="174"/>
      <c r="C18" s="174"/>
      <c r="D18" s="175">
        <f t="shared" si="0"/>
        <v>0</v>
      </c>
      <c r="E18" s="175">
        <f t="shared" si="1"/>
        <v>0</v>
      </c>
      <c r="G18">
        <f t="shared" si="2"/>
        <v>0</v>
      </c>
    </row>
    <row r="19" spans="1:10">
      <c r="A19" s="182" t="s">
        <v>248</v>
      </c>
      <c r="B19" s="174"/>
      <c r="C19" s="174"/>
      <c r="D19" s="175">
        <f t="shared" si="0"/>
        <v>0</v>
      </c>
      <c r="E19" s="175">
        <f t="shared" si="1"/>
        <v>0</v>
      </c>
      <c r="G19">
        <f t="shared" si="2"/>
        <v>0</v>
      </c>
    </row>
    <row r="20" spans="1:10">
      <c r="A20" s="182" t="s">
        <v>249</v>
      </c>
      <c r="B20" s="174"/>
      <c r="C20" s="174"/>
      <c r="D20" s="175">
        <f t="shared" si="0"/>
        <v>0</v>
      </c>
      <c r="E20" s="175">
        <f t="shared" si="1"/>
        <v>0</v>
      </c>
      <c r="G20">
        <f t="shared" si="2"/>
        <v>0</v>
      </c>
    </row>
    <row r="21" spans="1:10">
      <c r="A21" s="182" t="s">
        <v>250</v>
      </c>
      <c r="B21" s="174"/>
      <c r="C21" s="174"/>
      <c r="D21" s="175">
        <f t="shared" si="0"/>
        <v>0</v>
      </c>
      <c r="E21" s="175">
        <f t="shared" si="1"/>
        <v>0</v>
      </c>
      <c r="G21">
        <f t="shared" si="2"/>
        <v>0</v>
      </c>
    </row>
    <row r="22" spans="1:10">
      <c r="A22" s="182" t="s">
        <v>251</v>
      </c>
      <c r="B22" s="174"/>
      <c r="C22" s="174"/>
      <c r="D22" s="175">
        <f t="shared" si="0"/>
        <v>0</v>
      </c>
      <c r="E22" s="175">
        <f t="shared" si="1"/>
        <v>0</v>
      </c>
      <c r="G22">
        <f t="shared" si="2"/>
        <v>0</v>
      </c>
    </row>
    <row r="23" spans="1:10">
      <c r="A23" s="182" t="s">
        <v>252</v>
      </c>
      <c r="B23" s="174"/>
      <c r="C23" s="174"/>
      <c r="D23" s="175">
        <f t="shared" si="0"/>
        <v>0</v>
      </c>
      <c r="E23" s="175">
        <f t="shared" si="1"/>
        <v>0</v>
      </c>
      <c r="G23">
        <f t="shared" si="2"/>
        <v>0</v>
      </c>
    </row>
    <row r="24" spans="1:10">
      <c r="A24" s="182" t="s">
        <v>253</v>
      </c>
      <c r="B24" s="174"/>
      <c r="C24" s="174"/>
      <c r="D24" s="175">
        <f t="shared" si="0"/>
        <v>0</v>
      </c>
      <c r="E24" s="175">
        <f t="shared" si="1"/>
        <v>0</v>
      </c>
      <c r="G24">
        <f t="shared" si="2"/>
        <v>0</v>
      </c>
    </row>
    <row r="25" spans="1:10">
      <c r="A25" s="182" t="s">
        <v>254</v>
      </c>
      <c r="B25" s="174"/>
      <c r="C25" s="174"/>
      <c r="D25" s="175">
        <f t="shared" si="0"/>
        <v>0</v>
      </c>
      <c r="E25" s="175">
        <f t="shared" si="1"/>
        <v>0</v>
      </c>
      <c r="G25">
        <f t="shared" si="2"/>
        <v>0</v>
      </c>
    </row>
    <row r="26" spans="1:10">
      <c r="A26" s="182" t="s">
        <v>255</v>
      </c>
      <c r="B26" s="174"/>
      <c r="C26" s="174"/>
      <c r="D26" s="175">
        <f t="shared" si="0"/>
        <v>0</v>
      </c>
      <c r="E26" s="175">
        <f t="shared" si="1"/>
        <v>0</v>
      </c>
      <c r="G26">
        <f t="shared" si="2"/>
        <v>0</v>
      </c>
      <c r="I26" s="183" t="s">
        <v>258</v>
      </c>
      <c r="J26" s="183"/>
    </row>
    <row r="27" spans="1:10">
      <c r="A27" s="182" t="s">
        <v>256</v>
      </c>
      <c r="B27" s="174"/>
      <c r="C27" s="174"/>
      <c r="D27" s="175">
        <f t="shared" si="0"/>
        <v>0</v>
      </c>
      <c r="E27" s="175">
        <f t="shared" si="1"/>
        <v>0</v>
      </c>
      <c r="G27">
        <f t="shared" si="2"/>
        <v>0</v>
      </c>
      <c r="I27" s="173" t="s">
        <v>110</v>
      </c>
      <c r="J27" s="173" t="s">
        <v>206</v>
      </c>
    </row>
    <row r="28" spans="1:10">
      <c r="A28" s="182" t="s">
        <v>257</v>
      </c>
      <c r="B28" s="174"/>
      <c r="C28" s="174"/>
      <c r="D28" s="175">
        <f t="shared" si="0"/>
        <v>0</v>
      </c>
      <c r="E28" s="175">
        <f t="shared" si="1"/>
        <v>0</v>
      </c>
      <c r="G28">
        <f t="shared" si="2"/>
        <v>0</v>
      </c>
      <c r="I28" s="183">
        <f>SUM(D4:D28)</f>
        <v>0</v>
      </c>
      <c r="J28" s="183">
        <f>SUM(E4:E28)</f>
        <v>0</v>
      </c>
    </row>
    <row r="29" spans="1:10">
      <c r="A29" s="174"/>
      <c r="B29" s="174"/>
      <c r="C29" s="174"/>
      <c r="D29" s="173">
        <f>SUM(D4:D28)</f>
        <v>0</v>
      </c>
      <c r="E29" s="173">
        <f>SUM(E4:E28)</f>
        <v>0</v>
      </c>
      <c r="G29" s="173">
        <f>SUM(G4:G28)</f>
        <v>0</v>
      </c>
      <c r="I29">
        <f>G29/10000</f>
        <v>0</v>
      </c>
    </row>
    <row r="30" spans="1:10">
      <c r="A30" s="174"/>
      <c r="B30" s="174"/>
      <c r="C30" s="174"/>
    </row>
    <row r="31" spans="1:10">
      <c r="A31" s="174"/>
      <c r="B31" s="174"/>
      <c r="C31" s="174"/>
    </row>
    <row r="32" spans="1:10">
      <c r="A32" s="174"/>
      <c r="B32" s="174"/>
      <c r="C32" s="174"/>
    </row>
    <row r="33" spans="1:3">
      <c r="A33" s="174"/>
      <c r="B33" s="174"/>
      <c r="C33" s="174"/>
    </row>
    <row r="34" spans="1:3">
      <c r="A34" s="174"/>
      <c r="B34" s="174"/>
      <c r="C34" s="174"/>
    </row>
    <row r="35" spans="1:3">
      <c r="A35" s="174"/>
      <c r="B35" s="174"/>
      <c r="C35" s="174"/>
    </row>
    <row r="36" spans="1:3">
      <c r="A36" s="174"/>
      <c r="B36" s="174"/>
      <c r="C36" s="174"/>
    </row>
    <row r="37" spans="1:3">
      <c r="A37" s="174"/>
      <c r="B37" s="174"/>
      <c r="C37" s="174"/>
    </row>
    <row r="38" spans="1:3">
      <c r="A38" s="174"/>
      <c r="B38" s="174"/>
      <c r="C38" s="174"/>
    </row>
    <row r="39" spans="1:3">
      <c r="A39" s="174"/>
      <c r="B39" s="174"/>
      <c r="C39" s="174"/>
    </row>
    <row r="40" spans="1:3">
      <c r="A40" s="174"/>
      <c r="B40" s="174"/>
      <c r="C40" s="174"/>
    </row>
    <row r="41" spans="1:3">
      <c r="A41" s="174"/>
      <c r="B41" s="174"/>
      <c r="C41" s="174"/>
    </row>
    <row r="42" spans="1:3">
      <c r="A42" s="174"/>
      <c r="B42" s="174"/>
      <c r="C42" s="174"/>
    </row>
    <row r="43" spans="1:3">
      <c r="A43" s="174"/>
      <c r="B43" s="174"/>
      <c r="C43" s="174"/>
    </row>
    <row r="44" spans="1:3">
      <c r="A44" s="174"/>
      <c r="B44" s="174"/>
      <c r="C44" s="174"/>
    </row>
    <row r="45" spans="1:3">
      <c r="A45" s="174"/>
      <c r="B45" s="174"/>
      <c r="C45" s="174"/>
    </row>
    <row r="46" spans="1:3">
      <c r="A46" s="174"/>
      <c r="B46" s="174"/>
      <c r="C46" s="174"/>
    </row>
    <row r="47" spans="1:3">
      <c r="A47" s="174"/>
      <c r="B47" s="174"/>
      <c r="C47" s="174"/>
    </row>
    <row r="48" spans="1:3">
      <c r="A48" s="174"/>
      <c r="B48" s="174"/>
      <c r="C48" s="174"/>
    </row>
    <row r="49" spans="1:3">
      <c r="A49" s="174"/>
      <c r="B49" s="174"/>
      <c r="C49" s="174"/>
    </row>
    <row r="50" spans="1:3">
      <c r="A50" s="174"/>
      <c r="B50" s="174"/>
      <c r="C50" s="174"/>
    </row>
    <row r="51" spans="1:3">
      <c r="A51" s="174"/>
      <c r="B51" s="174"/>
      <c r="C51" s="174"/>
    </row>
    <row r="52" spans="1:3">
      <c r="A52" s="174"/>
      <c r="B52" s="174"/>
      <c r="C52" s="174"/>
    </row>
    <row r="53" spans="1:3">
      <c r="A53" s="174"/>
      <c r="B53" s="174"/>
      <c r="C53" s="174"/>
    </row>
    <row r="54" spans="1:3">
      <c r="A54" s="174"/>
      <c r="B54" s="174"/>
      <c r="C54" s="174"/>
    </row>
    <row r="55" spans="1:3">
      <c r="A55" s="174"/>
      <c r="B55" s="174"/>
      <c r="C55" s="174"/>
    </row>
    <row r="56" spans="1:3">
      <c r="A56" s="174"/>
      <c r="B56" s="174"/>
      <c r="C56" s="174"/>
    </row>
    <row r="57" spans="1:3">
      <c r="A57" s="174"/>
      <c r="B57" s="174"/>
      <c r="C57" s="174"/>
    </row>
    <row r="58" spans="1:3">
      <c r="A58" s="174"/>
      <c r="B58" s="174"/>
      <c r="C58" s="174"/>
    </row>
    <row r="59" spans="1:3">
      <c r="A59" s="174"/>
      <c r="B59" s="174"/>
      <c r="C59" s="174"/>
    </row>
    <row r="60" spans="1:3">
      <c r="A60" s="174"/>
      <c r="B60" s="174"/>
      <c r="C60" s="174"/>
    </row>
    <row r="61" spans="1:3">
      <c r="A61" s="174"/>
      <c r="B61" s="174"/>
      <c r="C61" s="174"/>
    </row>
    <row r="62" spans="1:3">
      <c r="A62" s="174"/>
      <c r="B62" s="174"/>
      <c r="C62" s="174"/>
    </row>
    <row r="63" spans="1:3">
      <c r="A63" s="174"/>
      <c r="B63" s="174"/>
      <c r="C63" s="174"/>
    </row>
    <row r="64" spans="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row r="78" spans="1:3">
      <c r="A78" s="174"/>
      <c r="B78" s="174"/>
      <c r="C78" s="174"/>
    </row>
    <row r="79" spans="1:3">
      <c r="A79" s="174"/>
      <c r="B79" s="174"/>
      <c r="C79" s="174"/>
    </row>
    <row r="80" spans="1:3">
      <c r="A80" s="174"/>
      <c r="B80" s="174"/>
      <c r="C80" s="174"/>
    </row>
    <row r="81" spans="1:3">
      <c r="A81" s="174"/>
      <c r="B81" s="174"/>
      <c r="C81" s="174"/>
    </row>
    <row r="82" spans="1:3">
      <c r="A82" s="174"/>
      <c r="B82" s="174"/>
      <c r="C82" s="174"/>
    </row>
    <row r="83" spans="1:3">
      <c r="A83" s="174"/>
      <c r="B83" s="174"/>
      <c r="C83" s="174"/>
    </row>
    <row r="84" spans="1:3">
      <c r="A84" s="174"/>
      <c r="B84" s="174"/>
      <c r="C84" s="174"/>
    </row>
    <row r="85" spans="1:3">
      <c r="A85" s="174"/>
      <c r="B85" s="174"/>
      <c r="C85" s="174"/>
    </row>
    <row r="86" spans="1:3">
      <c r="A86" s="174"/>
      <c r="B86" s="174"/>
      <c r="C86" s="174"/>
    </row>
    <row r="87" spans="1:3">
      <c r="A87" s="174"/>
      <c r="B87" s="174"/>
      <c r="C87" s="174"/>
    </row>
    <row r="88" spans="1:3">
      <c r="A88" s="174"/>
      <c r="B88" s="174"/>
      <c r="C88" s="174"/>
    </row>
    <row r="89" spans="1:3">
      <c r="A89" s="174"/>
      <c r="B89" s="174"/>
      <c r="C89" s="174"/>
    </row>
    <row r="90" spans="1:3">
      <c r="A90" s="174"/>
      <c r="B90" s="174"/>
      <c r="C90" s="174"/>
    </row>
    <row r="91" spans="1:3">
      <c r="A91" s="174"/>
      <c r="B91" s="174"/>
      <c r="C91" s="174"/>
    </row>
    <row r="92" spans="1:3">
      <c r="A92" s="174"/>
      <c r="B92" s="174"/>
      <c r="C92" s="174"/>
    </row>
    <row r="93" spans="1:3">
      <c r="A93" s="174"/>
      <c r="B93" s="174"/>
      <c r="C93" s="174"/>
    </row>
    <row r="94" spans="1:3">
      <c r="A94" s="174"/>
      <c r="B94" s="174"/>
      <c r="C94" s="174"/>
    </row>
    <row r="95" spans="1:3">
      <c r="A95" s="174"/>
      <c r="B95" s="174"/>
      <c r="C95" s="174"/>
    </row>
    <row r="96" spans="1:3">
      <c r="A96" s="174"/>
      <c r="B96" s="174"/>
      <c r="C96" s="174"/>
    </row>
    <row r="97" spans="1:3">
      <c r="A97" s="174"/>
      <c r="B97" s="174"/>
      <c r="C97" s="174"/>
    </row>
    <row r="98" spans="1:3">
      <c r="A98" s="174"/>
      <c r="B98" s="174"/>
      <c r="C98" s="174"/>
    </row>
    <row r="99" spans="1:3">
      <c r="A99" s="174"/>
      <c r="B99" s="174"/>
      <c r="C99" s="174"/>
    </row>
    <row r="100" spans="1:3">
      <c r="A100" s="174"/>
      <c r="B100" s="174"/>
      <c r="C100" s="174"/>
    </row>
    <row r="101" spans="1:3">
      <c r="A101" s="174"/>
      <c r="B101" s="174"/>
      <c r="C101" s="174"/>
    </row>
    <row r="102" spans="1:3">
      <c r="A102" s="174"/>
      <c r="B102" s="174"/>
      <c r="C102" s="174"/>
    </row>
    <row r="103" spans="1:3">
      <c r="A103" s="174"/>
      <c r="B103" s="174"/>
      <c r="C103" s="174"/>
    </row>
    <row r="104" spans="1:3">
      <c r="A104" s="174"/>
      <c r="B104" s="174"/>
      <c r="C104" s="174"/>
    </row>
    <row r="105" spans="1:3">
      <c r="A105" s="174"/>
      <c r="B105" s="174"/>
      <c r="C105" s="174"/>
    </row>
  </sheetData>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selection activeCell="H25" sqref="H25"/>
    </sheetView>
  </sheetViews>
  <sheetFormatPr defaultRowHeight="15"/>
  <cols>
    <col min="1" max="1" width="9.140625" style="174"/>
    <col min="4" max="4" width="9.140625" style="174"/>
    <col min="5" max="5" width="12.42578125" style="174" customWidth="1"/>
    <col min="6" max="6" width="9.140625" style="174"/>
    <col min="7" max="7" width="12.7109375" style="174" customWidth="1"/>
    <col min="8" max="8" width="19.42578125" customWidth="1"/>
  </cols>
  <sheetData>
    <row r="2" spans="1:11">
      <c r="A2" s="190" t="s">
        <v>6</v>
      </c>
      <c r="B2" s="654" t="s">
        <v>268</v>
      </c>
      <c r="C2" s="654"/>
      <c r="D2" s="190" t="s">
        <v>269</v>
      </c>
      <c r="E2" s="190" t="s">
        <v>271</v>
      </c>
      <c r="F2" s="190" t="s">
        <v>270</v>
      </c>
      <c r="G2" s="190" t="s">
        <v>272</v>
      </c>
      <c r="H2" s="190" t="s">
        <v>282</v>
      </c>
      <c r="I2" s="190" t="s">
        <v>283</v>
      </c>
    </row>
    <row r="3" spans="1:11">
      <c r="A3" s="174" t="s">
        <v>273</v>
      </c>
      <c r="B3" s="174">
        <v>0.65</v>
      </c>
      <c r="C3" s="174">
        <v>1.8</v>
      </c>
      <c r="D3" s="174">
        <v>0.3</v>
      </c>
      <c r="E3" s="174">
        <f>B3*C3</f>
        <v>1.17</v>
      </c>
      <c r="G3" s="174">
        <f>E3*F3</f>
        <v>0</v>
      </c>
      <c r="H3" t="s">
        <v>284</v>
      </c>
      <c r="I3" t="s">
        <v>287</v>
      </c>
    </row>
    <row r="4" spans="1:11">
      <c r="A4" s="174" t="s">
        <v>274</v>
      </c>
      <c r="B4" s="174">
        <v>0.8</v>
      </c>
      <c r="C4" s="174">
        <v>1.8</v>
      </c>
      <c r="D4" s="174">
        <v>0.3</v>
      </c>
      <c r="E4" s="174">
        <f t="shared" ref="E4:E11" si="0">B4*C4</f>
        <v>1.44</v>
      </c>
      <c r="G4" s="174">
        <f t="shared" ref="G4:G11" si="1">E4*F4</f>
        <v>0</v>
      </c>
      <c r="H4" t="s">
        <v>284</v>
      </c>
      <c r="I4" t="s">
        <v>287</v>
      </c>
    </row>
    <row r="5" spans="1:11">
      <c r="A5" s="174" t="s">
        <v>275</v>
      </c>
      <c r="B5" s="174">
        <v>1</v>
      </c>
      <c r="C5" s="174">
        <v>0.4</v>
      </c>
      <c r="D5" s="174">
        <v>2.5</v>
      </c>
      <c r="E5" s="174">
        <f t="shared" si="0"/>
        <v>0.4</v>
      </c>
      <c r="G5" s="174">
        <f t="shared" si="1"/>
        <v>0</v>
      </c>
      <c r="H5" t="s">
        <v>285</v>
      </c>
      <c r="I5" t="s">
        <v>287</v>
      </c>
    </row>
    <row r="6" spans="1:11">
      <c r="A6" s="174" t="s">
        <v>276</v>
      </c>
      <c r="B6" s="174">
        <v>2.4</v>
      </c>
      <c r="C6" s="174">
        <v>1.1000000000000001</v>
      </c>
      <c r="D6" s="174">
        <v>0.9</v>
      </c>
      <c r="E6" s="174">
        <f t="shared" si="0"/>
        <v>2.64</v>
      </c>
      <c r="G6" s="174">
        <f t="shared" si="1"/>
        <v>0</v>
      </c>
      <c r="H6" t="s">
        <v>286</v>
      </c>
      <c r="I6" t="s">
        <v>287</v>
      </c>
    </row>
    <row r="7" spans="1:11">
      <c r="A7" s="174" t="s">
        <v>277</v>
      </c>
      <c r="B7" s="174">
        <v>2.9</v>
      </c>
      <c r="C7" s="174">
        <v>1.1000000000000001</v>
      </c>
      <c r="D7" s="174">
        <v>0.9</v>
      </c>
      <c r="E7" s="174">
        <f t="shared" si="0"/>
        <v>3.19</v>
      </c>
      <c r="G7" s="174">
        <f t="shared" si="1"/>
        <v>0</v>
      </c>
      <c r="H7" t="s">
        <v>286</v>
      </c>
      <c r="I7" t="s">
        <v>287</v>
      </c>
    </row>
    <row r="8" spans="1:11">
      <c r="A8" s="174" t="s">
        <v>278</v>
      </c>
      <c r="B8" s="174">
        <v>3</v>
      </c>
      <c r="C8" s="174">
        <v>1.1000000000000001</v>
      </c>
      <c r="D8" s="174">
        <v>0.9</v>
      </c>
      <c r="E8" s="174">
        <f t="shared" si="0"/>
        <v>3.3</v>
      </c>
      <c r="G8" s="174">
        <f t="shared" si="1"/>
        <v>0</v>
      </c>
      <c r="H8" t="s">
        <v>286</v>
      </c>
      <c r="I8" t="s">
        <v>287</v>
      </c>
    </row>
    <row r="9" spans="1:11">
      <c r="A9" s="174" t="s">
        <v>279</v>
      </c>
      <c r="B9" s="174">
        <v>3.75</v>
      </c>
      <c r="C9" s="174">
        <v>1.1000000000000001</v>
      </c>
      <c r="D9" s="174">
        <v>0.9</v>
      </c>
      <c r="E9" s="174">
        <f t="shared" si="0"/>
        <v>4.125</v>
      </c>
      <c r="G9" s="174">
        <f>E9*F9+0.2</f>
        <v>0.2</v>
      </c>
      <c r="H9" t="s">
        <v>284</v>
      </c>
      <c r="I9" t="s">
        <v>295</v>
      </c>
      <c r="K9" t="s">
        <v>315</v>
      </c>
    </row>
    <row r="10" spans="1:11">
      <c r="A10" s="174" t="s">
        <v>280</v>
      </c>
      <c r="B10" s="174">
        <v>4.7</v>
      </c>
      <c r="C10" s="174">
        <v>0.4</v>
      </c>
      <c r="D10" s="174">
        <v>2.5</v>
      </c>
      <c r="E10" s="174">
        <f t="shared" si="0"/>
        <v>1.88</v>
      </c>
      <c r="G10" s="174">
        <f t="shared" si="1"/>
        <v>0</v>
      </c>
      <c r="H10" t="s">
        <v>284</v>
      </c>
      <c r="I10" t="s">
        <v>287</v>
      </c>
    </row>
    <row r="11" spans="1:11">
      <c r="A11" s="174" t="s">
        <v>281</v>
      </c>
      <c r="B11" s="189">
        <v>6.05</v>
      </c>
      <c r="C11" s="174">
        <v>0.5</v>
      </c>
      <c r="D11" s="174">
        <v>1.95</v>
      </c>
      <c r="E11" s="174">
        <f t="shared" si="0"/>
        <v>3.0249999999999999</v>
      </c>
      <c r="G11" s="189">
        <f t="shared" si="1"/>
        <v>0</v>
      </c>
      <c r="H11" t="s">
        <v>284</v>
      </c>
      <c r="I11" t="s">
        <v>287</v>
      </c>
    </row>
    <row r="12" spans="1:11">
      <c r="B12" s="173">
        <f>SUM(B3:B11)</f>
        <v>25.25</v>
      </c>
    </row>
    <row r="15" spans="1:11">
      <c r="A15" s="190" t="s">
        <v>6</v>
      </c>
      <c r="B15" s="654" t="s">
        <v>268</v>
      </c>
      <c r="C15" s="654"/>
      <c r="D15" s="190" t="s">
        <v>269</v>
      </c>
      <c r="E15" s="190" t="s">
        <v>271</v>
      </c>
      <c r="F15" s="190" t="s">
        <v>270</v>
      </c>
      <c r="G15" s="190" t="s">
        <v>272</v>
      </c>
      <c r="H15" s="190" t="s">
        <v>282</v>
      </c>
      <c r="I15" s="190" t="s">
        <v>283</v>
      </c>
    </row>
    <row r="16" spans="1:11">
      <c r="A16" s="174" t="s">
        <v>288</v>
      </c>
      <c r="B16" s="174">
        <v>0.7</v>
      </c>
      <c r="C16" s="174">
        <v>1.7</v>
      </c>
      <c r="D16" s="174">
        <v>0.1</v>
      </c>
      <c r="E16" s="174">
        <f>B16*C16</f>
        <v>1.19</v>
      </c>
      <c r="G16" s="174">
        <f>E16*F16</f>
        <v>0</v>
      </c>
      <c r="H16" t="s">
        <v>294</v>
      </c>
      <c r="I16" t="s">
        <v>295</v>
      </c>
    </row>
    <row r="17" spans="1:9">
      <c r="A17" s="174" t="s">
        <v>265</v>
      </c>
      <c r="B17" s="174">
        <v>0.9</v>
      </c>
      <c r="C17" s="174">
        <v>2.1</v>
      </c>
      <c r="D17" s="174">
        <v>0</v>
      </c>
      <c r="E17" s="174">
        <f t="shared" ref="E17:E23" si="2">B17*C17</f>
        <v>1.89</v>
      </c>
      <c r="G17" s="174">
        <f t="shared" ref="G17:G23" si="3">E17*F17</f>
        <v>0</v>
      </c>
      <c r="H17" t="s">
        <v>296</v>
      </c>
      <c r="I17" t="s">
        <v>287</v>
      </c>
    </row>
    <row r="18" spans="1:9">
      <c r="A18" s="174" t="s">
        <v>264</v>
      </c>
      <c r="B18" s="174">
        <v>0.9</v>
      </c>
      <c r="C18" s="174">
        <v>2.1</v>
      </c>
      <c r="D18" s="174">
        <v>0</v>
      </c>
      <c r="E18" s="174">
        <f t="shared" si="2"/>
        <v>1.89</v>
      </c>
      <c r="G18" s="174">
        <f t="shared" si="3"/>
        <v>0</v>
      </c>
      <c r="H18" t="s">
        <v>294</v>
      </c>
      <c r="I18" t="s">
        <v>287</v>
      </c>
    </row>
    <row r="19" spans="1:9">
      <c r="A19" s="174" t="s">
        <v>289</v>
      </c>
      <c r="B19" s="174">
        <v>2</v>
      </c>
      <c r="C19" s="174">
        <v>2.1</v>
      </c>
      <c r="D19" s="174">
        <v>0</v>
      </c>
      <c r="E19" s="174">
        <f t="shared" si="2"/>
        <v>4.2</v>
      </c>
      <c r="G19" s="174">
        <f t="shared" si="3"/>
        <v>0</v>
      </c>
      <c r="H19" t="s">
        <v>285</v>
      </c>
      <c r="I19" t="s">
        <v>287</v>
      </c>
    </row>
    <row r="20" spans="1:9">
      <c r="A20" s="174" t="s">
        <v>290</v>
      </c>
      <c r="B20" s="174">
        <v>2</v>
      </c>
      <c r="C20" s="174">
        <v>2.1</v>
      </c>
      <c r="D20" s="174">
        <v>0</v>
      </c>
      <c r="E20" s="174">
        <f t="shared" si="2"/>
        <v>4.2</v>
      </c>
      <c r="G20" s="174">
        <f t="shared" si="3"/>
        <v>0</v>
      </c>
      <c r="H20" t="s">
        <v>285</v>
      </c>
      <c r="I20" t="s">
        <v>287</v>
      </c>
    </row>
    <row r="21" spans="1:9">
      <c r="A21" s="191" t="s">
        <v>291</v>
      </c>
      <c r="B21" s="191">
        <v>2.15</v>
      </c>
      <c r="C21" s="191">
        <v>2.1</v>
      </c>
      <c r="D21" s="191">
        <v>0</v>
      </c>
      <c r="E21" s="191">
        <f t="shared" si="2"/>
        <v>4.5149999999999997</v>
      </c>
      <c r="F21" s="191"/>
      <c r="G21" s="191">
        <f t="shared" si="3"/>
        <v>0</v>
      </c>
      <c r="H21" s="192" t="s">
        <v>286</v>
      </c>
      <c r="I21" s="192" t="s">
        <v>287</v>
      </c>
    </row>
    <row r="22" spans="1:9">
      <c r="A22" s="174" t="s">
        <v>292</v>
      </c>
      <c r="B22" s="174">
        <v>3</v>
      </c>
      <c r="C22" s="174">
        <v>2.1</v>
      </c>
      <c r="D22" s="174">
        <v>0</v>
      </c>
      <c r="E22" s="174">
        <f t="shared" si="2"/>
        <v>6.3</v>
      </c>
      <c r="G22" s="174">
        <f t="shared" si="3"/>
        <v>0</v>
      </c>
      <c r="H22" t="s">
        <v>286</v>
      </c>
    </row>
    <row r="23" spans="1:9">
      <c r="A23" s="191" t="s">
        <v>293</v>
      </c>
      <c r="B23" s="191">
        <v>3.4</v>
      </c>
      <c r="C23" s="191">
        <v>2.1</v>
      </c>
      <c r="D23" s="191">
        <v>0</v>
      </c>
      <c r="E23" s="191">
        <f t="shared" si="2"/>
        <v>7.14</v>
      </c>
      <c r="F23" s="191"/>
      <c r="G23" s="191">
        <f t="shared" si="3"/>
        <v>0</v>
      </c>
      <c r="H23" s="192" t="s">
        <v>284</v>
      </c>
      <c r="I23" s="192"/>
    </row>
    <row r="24" spans="1:9">
      <c r="B24" s="174"/>
      <c r="C24" s="174"/>
    </row>
    <row r="25" spans="1:9">
      <c r="B25" s="174"/>
      <c r="C25" s="174"/>
    </row>
    <row r="26" spans="1:9">
      <c r="B26" s="173">
        <f>SUM(B16:B23)</f>
        <v>15.05</v>
      </c>
    </row>
  </sheetData>
  <mergeCells count="2">
    <mergeCell ref="B2:C2"/>
    <mergeCell ref="B15:C15"/>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7"/>
  <sheetViews>
    <sheetView workbookViewId="0">
      <selection activeCell="H6" sqref="H6"/>
    </sheetView>
  </sheetViews>
  <sheetFormatPr defaultRowHeight="15"/>
  <cols>
    <col min="2" max="2" width="11.28515625" bestFit="1" customWidth="1"/>
    <col min="6" max="6" width="12.28515625" customWidth="1"/>
    <col min="7" max="7" width="15" customWidth="1"/>
    <col min="9" max="9" width="13.42578125" customWidth="1"/>
  </cols>
  <sheetData>
    <row r="2" spans="1:14">
      <c r="A2" s="4"/>
      <c r="B2" s="4"/>
      <c r="C2" s="4"/>
      <c r="D2" s="4"/>
      <c r="E2" s="4"/>
      <c r="F2" s="4"/>
      <c r="G2" s="4"/>
      <c r="H2" s="4"/>
      <c r="I2" s="4"/>
      <c r="J2" s="4"/>
      <c r="K2" s="4"/>
      <c r="L2" s="4"/>
      <c r="M2" s="4"/>
      <c r="N2" s="4"/>
    </row>
    <row r="3" spans="1:14">
      <c r="K3" s="4"/>
      <c r="L3" s="4"/>
      <c r="M3" s="4"/>
      <c r="N3" s="4"/>
    </row>
    <row r="4" spans="1:14">
      <c r="A4" s="324" t="s">
        <v>204</v>
      </c>
      <c r="B4" s="324" t="s">
        <v>205</v>
      </c>
      <c r="C4" s="324" t="s">
        <v>123</v>
      </c>
      <c r="D4" s="324" t="s">
        <v>110</v>
      </c>
      <c r="E4" s="324" t="s">
        <v>676</v>
      </c>
      <c r="F4" s="324" t="s">
        <v>206</v>
      </c>
      <c r="H4" s="326"/>
      <c r="I4" s="326" t="s">
        <v>682</v>
      </c>
      <c r="J4" s="404">
        <v>0.3</v>
      </c>
      <c r="K4" s="4"/>
      <c r="L4" s="4"/>
      <c r="M4" s="4"/>
      <c r="N4" s="4"/>
    </row>
    <row r="5" spans="1:14">
      <c r="A5" s="323" t="s">
        <v>710</v>
      </c>
      <c r="B5" s="317">
        <v>65</v>
      </c>
      <c r="C5" s="317">
        <v>65</v>
      </c>
      <c r="D5" s="316">
        <f>B5*C5/10000</f>
        <v>0.42</v>
      </c>
      <c r="E5" s="316">
        <v>0.55000000000000004</v>
      </c>
      <c r="F5" s="316">
        <f>D5*E5</f>
        <v>0.23</v>
      </c>
      <c r="H5" s="324" t="s">
        <v>110</v>
      </c>
      <c r="I5" s="324" t="s">
        <v>206</v>
      </c>
      <c r="J5" s="565"/>
      <c r="K5" s="4"/>
      <c r="L5" s="4"/>
      <c r="M5" s="4"/>
      <c r="N5" s="4"/>
    </row>
    <row r="6" spans="1:14">
      <c r="A6" s="323" t="s">
        <v>711</v>
      </c>
      <c r="B6" s="317">
        <v>65</v>
      </c>
      <c r="C6" s="317">
        <v>65</v>
      </c>
      <c r="D6" s="316">
        <f>B6*C6/10000</f>
        <v>0.42</v>
      </c>
      <c r="E6" s="316">
        <v>0.55000000000000004</v>
      </c>
      <c r="F6" s="316">
        <f>D6*E6</f>
        <v>0.23</v>
      </c>
      <c r="H6" s="403">
        <f>SUM(D5:D6)</f>
        <v>0.84</v>
      </c>
      <c r="I6" s="403">
        <f>SUM(F5:F6)*1.3</f>
        <v>0.6</v>
      </c>
      <c r="J6" s="566"/>
      <c r="K6" s="4"/>
      <c r="L6" s="4"/>
      <c r="M6" s="4"/>
      <c r="N6" s="4"/>
    </row>
    <row r="7" spans="1:14">
      <c r="A7" s="390"/>
      <c r="B7" s="381"/>
      <c r="C7" s="381"/>
      <c r="D7" s="351"/>
      <c r="E7" s="351"/>
      <c r="F7" s="351"/>
      <c r="G7" s="4"/>
      <c r="H7" s="4"/>
      <c r="I7" s="4"/>
      <c r="J7" s="4"/>
      <c r="K7" s="4"/>
      <c r="L7" s="4"/>
      <c r="M7" s="4"/>
      <c r="N7" s="4"/>
    </row>
    <row r="8" spans="1:14">
      <c r="A8" s="324" t="s">
        <v>204</v>
      </c>
      <c r="B8" s="324" t="s">
        <v>677</v>
      </c>
      <c r="C8" s="324" t="s">
        <v>676</v>
      </c>
      <c r="D8" s="324" t="s">
        <v>678</v>
      </c>
      <c r="E8" s="324" t="s">
        <v>679</v>
      </c>
      <c r="F8" s="324" t="s">
        <v>680</v>
      </c>
      <c r="G8" s="324" t="s">
        <v>681</v>
      </c>
      <c r="H8" s="4"/>
      <c r="I8" s="4"/>
      <c r="J8" s="4"/>
      <c r="K8" s="4"/>
      <c r="L8" s="4"/>
      <c r="M8" s="4"/>
      <c r="N8" s="4"/>
    </row>
    <row r="9" spans="1:14">
      <c r="A9" s="323" t="s">
        <v>712</v>
      </c>
      <c r="B9" s="317">
        <v>0.2</v>
      </c>
      <c r="C9" s="317">
        <v>1</v>
      </c>
      <c r="D9" s="316">
        <f>((3.14*B9^2)/4)*C9</f>
        <v>0.03</v>
      </c>
      <c r="E9" s="313">
        <v>4</v>
      </c>
      <c r="F9" s="316">
        <f>D9*E9</f>
        <v>0.12</v>
      </c>
      <c r="G9" s="316">
        <f>C9*E9</f>
        <v>4</v>
      </c>
      <c r="H9" s="4"/>
      <c r="I9" s="4"/>
      <c r="J9" s="4"/>
      <c r="K9" s="4"/>
      <c r="L9" s="4"/>
      <c r="M9" s="4"/>
      <c r="N9" s="4"/>
    </row>
    <row r="10" spans="1:14">
      <c r="A10" s="390"/>
      <c r="B10" s="381"/>
      <c r="C10" s="381"/>
      <c r="D10" s="351"/>
      <c r="E10" s="351"/>
      <c r="F10" s="351"/>
      <c r="G10" s="4"/>
      <c r="H10" s="4"/>
      <c r="I10" s="4"/>
      <c r="J10" s="4"/>
      <c r="K10" s="4"/>
      <c r="L10" s="4"/>
      <c r="M10" s="4"/>
      <c r="N10" s="4"/>
    </row>
    <row r="11" spans="1:14">
      <c r="A11" s="324" t="s">
        <v>204</v>
      </c>
      <c r="B11" s="324" t="s">
        <v>205</v>
      </c>
      <c r="C11" s="324" t="s">
        <v>123</v>
      </c>
      <c r="D11" s="324" t="s">
        <v>110</v>
      </c>
      <c r="E11" s="324" t="s">
        <v>714</v>
      </c>
      <c r="F11" s="324" t="s">
        <v>206</v>
      </c>
      <c r="G11" s="4"/>
      <c r="H11" s="4"/>
      <c r="I11" s="4"/>
      <c r="J11" s="4"/>
      <c r="K11" s="4"/>
      <c r="L11" s="4"/>
      <c r="M11" s="4"/>
      <c r="N11" s="4"/>
    </row>
    <row r="12" spans="1:14" ht="45">
      <c r="A12" s="407" t="s">
        <v>713</v>
      </c>
      <c r="B12" s="317">
        <v>20</v>
      </c>
      <c r="C12" s="317">
        <v>30</v>
      </c>
      <c r="D12" s="314">
        <f>B12*C12/10000</f>
        <v>0.06</v>
      </c>
      <c r="E12" s="314">
        <v>36.520000000000003</v>
      </c>
      <c r="F12" s="314">
        <f>D12*E12*1.3</f>
        <v>2.85</v>
      </c>
      <c r="G12" s="4"/>
      <c r="H12" s="4"/>
      <c r="I12" s="4"/>
      <c r="J12" s="4"/>
      <c r="K12" s="4"/>
      <c r="L12" s="4"/>
      <c r="M12" s="4"/>
      <c r="N12" s="4"/>
    </row>
    <row r="13" spans="1:14">
      <c r="A13" s="390"/>
      <c r="B13" s="381"/>
      <c r="C13" s="381"/>
      <c r="D13" s="351"/>
      <c r="E13" s="351"/>
      <c r="F13" s="351"/>
      <c r="G13" s="4"/>
      <c r="H13" s="4"/>
      <c r="I13" s="4"/>
      <c r="J13" s="4"/>
      <c r="K13" s="4"/>
      <c r="L13" s="4"/>
      <c r="M13" s="4"/>
      <c r="N13" s="4"/>
    </row>
    <row r="14" spans="1:14">
      <c r="A14" s="390"/>
      <c r="B14" s="381"/>
      <c r="C14" s="381"/>
      <c r="D14" s="351"/>
      <c r="E14" s="351"/>
      <c r="F14" s="351"/>
      <c r="G14" s="4"/>
      <c r="H14" s="4"/>
      <c r="I14" s="4"/>
      <c r="J14" s="4"/>
      <c r="K14" s="4"/>
      <c r="L14" s="4"/>
      <c r="M14" s="4"/>
      <c r="N14" s="4"/>
    </row>
    <row r="15" spans="1:14">
      <c r="A15" s="390"/>
      <c r="B15" s="381"/>
      <c r="C15" s="381"/>
      <c r="D15" s="351"/>
      <c r="E15" s="351"/>
      <c r="F15" s="351"/>
      <c r="G15" s="4"/>
      <c r="H15" s="4"/>
      <c r="I15" s="4"/>
      <c r="J15" s="4"/>
      <c r="K15" s="4"/>
      <c r="L15" s="4"/>
      <c r="M15" s="4"/>
      <c r="N15" s="4"/>
    </row>
    <row r="16" spans="1:14">
      <c r="A16" s="390"/>
      <c r="B16" s="381"/>
      <c r="C16" s="381"/>
      <c r="D16" s="351"/>
      <c r="E16" s="351"/>
      <c r="F16" s="351"/>
      <c r="G16" s="4"/>
      <c r="H16" s="4"/>
      <c r="I16" s="4"/>
      <c r="J16" s="4"/>
      <c r="K16" s="4"/>
      <c r="L16" s="4"/>
      <c r="M16" s="4"/>
      <c r="N16" s="4"/>
    </row>
    <row r="17" spans="1:14">
      <c r="A17" s="390"/>
      <c r="B17" s="381"/>
      <c r="C17" s="381"/>
      <c r="D17" s="351"/>
      <c r="E17" s="351"/>
      <c r="F17" s="351"/>
      <c r="G17" s="4"/>
      <c r="H17" s="4"/>
      <c r="I17" s="4"/>
      <c r="J17" s="4"/>
      <c r="K17" s="4"/>
      <c r="L17" s="4"/>
      <c r="M17" s="4"/>
      <c r="N17" s="4"/>
    </row>
    <row r="18" spans="1:14">
      <c r="A18" s="390"/>
      <c r="B18" s="381"/>
      <c r="C18" s="381"/>
      <c r="D18" s="351"/>
      <c r="E18" s="351"/>
      <c r="F18" s="351"/>
      <c r="G18" s="4"/>
      <c r="H18" s="4"/>
      <c r="I18" s="4"/>
      <c r="J18" s="4"/>
      <c r="K18" s="4"/>
      <c r="L18" s="4"/>
      <c r="M18" s="4"/>
      <c r="N18" s="4"/>
    </row>
    <row r="19" spans="1:14">
      <c r="A19" s="390"/>
      <c r="B19" s="381"/>
      <c r="C19" s="381"/>
      <c r="D19" s="351"/>
      <c r="E19" s="351"/>
      <c r="F19" s="351"/>
      <c r="G19" s="4"/>
      <c r="H19" s="4"/>
      <c r="I19" s="4"/>
      <c r="J19" s="4"/>
      <c r="K19" s="4"/>
      <c r="L19" s="4"/>
      <c r="M19" s="4"/>
      <c r="N19" s="4"/>
    </row>
    <row r="20" spans="1:14">
      <c r="A20" s="390"/>
      <c r="B20" s="381"/>
      <c r="C20" s="381"/>
      <c r="D20" s="351"/>
      <c r="E20" s="351"/>
      <c r="F20" s="351"/>
      <c r="G20" s="4"/>
      <c r="H20" s="4"/>
      <c r="I20" s="4"/>
      <c r="J20" s="4"/>
      <c r="K20" s="4"/>
      <c r="L20" s="4"/>
      <c r="M20" s="4"/>
      <c r="N20" s="4"/>
    </row>
    <row r="21" spans="1:14">
      <c r="A21" s="390"/>
      <c r="B21" s="381"/>
      <c r="C21" s="381"/>
      <c r="D21" s="351"/>
      <c r="E21" s="351"/>
      <c r="F21" s="351"/>
      <c r="G21" s="4"/>
      <c r="H21" s="4"/>
      <c r="I21" s="4"/>
      <c r="J21" s="4"/>
      <c r="K21" s="4"/>
      <c r="L21" s="4"/>
      <c r="M21" s="4"/>
      <c r="N21" s="4"/>
    </row>
    <row r="22" spans="1:14">
      <c r="A22" s="390"/>
      <c r="B22" s="381"/>
      <c r="C22" s="381"/>
      <c r="D22" s="351"/>
      <c r="E22" s="351"/>
      <c r="F22" s="351"/>
      <c r="G22" s="4"/>
      <c r="H22" s="4"/>
      <c r="I22" s="4"/>
      <c r="J22" s="4"/>
      <c r="K22" s="4"/>
      <c r="L22" s="4"/>
      <c r="M22" s="4"/>
      <c r="N22" s="4"/>
    </row>
    <row r="23" spans="1:14">
      <c r="A23" s="390"/>
      <c r="B23" s="381"/>
      <c r="C23" s="381"/>
      <c r="D23" s="351"/>
      <c r="E23" s="351"/>
      <c r="F23" s="351"/>
      <c r="G23" s="4"/>
      <c r="H23" s="4"/>
      <c r="I23" s="4"/>
      <c r="J23" s="4"/>
      <c r="K23" s="4"/>
      <c r="L23" s="4"/>
      <c r="M23" s="4"/>
      <c r="N23" s="4"/>
    </row>
    <row r="24" spans="1:14">
      <c r="A24" s="390"/>
      <c r="B24" s="381"/>
      <c r="C24" s="381"/>
      <c r="D24" s="351"/>
      <c r="E24" s="351"/>
      <c r="F24" s="351"/>
      <c r="G24" s="4"/>
      <c r="H24" s="4"/>
      <c r="I24" s="4"/>
      <c r="J24" s="4"/>
      <c r="K24" s="4"/>
      <c r="L24" s="4"/>
      <c r="M24" s="4"/>
      <c r="N24" s="4"/>
    </row>
    <row r="25" spans="1:14">
      <c r="A25" s="390"/>
      <c r="B25" s="381"/>
      <c r="C25" s="381"/>
      <c r="D25" s="351"/>
      <c r="E25" s="351"/>
      <c r="F25" s="351"/>
      <c r="G25" s="4"/>
      <c r="H25" s="4"/>
      <c r="I25" s="4"/>
      <c r="J25" s="4"/>
      <c r="K25" s="4"/>
      <c r="L25" s="4"/>
      <c r="M25" s="4"/>
      <c r="N25" s="4"/>
    </row>
    <row r="26" spans="1:14">
      <c r="A26" s="390"/>
      <c r="B26" s="381"/>
      <c r="C26" s="381"/>
      <c r="D26" s="351"/>
      <c r="E26" s="351"/>
      <c r="F26" s="351"/>
      <c r="G26" s="4"/>
      <c r="H26" s="4"/>
      <c r="I26" s="4"/>
      <c r="J26" s="4"/>
      <c r="K26" s="4"/>
      <c r="L26" s="4"/>
      <c r="M26" s="4"/>
      <c r="N26" s="4"/>
    </row>
    <row r="27" spans="1:14">
      <c r="A27" s="390"/>
      <c r="B27" s="381"/>
      <c r="C27" s="381"/>
      <c r="D27" s="351"/>
      <c r="E27" s="351"/>
      <c r="F27" s="351"/>
      <c r="G27" s="4"/>
      <c r="H27" s="4"/>
      <c r="I27" s="4"/>
      <c r="J27" s="4"/>
      <c r="K27" s="4"/>
      <c r="L27" s="4"/>
      <c r="M27" s="4"/>
      <c r="N27" s="4"/>
    </row>
    <row r="28" spans="1:14">
      <c r="A28" s="390"/>
      <c r="B28" s="381"/>
      <c r="C28" s="381"/>
      <c r="D28" s="351"/>
      <c r="E28" s="351"/>
      <c r="F28" s="351"/>
      <c r="G28" s="4"/>
      <c r="H28" s="4"/>
      <c r="I28" s="4"/>
      <c r="J28" s="4"/>
      <c r="K28" s="4"/>
      <c r="L28" s="4"/>
      <c r="M28" s="4"/>
      <c r="N28" s="4"/>
    </row>
    <row r="29" spans="1:14">
      <c r="A29" s="390"/>
      <c r="B29" s="381"/>
      <c r="C29" s="381"/>
      <c r="D29" s="351"/>
      <c r="E29" s="351"/>
      <c r="F29" s="351"/>
      <c r="G29" s="4"/>
      <c r="H29" s="4"/>
      <c r="I29" s="4"/>
      <c r="J29" s="4"/>
      <c r="K29" s="4"/>
      <c r="L29" s="4"/>
      <c r="M29" s="4"/>
      <c r="N29" s="4"/>
    </row>
    <row r="30" spans="1:14">
      <c r="A30" s="390"/>
      <c r="B30" s="381"/>
      <c r="C30" s="381"/>
      <c r="D30" s="351"/>
      <c r="E30" s="351"/>
      <c r="F30" s="351"/>
      <c r="G30" s="4"/>
      <c r="H30" s="4"/>
      <c r="I30" s="4"/>
      <c r="J30" s="4"/>
      <c r="K30" s="4"/>
      <c r="L30" s="4"/>
      <c r="M30" s="4"/>
      <c r="N30" s="4"/>
    </row>
    <row r="31" spans="1:14">
      <c r="A31" s="390"/>
      <c r="B31" s="381"/>
      <c r="C31" s="381"/>
      <c r="D31" s="351"/>
      <c r="E31" s="351"/>
      <c r="F31" s="351"/>
      <c r="G31" s="4"/>
      <c r="H31" s="4"/>
      <c r="I31" s="4"/>
      <c r="J31" s="4"/>
      <c r="K31" s="4"/>
      <c r="L31" s="4"/>
      <c r="M31" s="4"/>
      <c r="N31" s="4"/>
    </row>
    <row r="32" spans="1:14">
      <c r="A32" s="390"/>
      <c r="B32" s="381"/>
      <c r="C32" s="381"/>
      <c r="D32" s="351"/>
      <c r="E32" s="351"/>
      <c r="F32" s="351"/>
      <c r="G32" s="4"/>
      <c r="H32" s="4"/>
      <c r="I32" s="4"/>
      <c r="J32" s="4"/>
      <c r="K32" s="4"/>
      <c r="L32" s="4"/>
      <c r="M32" s="4"/>
      <c r="N32" s="4"/>
    </row>
    <row r="33" spans="1:14">
      <c r="A33" s="390"/>
      <c r="B33" s="381"/>
      <c r="C33" s="381"/>
      <c r="D33" s="351"/>
      <c r="E33" s="351"/>
      <c r="F33" s="351"/>
      <c r="G33" s="4"/>
      <c r="H33" s="4"/>
      <c r="I33" s="4"/>
      <c r="J33" s="4"/>
      <c r="K33" s="4"/>
      <c r="L33" s="4"/>
      <c r="M33" s="4"/>
      <c r="N33" s="4"/>
    </row>
    <row r="34" spans="1:14">
      <c r="A34" s="390"/>
      <c r="B34" s="381"/>
      <c r="C34" s="381"/>
      <c r="D34" s="351"/>
      <c r="E34" s="351"/>
      <c r="F34" s="351"/>
      <c r="G34" s="4"/>
      <c r="H34" s="4"/>
      <c r="I34" s="4"/>
      <c r="J34" s="4"/>
      <c r="K34" s="4"/>
      <c r="L34" s="4"/>
      <c r="M34" s="4"/>
      <c r="N34" s="4"/>
    </row>
    <row r="35" spans="1:14">
      <c r="A35" s="381"/>
      <c r="B35" s="381"/>
      <c r="C35" s="381"/>
      <c r="D35" s="4"/>
      <c r="E35" s="4"/>
      <c r="F35" s="4"/>
      <c r="G35" s="4"/>
      <c r="H35" s="4"/>
      <c r="I35" s="4"/>
      <c r="J35" s="4"/>
      <c r="K35" s="4"/>
      <c r="L35" s="4"/>
      <c r="M35" s="4"/>
      <c r="N35" s="4"/>
    </row>
    <row r="36" spans="1:14">
      <c r="A36" s="381"/>
      <c r="B36" s="381"/>
      <c r="C36" s="381"/>
      <c r="D36" s="4"/>
      <c r="E36" s="4"/>
      <c r="F36" s="4"/>
      <c r="G36" s="4"/>
      <c r="H36" s="4"/>
      <c r="I36" s="4"/>
      <c r="J36" s="4"/>
      <c r="K36" s="4"/>
      <c r="L36" s="4"/>
      <c r="M36" s="4"/>
      <c r="N36" s="4"/>
    </row>
    <row r="37" spans="1:14">
      <c r="A37" s="174"/>
      <c r="B37" s="174"/>
      <c r="C37" s="174"/>
    </row>
    <row r="38" spans="1:14">
      <c r="A38" s="174"/>
      <c r="B38" s="174"/>
      <c r="C38" s="174"/>
    </row>
    <row r="39" spans="1:14">
      <c r="A39" s="174"/>
      <c r="B39" s="174"/>
      <c r="C39" s="174"/>
    </row>
    <row r="40" spans="1:14">
      <c r="A40" s="174"/>
      <c r="B40" s="174"/>
      <c r="C40" s="174"/>
    </row>
    <row r="41" spans="1:14">
      <c r="A41" s="174"/>
      <c r="B41" s="174"/>
      <c r="C41" s="174"/>
    </row>
    <row r="42" spans="1:14">
      <c r="A42" s="174"/>
      <c r="B42" s="174"/>
      <c r="C42" s="174"/>
    </row>
    <row r="43" spans="1:14">
      <c r="A43" s="174"/>
      <c r="B43" s="174"/>
      <c r="C43" s="174"/>
    </row>
    <row r="44" spans="1:14">
      <c r="A44" s="174"/>
      <c r="B44" s="174"/>
      <c r="C44" s="174"/>
    </row>
    <row r="45" spans="1:14">
      <c r="A45" s="174"/>
      <c r="B45" s="174"/>
      <c r="C45" s="174"/>
    </row>
    <row r="46" spans="1:14">
      <c r="A46" s="174"/>
      <c r="B46" s="174"/>
      <c r="C46" s="174"/>
    </row>
    <row r="47" spans="1:14">
      <c r="A47" s="174"/>
      <c r="B47" s="174"/>
      <c r="C47" s="174"/>
    </row>
    <row r="48" spans="1:14">
      <c r="A48" s="174"/>
      <c r="B48" s="174"/>
      <c r="C48" s="174"/>
    </row>
    <row r="49" spans="1:3">
      <c r="A49" s="174"/>
      <c r="B49" s="174"/>
      <c r="C49" s="174"/>
    </row>
    <row r="50" spans="1:3">
      <c r="A50" s="174"/>
      <c r="B50" s="174"/>
      <c r="C50" s="174"/>
    </row>
    <row r="51" spans="1:3">
      <c r="A51" s="174"/>
      <c r="B51" s="174"/>
      <c r="C51" s="174"/>
    </row>
    <row r="52" spans="1:3">
      <c r="A52" s="174"/>
      <c r="B52" s="174"/>
      <c r="C52" s="174"/>
    </row>
    <row r="53" spans="1:3">
      <c r="A53" s="174"/>
      <c r="B53" s="174"/>
      <c r="C53" s="174"/>
    </row>
    <row r="54" spans="1:3">
      <c r="A54" s="174"/>
      <c r="B54" s="174"/>
      <c r="C54" s="174"/>
    </row>
    <row r="55" spans="1:3">
      <c r="A55" s="174"/>
      <c r="B55" s="174"/>
      <c r="C55" s="174"/>
    </row>
    <row r="56" spans="1:3">
      <c r="A56" s="174"/>
      <c r="B56" s="174"/>
      <c r="C56" s="174"/>
    </row>
    <row r="57" spans="1:3">
      <c r="A57" s="174"/>
      <c r="B57" s="174"/>
      <c r="C57" s="174"/>
    </row>
    <row r="58" spans="1:3">
      <c r="A58" s="174"/>
      <c r="B58" s="174"/>
      <c r="C58" s="174"/>
    </row>
    <row r="59" spans="1:3">
      <c r="A59" s="174"/>
      <c r="B59" s="174"/>
      <c r="C59" s="174"/>
    </row>
    <row r="60" spans="1:3">
      <c r="A60" s="174"/>
      <c r="B60" s="174"/>
      <c r="C60" s="174"/>
    </row>
    <row r="61" spans="1:3">
      <c r="A61" s="174"/>
      <c r="B61" s="174"/>
      <c r="C61" s="174"/>
    </row>
    <row r="62" spans="1:3">
      <c r="A62" s="174"/>
      <c r="B62" s="174"/>
      <c r="C62" s="174"/>
    </row>
    <row r="63" spans="1:3">
      <c r="A63" s="174"/>
      <c r="B63" s="174"/>
      <c r="C63" s="174"/>
    </row>
    <row r="64" spans="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sheetData>
  <mergeCells count="1">
    <mergeCell ref="J5:J6"/>
  </mergeCells>
  <pageMargins left="0.511811024" right="0.511811024" top="0.78740157499999996" bottom="0.78740157499999996" header="0.31496062000000002" footer="0.31496062000000002"/>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0"/>
  <sheetViews>
    <sheetView topLeftCell="A67" workbookViewId="0">
      <selection activeCell="C23" sqref="C23"/>
    </sheetView>
  </sheetViews>
  <sheetFormatPr defaultRowHeight="15"/>
  <cols>
    <col min="2" max="2" width="23.140625" customWidth="1"/>
    <col min="3" max="3" width="14.85546875" customWidth="1"/>
    <col min="4" max="4" width="22.28515625" customWidth="1"/>
    <col min="5" max="5" width="11" customWidth="1"/>
    <col min="6" max="6" width="11.140625" customWidth="1"/>
    <col min="7" max="7" width="11.7109375" customWidth="1"/>
    <col min="8" max="8" width="11.85546875" customWidth="1"/>
    <col min="9" max="9" width="11.5703125" customWidth="1"/>
    <col min="10" max="10" width="12" customWidth="1"/>
    <col min="11" max="11" width="8.85546875" bestFit="1" customWidth="1"/>
  </cols>
  <sheetData>
    <row r="1" spans="2:16" ht="15" customHeight="1">
      <c r="B1" s="602" t="s">
        <v>535</v>
      </c>
      <c r="C1" s="603"/>
      <c r="D1" s="603"/>
      <c r="E1" s="603"/>
      <c r="F1" s="603"/>
      <c r="G1" s="603"/>
      <c r="H1" s="603"/>
      <c r="I1" s="603"/>
      <c r="J1" s="603"/>
      <c r="K1" s="603"/>
      <c r="L1" s="603"/>
      <c r="M1" s="603"/>
      <c r="N1" s="603"/>
      <c r="O1" s="603"/>
      <c r="P1" s="604"/>
    </row>
    <row r="2" spans="2:16" ht="15" customHeight="1">
      <c r="B2" s="605"/>
      <c r="C2" s="606"/>
      <c r="D2" s="606"/>
      <c r="E2" s="606"/>
      <c r="F2" s="606"/>
      <c r="G2" s="606"/>
      <c r="H2" s="606"/>
      <c r="I2" s="606"/>
      <c r="J2" s="606"/>
      <c r="K2" s="606"/>
      <c r="L2" s="606"/>
      <c r="M2" s="606"/>
      <c r="N2" s="606"/>
      <c r="O2" s="606"/>
      <c r="P2" s="607"/>
    </row>
    <row r="3" spans="2:16" ht="15" customHeight="1">
      <c r="B3" s="660" t="s">
        <v>467</v>
      </c>
      <c r="C3" s="662" t="s">
        <v>468</v>
      </c>
      <c r="D3" s="662" t="s">
        <v>469</v>
      </c>
      <c r="E3" s="671" t="s">
        <v>28</v>
      </c>
      <c r="F3" s="672"/>
      <c r="G3" s="672"/>
      <c r="H3" s="672"/>
      <c r="I3" s="672"/>
      <c r="J3" s="672"/>
      <c r="K3" s="672"/>
      <c r="L3" s="672"/>
      <c r="M3" s="672"/>
      <c r="N3" s="672"/>
      <c r="O3" s="672"/>
      <c r="P3" s="673"/>
    </row>
    <row r="4" spans="2:16" ht="46.5" customHeight="1">
      <c r="B4" s="661"/>
      <c r="C4" s="663"/>
      <c r="D4" s="663"/>
      <c r="E4" s="677" t="s">
        <v>178</v>
      </c>
      <c r="F4" s="678"/>
      <c r="G4" s="679"/>
      <c r="H4" s="677" t="s">
        <v>715</v>
      </c>
      <c r="I4" s="678"/>
      <c r="J4" s="679"/>
      <c r="K4" s="677" t="s">
        <v>716</v>
      </c>
      <c r="L4" s="678"/>
      <c r="M4" s="679"/>
      <c r="N4" s="677" t="s">
        <v>717</v>
      </c>
      <c r="O4" s="678"/>
      <c r="P4" s="679"/>
    </row>
    <row r="5" spans="2:16">
      <c r="B5" s="426" t="s">
        <v>685</v>
      </c>
      <c r="C5" s="316">
        <v>12.15</v>
      </c>
      <c r="D5" s="316">
        <v>0</v>
      </c>
      <c r="E5" s="316">
        <v>0</v>
      </c>
      <c r="F5" s="316">
        <v>0</v>
      </c>
      <c r="G5" s="316">
        <f>E5*F5</f>
        <v>0</v>
      </c>
      <c r="H5" s="316">
        <v>0</v>
      </c>
      <c r="I5" s="316">
        <v>0</v>
      </c>
      <c r="J5" s="316">
        <f>H5*I5</f>
        <v>0</v>
      </c>
      <c r="K5" s="316">
        <v>0</v>
      </c>
      <c r="L5" s="316">
        <v>0</v>
      </c>
      <c r="M5" s="316">
        <f>K5*L5</f>
        <v>0</v>
      </c>
      <c r="N5" s="316">
        <v>0</v>
      </c>
      <c r="O5" s="316">
        <v>0</v>
      </c>
      <c r="P5" s="316">
        <f>N5*O5</f>
        <v>0</v>
      </c>
    </row>
    <row r="6" spans="2:16">
      <c r="B6" s="426" t="s">
        <v>686</v>
      </c>
      <c r="C6" s="316">
        <v>4.1500000000000004</v>
      </c>
      <c r="D6" s="316">
        <v>4.42</v>
      </c>
      <c r="E6" s="316">
        <v>4.42</v>
      </c>
      <c r="F6" s="316">
        <v>3.9</v>
      </c>
      <c r="G6" s="316">
        <f t="shared" ref="G6:G23" si="0">E6*F6</f>
        <v>17.239999999999998</v>
      </c>
      <c r="H6" s="316">
        <v>0</v>
      </c>
      <c r="I6" s="316">
        <v>0</v>
      </c>
      <c r="J6" s="316">
        <f t="shared" ref="J6:J23" si="1">H6*I6</f>
        <v>0</v>
      </c>
      <c r="K6" s="316">
        <v>4.42</v>
      </c>
      <c r="L6" s="316">
        <v>3.9</v>
      </c>
      <c r="M6" s="316">
        <f t="shared" ref="M6:M23" si="2">K6*L6</f>
        <v>17.239999999999998</v>
      </c>
      <c r="N6" s="316">
        <v>0</v>
      </c>
      <c r="O6" s="316">
        <v>0</v>
      </c>
      <c r="P6" s="316">
        <f t="shared" ref="P6:P23" si="3">N6*O6</f>
        <v>0</v>
      </c>
    </row>
    <row r="7" spans="2:16">
      <c r="B7" s="426" t="s">
        <v>687</v>
      </c>
      <c r="C7" s="316">
        <v>10.75</v>
      </c>
      <c r="D7" s="316">
        <v>6.6</v>
      </c>
      <c r="E7" s="316">
        <v>6.56</v>
      </c>
      <c r="F7" s="316">
        <v>3.9</v>
      </c>
      <c r="G7" s="316">
        <f t="shared" si="0"/>
        <v>25.58</v>
      </c>
      <c r="H7" s="316">
        <v>0</v>
      </c>
      <c r="I7" s="316">
        <v>0</v>
      </c>
      <c r="J7" s="316">
        <f t="shared" si="1"/>
        <v>0</v>
      </c>
      <c r="K7" s="316">
        <v>6.56</v>
      </c>
      <c r="L7" s="316">
        <v>3.9</v>
      </c>
      <c r="M7" s="316">
        <f t="shared" si="2"/>
        <v>25.58</v>
      </c>
      <c r="N7" s="316">
        <v>0</v>
      </c>
      <c r="O7" s="316">
        <v>0</v>
      </c>
      <c r="P7" s="316">
        <f t="shared" si="3"/>
        <v>0</v>
      </c>
    </row>
    <row r="8" spans="2:16">
      <c r="B8" s="426" t="s">
        <v>688</v>
      </c>
      <c r="C8" s="316">
        <v>75.2</v>
      </c>
      <c r="D8" s="316">
        <v>40.15</v>
      </c>
      <c r="E8" s="316">
        <v>9.6999999999999993</v>
      </c>
      <c r="F8" s="316">
        <v>3.9</v>
      </c>
      <c r="G8" s="316">
        <f t="shared" si="0"/>
        <v>37.83</v>
      </c>
      <c r="H8" s="316">
        <v>0</v>
      </c>
      <c r="I8" s="316">
        <v>0</v>
      </c>
      <c r="J8" s="316">
        <f t="shared" si="1"/>
        <v>0</v>
      </c>
      <c r="K8" s="316">
        <v>9.6999999999999993</v>
      </c>
      <c r="L8" s="316">
        <v>3.9</v>
      </c>
      <c r="M8" s="316">
        <f t="shared" si="2"/>
        <v>37.83</v>
      </c>
      <c r="N8" s="316">
        <v>0</v>
      </c>
      <c r="O8" s="316">
        <v>0</v>
      </c>
      <c r="P8" s="316">
        <f t="shared" si="3"/>
        <v>0</v>
      </c>
    </row>
    <row r="9" spans="2:16">
      <c r="B9" s="426" t="s">
        <v>700</v>
      </c>
      <c r="C9" s="316">
        <v>26.5</v>
      </c>
      <c r="D9" s="316">
        <v>0</v>
      </c>
      <c r="E9" s="316">
        <v>0</v>
      </c>
      <c r="F9" s="316">
        <v>0</v>
      </c>
      <c r="G9" s="316">
        <f t="shared" si="0"/>
        <v>0</v>
      </c>
      <c r="H9" s="316">
        <v>0</v>
      </c>
      <c r="I9" s="316">
        <v>0</v>
      </c>
      <c r="J9" s="316">
        <f t="shared" si="1"/>
        <v>0</v>
      </c>
      <c r="K9" s="316">
        <v>0</v>
      </c>
      <c r="L9" s="316">
        <v>0</v>
      </c>
      <c r="M9" s="316">
        <f t="shared" si="2"/>
        <v>0</v>
      </c>
      <c r="N9" s="316">
        <v>0</v>
      </c>
      <c r="O9" s="316">
        <v>0</v>
      </c>
      <c r="P9" s="316">
        <f t="shared" si="3"/>
        <v>0</v>
      </c>
    </row>
    <row r="10" spans="2:16">
      <c r="B10" s="426" t="s">
        <v>689</v>
      </c>
      <c r="C10" s="316">
        <v>12.75</v>
      </c>
      <c r="D10" s="316">
        <v>14.95</v>
      </c>
      <c r="E10" s="316">
        <v>7.54</v>
      </c>
      <c r="F10" s="316">
        <v>3.9</v>
      </c>
      <c r="G10" s="316">
        <f t="shared" si="0"/>
        <v>29.41</v>
      </c>
      <c r="H10" s="316">
        <v>7.54</v>
      </c>
      <c r="I10" s="316">
        <v>3.9</v>
      </c>
      <c r="J10" s="316">
        <f t="shared" si="1"/>
        <v>29.41</v>
      </c>
      <c r="K10" s="316">
        <v>0</v>
      </c>
      <c r="L10" s="316">
        <v>0</v>
      </c>
      <c r="M10" s="316">
        <f t="shared" si="2"/>
        <v>0</v>
      </c>
      <c r="N10" s="316">
        <f>D10</f>
        <v>14.95</v>
      </c>
      <c r="O10" s="316">
        <v>3.9</v>
      </c>
      <c r="P10" s="316">
        <f t="shared" si="3"/>
        <v>58.31</v>
      </c>
    </row>
    <row r="11" spans="2:16">
      <c r="B11" s="426" t="s">
        <v>690</v>
      </c>
      <c r="C11" s="316">
        <v>32.9</v>
      </c>
      <c r="D11" s="316">
        <v>23.35</v>
      </c>
      <c r="E11" s="316">
        <v>6.9</v>
      </c>
      <c r="F11" s="316">
        <v>3.9</v>
      </c>
      <c r="G11" s="316">
        <f t="shared" si="0"/>
        <v>26.91</v>
      </c>
      <c r="H11" s="316">
        <v>0</v>
      </c>
      <c r="I11" s="316">
        <v>0</v>
      </c>
      <c r="J11" s="316">
        <f t="shared" si="1"/>
        <v>0</v>
      </c>
      <c r="K11" s="316">
        <v>6.9</v>
      </c>
      <c r="L11" s="316">
        <v>3.9</v>
      </c>
      <c r="M11" s="316">
        <f t="shared" si="2"/>
        <v>26.91</v>
      </c>
      <c r="N11" s="316">
        <v>0</v>
      </c>
      <c r="O11" s="316">
        <v>0</v>
      </c>
      <c r="P11" s="316">
        <f t="shared" si="3"/>
        <v>0</v>
      </c>
    </row>
    <row r="12" spans="2:16">
      <c r="B12" s="426" t="s">
        <v>691</v>
      </c>
      <c r="C12" s="316">
        <v>28</v>
      </c>
      <c r="D12" s="316">
        <v>10</v>
      </c>
      <c r="E12" s="316">
        <v>3.5</v>
      </c>
      <c r="F12" s="316">
        <v>3.2</v>
      </c>
      <c r="G12" s="316">
        <f t="shared" si="0"/>
        <v>11.2</v>
      </c>
      <c r="H12" s="316">
        <v>3.5</v>
      </c>
      <c r="I12" s="316">
        <v>3.2</v>
      </c>
      <c r="J12" s="316">
        <f t="shared" si="1"/>
        <v>11.2</v>
      </c>
      <c r="K12" s="316">
        <v>0</v>
      </c>
      <c r="L12" s="316">
        <v>0</v>
      </c>
      <c r="M12" s="316">
        <f t="shared" si="2"/>
        <v>0</v>
      </c>
      <c r="N12" s="316">
        <v>14.85</v>
      </c>
      <c r="O12" s="316">
        <v>3.2</v>
      </c>
      <c r="P12" s="316">
        <f t="shared" si="3"/>
        <v>47.52</v>
      </c>
    </row>
    <row r="13" spans="2:16">
      <c r="B13" s="426" t="s">
        <v>692</v>
      </c>
      <c r="C13" s="316">
        <v>21.1</v>
      </c>
      <c r="D13" s="316">
        <v>8.6</v>
      </c>
      <c r="E13" s="316">
        <v>0</v>
      </c>
      <c r="F13" s="316">
        <v>0</v>
      </c>
      <c r="G13" s="316">
        <f>E13*F13</f>
        <v>0</v>
      </c>
      <c r="H13" s="316">
        <v>0</v>
      </c>
      <c r="I13" s="316">
        <v>0</v>
      </c>
      <c r="J13" s="316">
        <f t="shared" si="1"/>
        <v>0</v>
      </c>
      <c r="K13" s="316">
        <v>0</v>
      </c>
      <c r="L13" s="316">
        <v>0</v>
      </c>
      <c r="M13" s="316">
        <f t="shared" si="2"/>
        <v>0</v>
      </c>
      <c r="N13" s="316">
        <v>0</v>
      </c>
      <c r="O13" s="316">
        <v>0</v>
      </c>
      <c r="P13" s="316">
        <f t="shared" si="3"/>
        <v>0</v>
      </c>
    </row>
    <row r="14" spans="2:16">
      <c r="B14" s="426" t="s">
        <v>709</v>
      </c>
      <c r="C14" s="316">
        <v>4.3</v>
      </c>
      <c r="D14" s="316">
        <v>4.1500000000000004</v>
      </c>
      <c r="E14" s="316">
        <v>0</v>
      </c>
      <c r="F14" s="316">
        <v>0</v>
      </c>
      <c r="G14" s="316">
        <f t="shared" si="0"/>
        <v>0</v>
      </c>
      <c r="H14" s="316">
        <v>0</v>
      </c>
      <c r="I14" s="316">
        <v>0</v>
      </c>
      <c r="J14" s="316">
        <f t="shared" si="1"/>
        <v>0</v>
      </c>
      <c r="K14" s="316">
        <v>0</v>
      </c>
      <c r="L14" s="316">
        <v>0</v>
      </c>
      <c r="M14" s="316">
        <f t="shared" si="2"/>
        <v>0</v>
      </c>
      <c r="N14" s="316">
        <v>0</v>
      </c>
      <c r="O14" s="316">
        <v>0</v>
      </c>
      <c r="P14" s="316">
        <f t="shared" si="3"/>
        <v>0</v>
      </c>
    </row>
    <row r="15" spans="2:16">
      <c r="B15" s="426" t="s">
        <v>693</v>
      </c>
      <c r="C15" s="316">
        <v>6.8</v>
      </c>
      <c r="D15" s="316">
        <v>10.9</v>
      </c>
      <c r="E15" s="316">
        <v>8.9499999999999993</v>
      </c>
      <c r="F15" s="316">
        <v>3.2</v>
      </c>
      <c r="G15" s="316">
        <f t="shared" si="0"/>
        <v>28.64</v>
      </c>
      <c r="H15" s="316">
        <v>8.9499999999999993</v>
      </c>
      <c r="I15" s="316">
        <v>3.2</v>
      </c>
      <c r="J15" s="316">
        <f t="shared" si="1"/>
        <v>28.64</v>
      </c>
      <c r="K15" s="316">
        <v>0</v>
      </c>
      <c r="L15" s="316">
        <v>0</v>
      </c>
      <c r="M15" s="316">
        <f t="shared" si="2"/>
        <v>0</v>
      </c>
      <c r="N15" s="316">
        <f>D15</f>
        <v>10.9</v>
      </c>
      <c r="O15" s="316">
        <v>3.2</v>
      </c>
      <c r="P15" s="316">
        <f t="shared" si="3"/>
        <v>34.880000000000003</v>
      </c>
    </row>
    <row r="16" spans="2:16">
      <c r="B16" s="426" t="s">
        <v>200</v>
      </c>
      <c r="C16" s="316">
        <v>5.7</v>
      </c>
      <c r="D16" s="316">
        <v>9.6</v>
      </c>
      <c r="E16" s="316">
        <v>0</v>
      </c>
      <c r="F16" s="316">
        <v>0</v>
      </c>
      <c r="G16" s="316">
        <f t="shared" si="0"/>
        <v>0</v>
      </c>
      <c r="H16" s="316">
        <v>0</v>
      </c>
      <c r="I16" s="316">
        <v>0</v>
      </c>
      <c r="J16" s="316">
        <f t="shared" si="1"/>
        <v>0</v>
      </c>
      <c r="K16" s="316">
        <v>0</v>
      </c>
      <c r="L16" s="316">
        <v>0</v>
      </c>
      <c r="M16" s="316">
        <f t="shared" si="2"/>
        <v>0</v>
      </c>
      <c r="N16" s="316">
        <v>0</v>
      </c>
      <c r="O16" s="316">
        <v>0</v>
      </c>
      <c r="P16" s="316">
        <f t="shared" si="3"/>
        <v>0</v>
      </c>
    </row>
    <row r="17" spans="2:16">
      <c r="B17" s="426" t="s">
        <v>694</v>
      </c>
      <c r="C17" s="316">
        <v>7.7</v>
      </c>
      <c r="D17" s="316">
        <v>11.1</v>
      </c>
      <c r="E17" s="316">
        <v>0</v>
      </c>
      <c r="F17" s="316">
        <v>0</v>
      </c>
      <c r="G17" s="316">
        <f t="shared" si="0"/>
        <v>0</v>
      </c>
      <c r="H17" s="316">
        <v>0</v>
      </c>
      <c r="I17" s="316">
        <v>0</v>
      </c>
      <c r="J17" s="316">
        <f t="shared" si="1"/>
        <v>0</v>
      </c>
      <c r="K17" s="316">
        <v>0</v>
      </c>
      <c r="L17" s="316">
        <v>0</v>
      </c>
      <c r="M17" s="316">
        <f t="shared" si="2"/>
        <v>0</v>
      </c>
      <c r="N17" s="316">
        <v>0</v>
      </c>
      <c r="O17" s="316">
        <v>0</v>
      </c>
      <c r="P17" s="316">
        <f t="shared" si="3"/>
        <v>0</v>
      </c>
    </row>
    <row r="18" spans="2:16">
      <c r="B18" s="426" t="s">
        <v>695</v>
      </c>
      <c r="C18" s="316">
        <v>11.95</v>
      </c>
      <c r="D18" s="316">
        <v>14.3</v>
      </c>
      <c r="E18" s="316">
        <v>0</v>
      </c>
      <c r="F18" s="316">
        <v>0</v>
      </c>
      <c r="G18" s="316">
        <f t="shared" si="0"/>
        <v>0</v>
      </c>
      <c r="H18" s="316">
        <v>0</v>
      </c>
      <c r="I18" s="316">
        <v>0</v>
      </c>
      <c r="J18" s="316">
        <f t="shared" si="1"/>
        <v>0</v>
      </c>
      <c r="K18" s="316">
        <v>0</v>
      </c>
      <c r="L18" s="316">
        <v>0</v>
      </c>
      <c r="M18" s="316">
        <f t="shared" si="2"/>
        <v>0</v>
      </c>
      <c r="N18" s="316">
        <v>0</v>
      </c>
      <c r="O18" s="316">
        <v>0</v>
      </c>
      <c r="P18" s="316">
        <f t="shared" si="3"/>
        <v>0</v>
      </c>
    </row>
    <row r="19" spans="2:16">
      <c r="B19" s="426" t="s">
        <v>696</v>
      </c>
      <c r="C19" s="316">
        <v>5.3</v>
      </c>
      <c r="D19" s="316">
        <v>9.3000000000000007</v>
      </c>
      <c r="E19" s="316">
        <v>0</v>
      </c>
      <c r="F19" s="316">
        <v>0</v>
      </c>
      <c r="G19" s="316">
        <f t="shared" si="0"/>
        <v>0</v>
      </c>
      <c r="H19" s="316">
        <v>0</v>
      </c>
      <c r="I19" s="316">
        <v>0</v>
      </c>
      <c r="J19" s="316">
        <f t="shared" si="1"/>
        <v>0</v>
      </c>
      <c r="K19" s="316">
        <v>0</v>
      </c>
      <c r="L19" s="316">
        <v>0</v>
      </c>
      <c r="M19" s="316">
        <f t="shared" si="2"/>
        <v>0</v>
      </c>
      <c r="N19" s="316">
        <v>0</v>
      </c>
      <c r="O19" s="316">
        <v>0</v>
      </c>
      <c r="P19" s="316">
        <f t="shared" si="3"/>
        <v>0</v>
      </c>
    </row>
    <row r="20" spans="2:16">
      <c r="B20" s="426" t="s">
        <v>697</v>
      </c>
      <c r="C20" s="316">
        <v>3.25</v>
      </c>
      <c r="D20" s="316">
        <v>7.2</v>
      </c>
      <c r="E20" s="316">
        <v>0</v>
      </c>
      <c r="F20" s="316">
        <v>0</v>
      </c>
      <c r="G20" s="316">
        <f t="shared" si="0"/>
        <v>0</v>
      </c>
      <c r="H20" s="316">
        <v>0</v>
      </c>
      <c r="I20" s="316">
        <v>0</v>
      </c>
      <c r="J20" s="316">
        <f t="shared" si="1"/>
        <v>0</v>
      </c>
      <c r="K20" s="316">
        <v>0</v>
      </c>
      <c r="L20" s="316">
        <v>0</v>
      </c>
      <c r="M20" s="316">
        <f t="shared" si="2"/>
        <v>0</v>
      </c>
      <c r="N20" s="316">
        <f>D20</f>
        <v>7.2</v>
      </c>
      <c r="O20" s="316">
        <v>3.2</v>
      </c>
      <c r="P20" s="316">
        <f t="shared" si="3"/>
        <v>23.04</v>
      </c>
    </row>
    <row r="21" spans="2:16">
      <c r="B21" s="426" t="s">
        <v>698</v>
      </c>
      <c r="C21" s="316">
        <v>3.25</v>
      </c>
      <c r="D21" s="316">
        <v>7.2</v>
      </c>
      <c r="E21" s="316">
        <v>0</v>
      </c>
      <c r="F21" s="316">
        <v>0</v>
      </c>
      <c r="G21" s="316">
        <f t="shared" si="0"/>
        <v>0</v>
      </c>
      <c r="H21" s="316">
        <v>0</v>
      </c>
      <c r="I21" s="316">
        <v>0</v>
      </c>
      <c r="J21" s="316">
        <f t="shared" si="1"/>
        <v>0</v>
      </c>
      <c r="K21" s="316">
        <v>0</v>
      </c>
      <c r="L21" s="316">
        <v>0</v>
      </c>
      <c r="M21" s="316">
        <f t="shared" si="2"/>
        <v>0</v>
      </c>
      <c r="N21" s="316">
        <v>0</v>
      </c>
      <c r="O21" s="316">
        <v>0</v>
      </c>
      <c r="P21" s="316">
        <f t="shared" si="3"/>
        <v>0</v>
      </c>
    </row>
    <row r="22" spans="2:16">
      <c r="B22" s="426" t="s">
        <v>699</v>
      </c>
      <c r="C22" s="316">
        <v>14.15</v>
      </c>
      <c r="D22" s="316">
        <v>10.75</v>
      </c>
      <c r="E22" s="316">
        <v>0</v>
      </c>
      <c r="F22" s="316">
        <v>0</v>
      </c>
      <c r="G22" s="316">
        <f t="shared" si="0"/>
        <v>0</v>
      </c>
      <c r="H22" s="316">
        <v>0</v>
      </c>
      <c r="I22" s="316">
        <v>0</v>
      </c>
      <c r="J22" s="316">
        <f t="shared" si="1"/>
        <v>0</v>
      </c>
      <c r="K22" s="316">
        <v>0</v>
      </c>
      <c r="L22" s="316">
        <v>0</v>
      </c>
      <c r="M22" s="316">
        <f t="shared" si="2"/>
        <v>0</v>
      </c>
      <c r="N22" s="316">
        <v>0</v>
      </c>
      <c r="O22" s="316">
        <v>0</v>
      </c>
      <c r="P22" s="316">
        <f t="shared" si="3"/>
        <v>0</v>
      </c>
    </row>
    <row r="23" spans="2:16">
      <c r="B23" s="426" t="s">
        <v>703</v>
      </c>
      <c r="C23" s="316">
        <v>138.21</v>
      </c>
      <c r="D23" s="316">
        <v>0</v>
      </c>
      <c r="E23" s="316">
        <v>0</v>
      </c>
      <c r="F23" s="316">
        <v>0</v>
      </c>
      <c r="G23" s="316">
        <f t="shared" si="0"/>
        <v>0</v>
      </c>
      <c r="H23" s="316">
        <v>0</v>
      </c>
      <c r="I23" s="316">
        <v>0</v>
      </c>
      <c r="J23" s="316">
        <f t="shared" si="1"/>
        <v>0</v>
      </c>
      <c r="K23" s="316">
        <v>0</v>
      </c>
      <c r="L23" s="316">
        <v>0</v>
      </c>
      <c r="M23" s="316">
        <f t="shared" si="2"/>
        <v>0</v>
      </c>
      <c r="N23" s="316">
        <v>0</v>
      </c>
      <c r="O23" s="316">
        <v>0</v>
      </c>
      <c r="P23" s="316">
        <f t="shared" si="3"/>
        <v>0</v>
      </c>
    </row>
    <row r="24" spans="2:16">
      <c r="B24" s="336" t="s">
        <v>475</v>
      </c>
      <c r="C24" s="313" t="s">
        <v>117</v>
      </c>
      <c r="D24" s="315"/>
      <c r="E24" s="612" t="s">
        <v>475</v>
      </c>
      <c r="F24" s="614"/>
      <c r="G24" s="318">
        <f>SUM(G5:G23)</f>
        <v>176.81</v>
      </c>
      <c r="H24" s="612" t="s">
        <v>475</v>
      </c>
      <c r="I24" s="614"/>
      <c r="J24" s="318">
        <f>SUM(J5:J23)</f>
        <v>69.25</v>
      </c>
      <c r="K24" s="612" t="s">
        <v>475</v>
      </c>
      <c r="L24" s="614"/>
      <c r="M24" s="318">
        <f>SUM(M5:M23)</f>
        <v>107.56</v>
      </c>
      <c r="N24" s="612" t="s">
        <v>475</v>
      </c>
      <c r="O24" s="614"/>
      <c r="P24" s="318">
        <f>SUM(P5:P23)</f>
        <v>163.75</v>
      </c>
    </row>
    <row r="25" spans="2:16" ht="15.75" thickBot="1">
      <c r="B25" s="413"/>
      <c r="C25" s="413"/>
      <c r="D25" s="414"/>
      <c r="E25" s="417"/>
      <c r="F25" s="418"/>
      <c r="G25" s="419"/>
      <c r="H25" s="418"/>
      <c r="I25" s="418"/>
      <c r="J25" s="419"/>
      <c r="K25" s="418"/>
      <c r="L25" s="418"/>
      <c r="M25" s="419"/>
      <c r="N25" s="418"/>
      <c r="O25" s="418"/>
      <c r="P25" s="420"/>
    </row>
    <row r="26" spans="2:16" ht="19.5">
      <c r="D26" s="666" t="s">
        <v>467</v>
      </c>
      <c r="E26" s="657" t="s">
        <v>28</v>
      </c>
      <c r="F26" s="658"/>
      <c r="G26" s="658"/>
      <c r="H26" s="658"/>
      <c r="I26" s="658"/>
      <c r="J26" s="659"/>
      <c r="K26" s="427"/>
      <c r="L26" s="427"/>
      <c r="M26" s="427"/>
      <c r="N26" s="427"/>
      <c r="O26" s="427"/>
      <c r="P26" s="427"/>
    </row>
    <row r="27" spans="2:16" ht="30">
      <c r="B27" s="320" t="s">
        <v>704</v>
      </c>
      <c r="C27" s="415">
        <f>(C5+C23)*0.2*1.3</f>
        <v>39.093600000000002</v>
      </c>
      <c r="D27" s="667"/>
      <c r="E27" s="677" t="s">
        <v>735</v>
      </c>
      <c r="F27" s="678"/>
      <c r="G27" s="679"/>
      <c r="H27" s="677" t="s">
        <v>22</v>
      </c>
      <c r="I27" s="678"/>
      <c r="J27" s="680"/>
      <c r="K27" s="681"/>
      <c r="L27" s="681"/>
      <c r="M27" s="681"/>
      <c r="N27" s="681"/>
      <c r="O27" s="681"/>
      <c r="P27" s="681"/>
    </row>
    <row r="28" spans="2:16">
      <c r="D28" s="425" t="s">
        <v>685</v>
      </c>
      <c r="E28" s="316">
        <v>0</v>
      </c>
      <c r="F28" s="316">
        <v>0</v>
      </c>
      <c r="G28" s="316">
        <f>E28*F28</f>
        <v>0</v>
      </c>
      <c r="H28" s="316">
        <v>0</v>
      </c>
      <c r="I28" s="316">
        <v>0</v>
      </c>
      <c r="J28" s="421">
        <f>H28*I28</f>
        <v>0</v>
      </c>
      <c r="K28" s="428"/>
      <c r="L28" s="428"/>
      <c r="M28" s="428"/>
      <c r="N28" s="428"/>
      <c r="O28" s="428"/>
      <c r="P28" s="428"/>
    </row>
    <row r="29" spans="2:16" ht="30">
      <c r="B29" s="320" t="s">
        <v>705</v>
      </c>
      <c r="C29" s="415">
        <v>190</v>
      </c>
      <c r="D29" s="425" t="s">
        <v>686</v>
      </c>
      <c r="E29" s="316">
        <v>0</v>
      </c>
      <c r="F29" s="316">
        <v>0</v>
      </c>
      <c r="G29" s="316">
        <f t="shared" ref="G29:G44" si="4">E29*F29</f>
        <v>0</v>
      </c>
      <c r="H29" s="316">
        <v>4.42</v>
      </c>
      <c r="I29" s="316">
        <v>3.9</v>
      </c>
      <c r="J29" s="421">
        <f t="shared" ref="J29:J44" si="5">H29*I29</f>
        <v>17.239999999999998</v>
      </c>
      <c r="K29" s="428"/>
      <c r="L29" s="428"/>
      <c r="M29" s="428"/>
      <c r="N29" s="428"/>
      <c r="O29" s="428"/>
      <c r="P29" s="428"/>
    </row>
    <row r="30" spans="2:16">
      <c r="D30" s="425" t="s">
        <v>687</v>
      </c>
      <c r="E30" s="316">
        <v>0</v>
      </c>
      <c r="F30" s="316">
        <v>0</v>
      </c>
      <c r="G30" s="316">
        <f t="shared" si="4"/>
        <v>0</v>
      </c>
      <c r="H30" s="316">
        <v>6.56</v>
      </c>
      <c r="I30" s="316">
        <v>3.9</v>
      </c>
      <c r="J30" s="421">
        <f t="shared" si="5"/>
        <v>25.58</v>
      </c>
      <c r="K30" s="428"/>
      <c r="L30" s="428"/>
      <c r="M30" s="428"/>
      <c r="N30" s="428"/>
      <c r="O30" s="428"/>
      <c r="P30" s="428"/>
    </row>
    <row r="31" spans="2:16" ht="30">
      <c r="B31" s="320" t="s">
        <v>706</v>
      </c>
      <c r="C31" s="415">
        <v>99.98</v>
      </c>
      <c r="D31" s="425" t="s">
        <v>688</v>
      </c>
      <c r="E31" s="316">
        <v>16.8</v>
      </c>
      <c r="F31" s="316">
        <v>3.9</v>
      </c>
      <c r="G31" s="316">
        <f t="shared" si="4"/>
        <v>65.52</v>
      </c>
      <c r="H31" s="316">
        <v>26.5</v>
      </c>
      <c r="I31" s="316">
        <v>3.9</v>
      </c>
      <c r="J31" s="421">
        <f t="shared" si="5"/>
        <v>103.35</v>
      </c>
      <c r="K31" s="428"/>
      <c r="L31" s="428"/>
      <c r="M31" s="428"/>
      <c r="N31" s="428"/>
      <c r="O31" s="428"/>
      <c r="P31" s="428"/>
    </row>
    <row r="32" spans="2:16">
      <c r="D32" s="425" t="s">
        <v>700</v>
      </c>
      <c r="E32" s="316">
        <v>0</v>
      </c>
      <c r="F32" s="316">
        <v>0</v>
      </c>
      <c r="G32" s="316">
        <f t="shared" si="4"/>
        <v>0</v>
      </c>
      <c r="H32" s="316">
        <v>0</v>
      </c>
      <c r="I32" s="316">
        <v>0</v>
      </c>
      <c r="J32" s="421">
        <f t="shared" si="5"/>
        <v>0</v>
      </c>
      <c r="K32" s="428"/>
      <c r="L32" s="428"/>
      <c r="M32" s="428"/>
      <c r="N32" s="428"/>
      <c r="O32" s="428"/>
      <c r="P32" s="428"/>
    </row>
    <row r="33" spans="2:16" ht="30">
      <c r="B33" s="320" t="s">
        <v>708</v>
      </c>
      <c r="C33" s="415">
        <v>7.76</v>
      </c>
      <c r="D33" s="425" t="s">
        <v>689</v>
      </c>
      <c r="E33" s="316">
        <v>0</v>
      </c>
      <c r="F33" s="316">
        <v>0</v>
      </c>
      <c r="G33" s="316">
        <f t="shared" si="4"/>
        <v>0</v>
      </c>
      <c r="H33" s="316">
        <v>0</v>
      </c>
      <c r="I33" s="316">
        <v>0</v>
      </c>
      <c r="J33" s="421">
        <f t="shared" si="5"/>
        <v>0</v>
      </c>
      <c r="K33" s="428"/>
      <c r="L33" s="428"/>
      <c r="M33" s="428"/>
      <c r="N33" s="428"/>
      <c r="O33" s="428"/>
      <c r="P33" s="428"/>
    </row>
    <row r="34" spans="2:16">
      <c r="D34" s="425" t="s">
        <v>690</v>
      </c>
      <c r="E34" s="316">
        <v>16.45</v>
      </c>
      <c r="F34" s="316">
        <v>3.9</v>
      </c>
      <c r="G34" s="316">
        <f t="shared" si="4"/>
        <v>64.16</v>
      </c>
      <c r="H34" s="316">
        <v>23.35</v>
      </c>
      <c r="I34" s="316">
        <v>3.9</v>
      </c>
      <c r="J34" s="421">
        <f t="shared" si="5"/>
        <v>91.07</v>
      </c>
      <c r="K34" s="428"/>
      <c r="L34" s="428"/>
      <c r="M34" s="428"/>
      <c r="N34" s="428"/>
      <c r="O34" s="428"/>
      <c r="P34" s="428"/>
    </row>
    <row r="35" spans="2:16" ht="30">
      <c r="B35" s="320" t="s">
        <v>707</v>
      </c>
      <c r="C35" s="415">
        <f>0.9296+(81.3*0.07)</f>
        <v>6.6205999999999996</v>
      </c>
      <c r="D35" s="425" t="s">
        <v>691</v>
      </c>
      <c r="E35" s="316">
        <v>0</v>
      </c>
      <c r="F35" s="316">
        <v>0</v>
      </c>
      <c r="G35" s="316">
        <v>0</v>
      </c>
      <c r="H35" s="316">
        <v>0</v>
      </c>
      <c r="I35" s="316">
        <v>0</v>
      </c>
      <c r="J35" s="421">
        <f t="shared" si="5"/>
        <v>0</v>
      </c>
      <c r="K35" s="428"/>
      <c r="L35" s="428"/>
      <c r="M35" s="428"/>
      <c r="N35" s="428"/>
      <c r="O35" s="428"/>
      <c r="P35" s="428"/>
    </row>
    <row r="36" spans="2:16">
      <c r="D36" s="425" t="s">
        <v>692</v>
      </c>
      <c r="E36" s="316">
        <v>0</v>
      </c>
      <c r="F36" s="316">
        <v>0</v>
      </c>
      <c r="G36" s="316">
        <f t="shared" si="4"/>
        <v>0</v>
      </c>
      <c r="H36" s="316">
        <v>0</v>
      </c>
      <c r="I36" s="316">
        <v>0</v>
      </c>
      <c r="J36" s="421">
        <f t="shared" si="5"/>
        <v>0</v>
      </c>
      <c r="K36" s="428"/>
      <c r="L36" s="428"/>
      <c r="M36" s="428"/>
      <c r="N36" s="428"/>
      <c r="O36" s="428"/>
      <c r="P36" s="428"/>
    </row>
    <row r="37" spans="2:16">
      <c r="B37" s="677" t="s">
        <v>105</v>
      </c>
      <c r="C37" s="678"/>
      <c r="D37" s="425" t="s">
        <v>709</v>
      </c>
      <c r="E37" s="316">
        <v>0</v>
      </c>
      <c r="F37" s="316">
        <v>0</v>
      </c>
      <c r="G37" s="316">
        <f t="shared" si="4"/>
        <v>0</v>
      </c>
      <c r="H37" s="316">
        <v>0</v>
      </c>
      <c r="I37" s="316">
        <v>0</v>
      </c>
      <c r="J37" s="421">
        <f t="shared" si="5"/>
        <v>0</v>
      </c>
      <c r="K37" s="428"/>
      <c r="L37" s="428"/>
      <c r="M37" s="428"/>
      <c r="N37" s="428"/>
      <c r="O37" s="428"/>
      <c r="P37" s="428"/>
    </row>
    <row r="38" spans="2:16">
      <c r="B38" s="319" t="s">
        <v>467</v>
      </c>
      <c r="C38" s="410" t="s">
        <v>468</v>
      </c>
      <c r="D38" s="425" t="s">
        <v>693</v>
      </c>
      <c r="E38" s="316">
        <v>0</v>
      </c>
      <c r="F38" s="316">
        <v>0</v>
      </c>
      <c r="G38" s="316">
        <f t="shared" si="4"/>
        <v>0</v>
      </c>
      <c r="H38" s="316">
        <v>0</v>
      </c>
      <c r="I38" s="316">
        <v>0</v>
      </c>
      <c r="J38" s="421">
        <f t="shared" si="5"/>
        <v>0</v>
      </c>
      <c r="K38" s="428"/>
      <c r="L38" s="428"/>
      <c r="M38" s="428"/>
      <c r="N38" s="428"/>
      <c r="O38" s="428"/>
      <c r="P38" s="428"/>
    </row>
    <row r="39" spans="2:16">
      <c r="B39" s="313" t="s">
        <v>686</v>
      </c>
      <c r="C39" s="416">
        <v>12.09</v>
      </c>
      <c r="D39" s="425" t="s">
        <v>200</v>
      </c>
      <c r="E39" s="316">
        <v>9.6</v>
      </c>
      <c r="F39" s="316">
        <v>3.9</v>
      </c>
      <c r="G39" s="316">
        <f t="shared" si="4"/>
        <v>37.44</v>
      </c>
      <c r="H39" s="316">
        <v>9.6</v>
      </c>
      <c r="I39" s="316">
        <v>3.9</v>
      </c>
      <c r="J39" s="421">
        <f t="shared" si="5"/>
        <v>37.44</v>
      </c>
      <c r="K39" s="428"/>
      <c r="L39" s="428"/>
      <c r="M39" s="428"/>
      <c r="N39" s="428"/>
      <c r="O39" s="428"/>
      <c r="P39" s="428"/>
    </row>
    <row r="40" spans="2:16">
      <c r="B40" s="313" t="s">
        <v>689</v>
      </c>
      <c r="C40" s="416">
        <v>29.41</v>
      </c>
      <c r="D40" s="425" t="s">
        <v>694</v>
      </c>
      <c r="E40" s="316">
        <v>11.1</v>
      </c>
      <c r="F40" s="316">
        <v>3.9</v>
      </c>
      <c r="G40" s="316">
        <f t="shared" si="4"/>
        <v>43.29</v>
      </c>
      <c r="H40" s="316">
        <v>11.1</v>
      </c>
      <c r="I40" s="316">
        <v>3.9</v>
      </c>
      <c r="J40" s="421">
        <f t="shared" si="5"/>
        <v>43.29</v>
      </c>
      <c r="K40" s="428"/>
      <c r="L40" s="428"/>
      <c r="M40" s="428"/>
      <c r="N40" s="428"/>
      <c r="O40" s="428"/>
      <c r="P40" s="428"/>
    </row>
    <row r="41" spans="2:16">
      <c r="B41" s="313" t="s">
        <v>690</v>
      </c>
      <c r="C41" s="416">
        <v>27.63</v>
      </c>
      <c r="D41" s="425" t="s">
        <v>695</v>
      </c>
      <c r="E41" s="316">
        <v>14.3</v>
      </c>
      <c r="F41" s="316">
        <v>3.9</v>
      </c>
      <c r="G41" s="316">
        <f t="shared" si="4"/>
        <v>55.77</v>
      </c>
      <c r="H41" s="316">
        <v>14.3</v>
      </c>
      <c r="I41" s="316">
        <v>3.9</v>
      </c>
      <c r="J41" s="421">
        <f t="shared" si="5"/>
        <v>55.77</v>
      </c>
      <c r="K41" s="428"/>
      <c r="L41" s="428"/>
      <c r="M41" s="428"/>
      <c r="N41" s="428"/>
      <c r="O41" s="428"/>
      <c r="P41" s="428"/>
    </row>
    <row r="42" spans="2:16">
      <c r="B42" s="313" t="s">
        <v>693</v>
      </c>
      <c r="C42" s="416">
        <v>28.96</v>
      </c>
      <c r="D42" s="425" t="s">
        <v>696</v>
      </c>
      <c r="E42" s="316">
        <v>9.3000000000000007</v>
      </c>
      <c r="F42" s="316">
        <v>3.9</v>
      </c>
      <c r="G42" s="316">
        <f t="shared" si="4"/>
        <v>36.270000000000003</v>
      </c>
      <c r="H42" s="316">
        <v>9.3000000000000007</v>
      </c>
      <c r="I42" s="316">
        <v>3.9</v>
      </c>
      <c r="J42" s="421">
        <f t="shared" si="5"/>
        <v>36.270000000000003</v>
      </c>
      <c r="K42" s="428"/>
      <c r="L42" s="428"/>
      <c r="M42" s="428"/>
      <c r="N42" s="428"/>
      <c r="O42" s="428"/>
      <c r="P42" s="428"/>
    </row>
    <row r="43" spans="2:16">
      <c r="B43" s="409" t="s">
        <v>475</v>
      </c>
      <c r="C43" s="416">
        <f>SUM(C39:C42)</f>
        <v>98.09</v>
      </c>
      <c r="D43" s="425" t="s">
        <v>697</v>
      </c>
      <c r="E43" s="316">
        <v>0</v>
      </c>
      <c r="F43" s="316">
        <v>0</v>
      </c>
      <c r="G43" s="316">
        <f t="shared" si="4"/>
        <v>0</v>
      </c>
      <c r="H43" s="316">
        <v>0</v>
      </c>
      <c r="I43" s="316">
        <v>0</v>
      </c>
      <c r="J43" s="421">
        <f t="shared" si="5"/>
        <v>0</v>
      </c>
      <c r="K43" s="428"/>
      <c r="L43" s="428"/>
      <c r="M43" s="428"/>
      <c r="N43" s="428"/>
      <c r="O43" s="428"/>
      <c r="P43" s="428"/>
    </row>
    <row r="44" spans="2:16">
      <c r="B44" s="412"/>
      <c r="C44" s="348"/>
      <c r="D44" s="425" t="s">
        <v>698</v>
      </c>
      <c r="E44" s="316">
        <v>0</v>
      </c>
      <c r="F44" s="316">
        <v>0</v>
      </c>
      <c r="G44" s="316">
        <f t="shared" si="4"/>
        <v>0</v>
      </c>
      <c r="H44" s="316">
        <v>0</v>
      </c>
      <c r="I44" s="316">
        <v>0</v>
      </c>
      <c r="J44" s="421">
        <f t="shared" si="5"/>
        <v>0</v>
      </c>
      <c r="K44" s="428"/>
      <c r="L44" s="428"/>
      <c r="M44" s="428"/>
      <c r="N44" s="428"/>
      <c r="O44" s="428"/>
      <c r="P44" s="428"/>
    </row>
    <row r="45" spans="2:16" ht="15.75" thickBot="1">
      <c r="B45" s="412"/>
      <c r="C45" s="348"/>
      <c r="D45" s="422" t="s">
        <v>475</v>
      </c>
      <c r="E45" s="664" t="s">
        <v>475</v>
      </c>
      <c r="F45" s="665"/>
      <c r="G45" s="423">
        <f>SUM(G28:G44)</f>
        <v>302.45</v>
      </c>
      <c r="H45" s="664" t="s">
        <v>475</v>
      </c>
      <c r="I45" s="665"/>
      <c r="J45" s="424">
        <f>SUM(J28:J44)</f>
        <v>410.01</v>
      </c>
      <c r="K45" s="682"/>
      <c r="L45" s="682"/>
      <c r="M45" s="429"/>
      <c r="N45" s="682"/>
      <c r="O45" s="682"/>
      <c r="P45" s="429"/>
    </row>
    <row r="46" spans="2:16">
      <c r="B46" s="412"/>
      <c r="C46" s="348"/>
    </row>
    <row r="47" spans="2:16">
      <c r="B47" s="412"/>
      <c r="C47" s="348"/>
    </row>
    <row r="48" spans="2:16">
      <c r="B48" s="412"/>
      <c r="C48" s="348"/>
    </row>
    <row r="49" spans="2:16">
      <c r="B49" s="412"/>
      <c r="C49" s="348"/>
    </row>
    <row r="50" spans="2:16">
      <c r="B50" s="412"/>
      <c r="C50" s="348"/>
    </row>
    <row r="51" spans="2:16">
      <c r="B51" s="412"/>
      <c r="C51" s="348"/>
    </row>
    <row r="52" spans="2:16" ht="19.5">
      <c r="D52" s="660" t="s">
        <v>467</v>
      </c>
      <c r="E52" s="674" t="s">
        <v>30</v>
      </c>
      <c r="F52" s="675"/>
      <c r="G52" s="675"/>
      <c r="H52" s="675"/>
      <c r="I52" s="675"/>
      <c r="J52" s="675"/>
      <c r="K52" s="675"/>
      <c r="L52" s="675"/>
      <c r="M52" s="675"/>
      <c r="N52" s="675"/>
      <c r="O52" s="675"/>
      <c r="P52" s="676"/>
    </row>
    <row r="53" spans="2:16" ht="15" customHeight="1">
      <c r="D53" s="661"/>
      <c r="E53" s="677" t="s">
        <v>178</v>
      </c>
      <c r="F53" s="678"/>
      <c r="G53" s="679"/>
      <c r="H53" s="677" t="s">
        <v>716</v>
      </c>
      <c r="I53" s="678"/>
      <c r="J53" s="679"/>
      <c r="K53" s="677" t="s">
        <v>722</v>
      </c>
      <c r="L53" s="678"/>
      <c r="M53" s="679"/>
      <c r="N53" s="677" t="s">
        <v>22</v>
      </c>
      <c r="O53" s="678"/>
      <c r="P53" s="679"/>
    </row>
    <row r="54" spans="2:16">
      <c r="D54" s="313" t="s">
        <v>685</v>
      </c>
      <c r="E54" s="316">
        <v>0</v>
      </c>
      <c r="F54" s="316">
        <v>0</v>
      </c>
      <c r="G54" s="316">
        <v>4.96</v>
      </c>
      <c r="H54" s="316">
        <v>0</v>
      </c>
      <c r="I54" s="316">
        <v>0</v>
      </c>
      <c r="J54" s="316">
        <v>4.96</v>
      </c>
      <c r="K54" s="316">
        <v>0</v>
      </c>
      <c r="L54" s="316">
        <v>0</v>
      </c>
      <c r="M54" s="316">
        <f>K54*L54</f>
        <v>0</v>
      </c>
      <c r="N54" s="316">
        <v>0</v>
      </c>
      <c r="O54" s="316">
        <v>0</v>
      </c>
      <c r="P54" s="316">
        <v>4.96</v>
      </c>
    </row>
    <row r="55" spans="2:16">
      <c r="D55" s="313" t="s">
        <v>718</v>
      </c>
      <c r="E55" s="316">
        <v>0</v>
      </c>
      <c r="F55" s="316">
        <v>0</v>
      </c>
      <c r="G55" s="316">
        <f t="shared" ref="G55:G58" si="6">E55*F55</f>
        <v>0</v>
      </c>
      <c r="H55" s="316">
        <v>0</v>
      </c>
      <c r="I55" s="316">
        <v>0</v>
      </c>
      <c r="J55" s="316">
        <f t="shared" ref="J55:J58" si="7">H55*I55</f>
        <v>0</v>
      </c>
      <c r="K55" s="316">
        <v>0</v>
      </c>
      <c r="L55" s="316">
        <v>0</v>
      </c>
      <c r="M55" s="316">
        <v>9.68</v>
      </c>
      <c r="N55" s="316">
        <v>0</v>
      </c>
      <c r="O55" s="316">
        <v>0</v>
      </c>
      <c r="P55" s="316">
        <v>43.74</v>
      </c>
    </row>
    <row r="56" spans="2:16">
      <c r="D56" s="313" t="s">
        <v>719</v>
      </c>
      <c r="E56" s="316">
        <v>0</v>
      </c>
      <c r="F56" s="316">
        <v>0</v>
      </c>
      <c r="G56" s="316">
        <f t="shared" si="6"/>
        <v>0</v>
      </c>
      <c r="H56" s="316">
        <v>0</v>
      </c>
      <c r="I56" s="316">
        <v>0</v>
      </c>
      <c r="J56" s="316">
        <f t="shared" si="7"/>
        <v>0</v>
      </c>
      <c r="K56" s="316">
        <v>0</v>
      </c>
      <c r="L56" s="316">
        <v>0</v>
      </c>
      <c r="M56" s="316">
        <v>23.98</v>
      </c>
      <c r="N56" s="316">
        <v>0</v>
      </c>
      <c r="O56" s="316">
        <v>0</v>
      </c>
      <c r="P56" s="316">
        <v>62.51</v>
      </c>
    </row>
    <row r="57" spans="2:16">
      <c r="D57" s="313" t="s">
        <v>720</v>
      </c>
      <c r="E57" s="316">
        <v>3.5</v>
      </c>
      <c r="F57" s="316">
        <v>3.2</v>
      </c>
      <c r="G57" s="316">
        <f t="shared" si="6"/>
        <v>11.2</v>
      </c>
      <c r="H57" s="316">
        <v>3.5</v>
      </c>
      <c r="I57" s="316">
        <v>3.2</v>
      </c>
      <c r="J57" s="316">
        <f t="shared" si="7"/>
        <v>11.2</v>
      </c>
      <c r="K57" s="316">
        <v>0</v>
      </c>
      <c r="L57" s="316">
        <v>0</v>
      </c>
      <c r="M57" s="316">
        <v>26.58</v>
      </c>
      <c r="N57" s="316">
        <v>0</v>
      </c>
      <c r="O57" s="316">
        <v>0</v>
      </c>
      <c r="P57" s="316">
        <v>77.069999999999993</v>
      </c>
    </row>
    <row r="58" spans="2:16">
      <c r="D58" s="313" t="s">
        <v>721</v>
      </c>
      <c r="E58" s="316">
        <v>2.0499999999999998</v>
      </c>
      <c r="F58" s="316">
        <v>3.2</v>
      </c>
      <c r="G58" s="316">
        <f t="shared" si="6"/>
        <v>6.56</v>
      </c>
      <c r="H58" s="316">
        <v>2.0499999999999998</v>
      </c>
      <c r="I58" s="316">
        <v>3.2</v>
      </c>
      <c r="J58" s="316">
        <f t="shared" si="7"/>
        <v>6.56</v>
      </c>
      <c r="K58" s="316">
        <v>0</v>
      </c>
      <c r="L58" s="316">
        <v>0</v>
      </c>
      <c r="M58" s="341">
        <v>2.2549999999999999</v>
      </c>
      <c r="N58" s="316">
        <v>2.0499999999999998</v>
      </c>
      <c r="O58" s="316">
        <v>3.2</v>
      </c>
      <c r="P58" s="316">
        <f t="shared" ref="P58" si="8">N58*O58</f>
        <v>6.56</v>
      </c>
    </row>
    <row r="59" spans="2:16">
      <c r="B59" s="655" t="s">
        <v>723</v>
      </c>
      <c r="C59" s="656"/>
      <c r="E59" s="612" t="s">
        <v>475</v>
      </c>
      <c r="F59" s="614"/>
      <c r="G59" s="318">
        <f>SUM(G54:G58)</f>
        <v>22.72</v>
      </c>
      <c r="H59" s="612" t="s">
        <v>475</v>
      </c>
      <c r="I59" s="614"/>
      <c r="J59" s="318">
        <f>SUM(J54:J58)</f>
        <v>22.72</v>
      </c>
      <c r="K59" s="612" t="s">
        <v>475</v>
      </c>
      <c r="L59" s="614"/>
      <c r="M59" s="318">
        <f>SUM(M54:M58)</f>
        <v>62.5</v>
      </c>
      <c r="N59" s="612" t="s">
        <v>475</v>
      </c>
      <c r="O59" s="614"/>
      <c r="P59" s="318">
        <f>SUM(P54:P58)</f>
        <v>194.84</v>
      </c>
    </row>
    <row r="60" spans="2:16">
      <c r="B60" s="660" t="s">
        <v>467</v>
      </c>
      <c r="C60" s="662" t="s">
        <v>468</v>
      </c>
    </row>
    <row r="61" spans="2:16">
      <c r="B61" s="661"/>
      <c r="C61" s="663"/>
    </row>
    <row r="62" spans="2:16">
      <c r="B62" s="313" t="s">
        <v>686</v>
      </c>
      <c r="C62" s="316">
        <v>4.1500000000000004</v>
      </c>
    </row>
    <row r="63" spans="2:16">
      <c r="B63" s="313" t="s">
        <v>687</v>
      </c>
      <c r="C63" s="316">
        <v>10.75</v>
      </c>
    </row>
    <row r="64" spans="2:16">
      <c r="B64" s="313" t="s">
        <v>688</v>
      </c>
      <c r="C64" s="316">
        <v>104.01</v>
      </c>
    </row>
    <row r="65" spans="2:5">
      <c r="B65" s="313" t="s">
        <v>689</v>
      </c>
      <c r="C65" s="316">
        <v>12.75</v>
      </c>
    </row>
    <row r="66" spans="2:5">
      <c r="B66" s="313" t="s">
        <v>690</v>
      </c>
      <c r="C66" s="316">
        <v>32.9</v>
      </c>
    </row>
    <row r="67" spans="2:5">
      <c r="B67" s="313" t="s">
        <v>200</v>
      </c>
      <c r="C67" s="316">
        <v>5.7</v>
      </c>
    </row>
    <row r="68" spans="2:5">
      <c r="B68" s="313" t="s">
        <v>694</v>
      </c>
      <c r="C68" s="316">
        <v>7.7</v>
      </c>
    </row>
    <row r="69" spans="2:5">
      <c r="B69" s="313" t="s">
        <v>695</v>
      </c>
      <c r="C69" s="316">
        <v>11.95</v>
      </c>
    </row>
    <row r="70" spans="2:5">
      <c r="B70" s="313" t="s">
        <v>696</v>
      </c>
      <c r="C70" s="316">
        <v>5.3</v>
      </c>
    </row>
    <row r="71" spans="2:5">
      <c r="B71" s="313" t="s">
        <v>697</v>
      </c>
      <c r="C71" s="316">
        <v>3.25</v>
      </c>
    </row>
    <row r="72" spans="2:5">
      <c r="B72" s="313" t="s">
        <v>698</v>
      </c>
      <c r="C72" s="316">
        <v>3.25</v>
      </c>
    </row>
    <row r="73" spans="2:5">
      <c r="B73" s="336" t="s">
        <v>475</v>
      </c>
      <c r="C73" s="316">
        <f>SUM(C62:C72)</f>
        <v>201.71</v>
      </c>
    </row>
    <row r="76" spans="2:5">
      <c r="B76" s="655" t="s">
        <v>97</v>
      </c>
      <c r="C76" s="669"/>
      <c r="D76" s="669"/>
      <c r="E76" s="656"/>
    </row>
    <row r="77" spans="2:5">
      <c r="B77" s="670" t="s">
        <v>32</v>
      </c>
      <c r="C77" s="668" t="s">
        <v>724</v>
      </c>
      <c r="D77" s="668" t="s">
        <v>477</v>
      </c>
      <c r="E77" s="668" t="s">
        <v>468</v>
      </c>
    </row>
    <row r="78" spans="2:5">
      <c r="B78" s="661"/>
      <c r="C78" s="663"/>
      <c r="D78" s="663"/>
      <c r="E78" s="663"/>
    </row>
    <row r="79" spans="2:5">
      <c r="B79" s="313" t="s">
        <v>769</v>
      </c>
      <c r="C79" s="316" t="s">
        <v>725</v>
      </c>
      <c r="D79" s="316">
        <v>5</v>
      </c>
      <c r="E79" s="316">
        <v>8.4</v>
      </c>
    </row>
    <row r="80" spans="2:5">
      <c r="B80" s="313" t="s">
        <v>265</v>
      </c>
      <c r="C80" s="316" t="s">
        <v>726</v>
      </c>
      <c r="D80" s="316">
        <v>4</v>
      </c>
      <c r="E80" s="316">
        <v>7.56</v>
      </c>
    </row>
    <row r="81" spans="2:5">
      <c r="B81" s="313" t="s">
        <v>264</v>
      </c>
      <c r="C81" s="316" t="s">
        <v>726</v>
      </c>
      <c r="D81" s="316">
        <v>1</v>
      </c>
      <c r="E81" s="316">
        <v>1.89</v>
      </c>
    </row>
    <row r="82" spans="2:5">
      <c r="B82" s="313" t="s">
        <v>290</v>
      </c>
      <c r="C82" s="316" t="s">
        <v>727</v>
      </c>
      <c r="D82" s="316">
        <v>1</v>
      </c>
      <c r="E82" s="316">
        <v>2.1</v>
      </c>
    </row>
    <row r="83" spans="2:5">
      <c r="B83" s="313" t="s">
        <v>291</v>
      </c>
      <c r="C83" s="316" t="s">
        <v>728</v>
      </c>
      <c r="D83" s="316">
        <v>1</v>
      </c>
      <c r="E83" s="316">
        <v>2.52</v>
      </c>
    </row>
    <row r="84" spans="2:5">
      <c r="B84" s="612" t="s">
        <v>475</v>
      </c>
      <c r="C84" s="613"/>
      <c r="D84" s="614"/>
      <c r="E84" s="316">
        <f>SUM(E79:E83)</f>
        <v>22.47</v>
      </c>
    </row>
    <row r="86" spans="2:5">
      <c r="B86" s="655" t="s">
        <v>98</v>
      </c>
      <c r="C86" s="669"/>
      <c r="D86" s="669"/>
      <c r="E86" s="656"/>
    </row>
    <row r="87" spans="2:5">
      <c r="B87" s="670" t="s">
        <v>32</v>
      </c>
      <c r="C87" s="668" t="s">
        <v>724</v>
      </c>
      <c r="D87" s="668" t="s">
        <v>477</v>
      </c>
      <c r="E87" s="668" t="s">
        <v>468</v>
      </c>
    </row>
    <row r="88" spans="2:5">
      <c r="B88" s="661"/>
      <c r="C88" s="663"/>
      <c r="D88" s="663"/>
      <c r="E88" s="663"/>
    </row>
    <row r="89" spans="2:5">
      <c r="B89" s="313" t="s">
        <v>273</v>
      </c>
      <c r="C89" s="316" t="s">
        <v>729</v>
      </c>
      <c r="D89" s="316">
        <v>4</v>
      </c>
      <c r="E89" s="316">
        <v>2.8</v>
      </c>
    </row>
    <row r="90" spans="2:5">
      <c r="B90" s="313" t="s">
        <v>274</v>
      </c>
      <c r="C90" s="316" t="s">
        <v>730</v>
      </c>
      <c r="D90" s="316">
        <v>2</v>
      </c>
      <c r="E90" s="316">
        <v>1.28</v>
      </c>
    </row>
    <row r="91" spans="2:5">
      <c r="B91" s="313" t="s">
        <v>275</v>
      </c>
      <c r="C91" s="316" t="s">
        <v>731</v>
      </c>
      <c r="D91" s="316">
        <v>1</v>
      </c>
      <c r="E91" s="316">
        <v>0.8</v>
      </c>
    </row>
    <row r="92" spans="2:5">
      <c r="B92" s="313" t="s">
        <v>276</v>
      </c>
      <c r="C92" s="316" t="s">
        <v>732</v>
      </c>
      <c r="D92" s="316">
        <v>3</v>
      </c>
      <c r="E92" s="316">
        <v>7.2</v>
      </c>
    </row>
    <row r="93" spans="2:5">
      <c r="B93" s="612" t="s">
        <v>475</v>
      </c>
      <c r="C93" s="613"/>
      <c r="D93" s="614"/>
      <c r="E93" s="316">
        <f>SUM(E89:E92)</f>
        <v>12.08</v>
      </c>
    </row>
    <row r="94" spans="2:5">
      <c r="B94" s="411"/>
      <c r="C94" s="411"/>
      <c r="D94" s="411"/>
      <c r="E94" s="348"/>
    </row>
    <row r="95" spans="2:5">
      <c r="B95" s="655" t="s">
        <v>733</v>
      </c>
      <c r="C95" s="656"/>
      <c r="D95" s="655" t="s">
        <v>734</v>
      </c>
      <c r="E95" s="656"/>
    </row>
    <row r="96" spans="2:5">
      <c r="B96" s="660" t="s">
        <v>467</v>
      </c>
      <c r="C96" s="662" t="s">
        <v>468</v>
      </c>
      <c r="D96" s="660" t="s">
        <v>467</v>
      </c>
      <c r="E96" s="662" t="s">
        <v>469</v>
      </c>
    </row>
    <row r="97" spans="2:5">
      <c r="B97" s="661"/>
      <c r="C97" s="663"/>
      <c r="D97" s="661"/>
      <c r="E97" s="663"/>
    </row>
    <row r="98" spans="2:5">
      <c r="B98" s="313" t="s">
        <v>685</v>
      </c>
      <c r="C98" s="316">
        <v>12.15</v>
      </c>
      <c r="D98" s="313" t="s">
        <v>685</v>
      </c>
      <c r="E98" s="316">
        <v>1.5</v>
      </c>
    </row>
    <row r="99" spans="2:5">
      <c r="B99" s="313" t="s">
        <v>686</v>
      </c>
      <c r="C99" s="316">
        <v>4.1500000000000004</v>
      </c>
      <c r="D99" s="313" t="s">
        <v>686</v>
      </c>
      <c r="E99" s="316">
        <v>4.63</v>
      </c>
    </row>
    <row r="100" spans="2:5">
      <c r="B100" s="313" t="s">
        <v>687</v>
      </c>
      <c r="C100" s="316">
        <v>10.75</v>
      </c>
      <c r="D100" s="313" t="s">
        <v>687</v>
      </c>
      <c r="E100" s="316">
        <v>6.6</v>
      </c>
    </row>
    <row r="101" spans="2:5">
      <c r="B101" s="313" t="s">
        <v>688</v>
      </c>
      <c r="C101" s="316">
        <v>75.2</v>
      </c>
      <c r="D101" s="313" t="s">
        <v>688</v>
      </c>
      <c r="E101" s="316">
        <v>26.5</v>
      </c>
    </row>
    <row r="102" spans="2:5">
      <c r="B102" s="313" t="s">
        <v>700</v>
      </c>
      <c r="C102" s="316">
        <v>26.5</v>
      </c>
      <c r="D102" s="313" t="s">
        <v>700</v>
      </c>
      <c r="E102" s="316">
        <v>0</v>
      </c>
    </row>
    <row r="103" spans="2:5">
      <c r="B103" s="313" t="s">
        <v>689</v>
      </c>
      <c r="C103" s="316">
        <v>12.75</v>
      </c>
      <c r="D103" s="313" t="s">
        <v>689</v>
      </c>
      <c r="E103" s="316">
        <v>14.9</v>
      </c>
    </row>
    <row r="104" spans="2:5">
      <c r="B104" s="313" t="s">
        <v>690</v>
      </c>
      <c r="C104" s="316">
        <v>32.9</v>
      </c>
      <c r="D104" s="313" t="s">
        <v>690</v>
      </c>
      <c r="E104" s="316">
        <v>23.35</v>
      </c>
    </row>
    <row r="105" spans="2:5">
      <c r="B105" s="313" t="s">
        <v>691</v>
      </c>
      <c r="C105" s="316">
        <v>28</v>
      </c>
      <c r="D105" s="313" t="s">
        <v>691</v>
      </c>
      <c r="E105" s="316">
        <v>15.38</v>
      </c>
    </row>
    <row r="106" spans="2:5">
      <c r="B106" s="313" t="s">
        <v>692</v>
      </c>
      <c r="C106" s="316">
        <v>21.1</v>
      </c>
      <c r="D106" s="313" t="s">
        <v>692</v>
      </c>
      <c r="E106" s="316">
        <v>20.5</v>
      </c>
    </row>
    <row r="107" spans="2:5">
      <c r="B107" s="313" t="s">
        <v>709</v>
      </c>
      <c r="C107" s="316">
        <v>4.3</v>
      </c>
      <c r="D107" s="313" t="s">
        <v>709</v>
      </c>
      <c r="E107" s="316">
        <v>4.1500000000000004</v>
      </c>
    </row>
    <row r="108" spans="2:5">
      <c r="B108" s="313" t="s">
        <v>693</v>
      </c>
      <c r="C108" s="316">
        <v>6.8</v>
      </c>
      <c r="D108" s="313" t="s">
        <v>693</v>
      </c>
      <c r="E108" s="316">
        <v>10.9</v>
      </c>
    </row>
    <row r="109" spans="2:5">
      <c r="B109" s="313" t="s">
        <v>200</v>
      </c>
      <c r="C109" s="316">
        <v>5.7</v>
      </c>
      <c r="D109" s="313" t="s">
        <v>200</v>
      </c>
      <c r="E109" s="316">
        <v>9.6</v>
      </c>
    </row>
    <row r="110" spans="2:5">
      <c r="B110" s="313" t="s">
        <v>694</v>
      </c>
      <c r="C110" s="316">
        <v>7.7</v>
      </c>
      <c r="D110" s="313" t="s">
        <v>694</v>
      </c>
      <c r="E110" s="316">
        <v>11.1</v>
      </c>
    </row>
    <row r="111" spans="2:5">
      <c r="B111" s="313" t="s">
        <v>695</v>
      </c>
      <c r="C111" s="316">
        <v>11.95</v>
      </c>
      <c r="D111" s="313" t="s">
        <v>695</v>
      </c>
      <c r="E111" s="316">
        <v>14.3</v>
      </c>
    </row>
    <row r="112" spans="2:5">
      <c r="B112" s="313" t="s">
        <v>696</v>
      </c>
      <c r="C112" s="316">
        <v>5.3</v>
      </c>
      <c r="D112" s="313" t="s">
        <v>696</v>
      </c>
      <c r="E112" s="316">
        <v>9.3000000000000007</v>
      </c>
    </row>
    <row r="113" spans="2:5">
      <c r="B113" s="313" t="s">
        <v>697</v>
      </c>
      <c r="C113" s="316">
        <v>3.25</v>
      </c>
      <c r="D113" s="313" t="s">
        <v>697</v>
      </c>
      <c r="E113" s="316">
        <v>7.2</v>
      </c>
    </row>
    <row r="114" spans="2:5">
      <c r="B114" s="313" t="s">
        <v>698</v>
      </c>
      <c r="C114" s="316">
        <v>3.25</v>
      </c>
      <c r="D114" s="313" t="s">
        <v>698</v>
      </c>
      <c r="E114" s="316">
        <v>7.2</v>
      </c>
    </row>
    <row r="115" spans="2:5">
      <c r="B115" s="336" t="s">
        <v>475</v>
      </c>
      <c r="C115" s="316">
        <f>SUM(C98:C114)</f>
        <v>271.75</v>
      </c>
      <c r="D115" s="336" t="s">
        <v>475</v>
      </c>
      <c r="E115" s="316">
        <f>SUM(E98:E114)</f>
        <v>187.11</v>
      </c>
    </row>
    <row r="117" spans="2:5">
      <c r="B117" s="655" t="s">
        <v>807</v>
      </c>
      <c r="C117" s="656"/>
    </row>
    <row r="118" spans="2:5">
      <c r="B118" s="660" t="s">
        <v>467</v>
      </c>
      <c r="C118" s="662" t="s">
        <v>468</v>
      </c>
    </row>
    <row r="119" spans="2:5">
      <c r="B119" s="661"/>
      <c r="C119" s="663"/>
    </row>
    <row r="120" spans="2:5">
      <c r="B120" s="313" t="s">
        <v>808</v>
      </c>
      <c r="C120" s="316">
        <f>C115-C98</f>
        <v>259.60000000000002</v>
      </c>
    </row>
  </sheetData>
  <mergeCells count="58">
    <mergeCell ref="B117:C117"/>
    <mergeCell ref="B118:B119"/>
    <mergeCell ref="C118:C119"/>
    <mergeCell ref="B60:B61"/>
    <mergeCell ref="C60:C61"/>
    <mergeCell ref="B77:B78"/>
    <mergeCell ref="C77:C78"/>
    <mergeCell ref="B96:B97"/>
    <mergeCell ref="C96:C97"/>
    <mergeCell ref="B95:C95"/>
    <mergeCell ref="N24:O24"/>
    <mergeCell ref="K53:M53"/>
    <mergeCell ref="N53:P53"/>
    <mergeCell ref="E87:E88"/>
    <mergeCell ref="E59:F59"/>
    <mergeCell ref="H59:I59"/>
    <mergeCell ref="K59:L59"/>
    <mergeCell ref="N59:O59"/>
    <mergeCell ref="E27:G27"/>
    <mergeCell ref="H27:J27"/>
    <mergeCell ref="K27:M27"/>
    <mergeCell ref="N27:P27"/>
    <mergeCell ref="E45:F45"/>
    <mergeCell ref="N45:O45"/>
    <mergeCell ref="K45:L45"/>
    <mergeCell ref="H53:J53"/>
    <mergeCell ref="E3:P3"/>
    <mergeCell ref="B1:P2"/>
    <mergeCell ref="E52:P52"/>
    <mergeCell ref="D52:D53"/>
    <mergeCell ref="K4:M4"/>
    <mergeCell ref="K24:L24"/>
    <mergeCell ref="B3:B4"/>
    <mergeCell ref="C3:C4"/>
    <mergeCell ref="D3:D4"/>
    <mergeCell ref="B37:C37"/>
    <mergeCell ref="E4:G4"/>
    <mergeCell ref="E24:F24"/>
    <mergeCell ref="H4:J4"/>
    <mergeCell ref="H24:I24"/>
    <mergeCell ref="E53:G53"/>
    <mergeCell ref="N4:P4"/>
    <mergeCell ref="B59:C59"/>
    <mergeCell ref="E26:J26"/>
    <mergeCell ref="D95:E95"/>
    <mergeCell ref="D96:D97"/>
    <mergeCell ref="E96:E97"/>
    <mergeCell ref="H45:I45"/>
    <mergeCell ref="D26:D27"/>
    <mergeCell ref="D77:D78"/>
    <mergeCell ref="B76:E76"/>
    <mergeCell ref="E77:E78"/>
    <mergeCell ref="B93:D93"/>
    <mergeCell ref="B84:D84"/>
    <mergeCell ref="B86:E86"/>
    <mergeCell ref="B87:B88"/>
    <mergeCell ref="C87:C88"/>
    <mergeCell ref="D87:D88"/>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99"/>
  <sheetViews>
    <sheetView zoomScale="90" zoomScaleNormal="90" zoomScaleSheetLayoutView="77" workbookViewId="0">
      <selection activeCell="D5" sqref="D5"/>
    </sheetView>
  </sheetViews>
  <sheetFormatPr defaultRowHeight="17.25"/>
  <cols>
    <col min="1" max="1" width="15" style="36" customWidth="1"/>
    <col min="2" max="2" width="11.28515625" style="36" customWidth="1"/>
    <col min="3" max="3" width="6.7109375" style="42" customWidth="1"/>
    <col min="4" max="4" width="100.7109375" style="40" customWidth="1"/>
    <col min="5" max="5" width="6.7109375" style="36" customWidth="1"/>
    <col min="6" max="6" width="13.5703125" style="41" customWidth="1"/>
    <col min="7" max="7" width="12.7109375" style="41" customWidth="1"/>
    <col min="8" max="8" width="13.7109375" style="41" customWidth="1"/>
    <col min="9" max="9" width="11.7109375" style="36" customWidth="1"/>
    <col min="10" max="10" width="20.5703125" style="41" customWidth="1"/>
    <col min="11" max="12" width="11" style="180" bestFit="1" customWidth="1"/>
    <col min="13" max="13" width="15.5703125" style="180" bestFit="1" customWidth="1"/>
    <col min="14" max="14" width="57.85546875" style="180" customWidth="1"/>
    <col min="15" max="67" width="9.140625" style="180"/>
    <col min="68" max="111" width="9.140625" style="36"/>
    <col min="112" max="16384" width="9.140625" style="37"/>
  </cols>
  <sheetData>
    <row r="1" spans="1:111" ht="11.1" customHeight="1">
      <c r="A1" s="473" t="str">
        <f>B4</f>
        <v xml:space="preserve"> Reforma e Ampliação Abatedouro de Aves Municipal</v>
      </c>
      <c r="B1" s="473"/>
      <c r="C1" s="473"/>
      <c r="D1" s="473"/>
      <c r="E1" s="473"/>
      <c r="F1" s="473"/>
      <c r="G1" s="473"/>
      <c r="H1" s="473"/>
      <c r="I1" s="473"/>
      <c r="J1" s="473"/>
    </row>
    <row r="2" spans="1:111" ht="11.1" customHeight="1">
      <c r="A2" s="473"/>
      <c r="B2" s="473"/>
      <c r="C2" s="473"/>
      <c r="D2" s="473"/>
      <c r="E2" s="473"/>
      <c r="F2" s="473"/>
      <c r="G2" s="473"/>
      <c r="H2" s="473"/>
      <c r="I2" s="473"/>
      <c r="J2" s="473"/>
    </row>
    <row r="3" spans="1:111" s="218" customFormat="1" ht="21" customHeight="1">
      <c r="A3" s="48" t="s">
        <v>318</v>
      </c>
      <c r="B3" s="48"/>
      <c r="C3" s="49"/>
      <c r="D3" s="226"/>
      <c r="E3" s="259" t="s">
        <v>7</v>
      </c>
      <c r="F3" s="260"/>
      <c r="G3" s="227">
        <f>$I$292</f>
        <v>0</v>
      </c>
      <c r="H3" s="227"/>
      <c r="I3" s="261" t="s">
        <v>9</v>
      </c>
      <c r="J3" s="284">
        <v>43549</v>
      </c>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row>
    <row r="4" spans="1:111" s="218" customFormat="1" ht="21" customHeight="1">
      <c r="A4" s="250" t="s">
        <v>319</v>
      </c>
      <c r="B4" s="240" t="str">
        <f>MID(Capa!A48,6,200)</f>
        <v xml:space="preserve"> Reforma e Ampliação Abatedouro de Aves Municipal</v>
      </c>
      <c r="C4" s="240"/>
      <c r="D4" s="240"/>
      <c r="E4" s="251"/>
      <c r="F4" s="262" t="s">
        <v>8</v>
      </c>
      <c r="G4" s="252">
        <f>G3/(B6+B7)</f>
        <v>0</v>
      </c>
      <c r="H4" s="252"/>
      <c r="I4" s="245" t="s">
        <v>513</v>
      </c>
      <c r="J4" s="285">
        <f>'BDI - Serviços'!I25</f>
        <v>0.24940000000000001</v>
      </c>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row>
    <row r="5" spans="1:111" s="218" customFormat="1" ht="21" customHeight="1">
      <c r="A5" s="250" t="s">
        <v>155</v>
      </c>
      <c r="B5" s="240" t="str">
        <f>Capa!A49</f>
        <v>Local: BR 163, KM 774 - Assentamento Jonas Pinheiro Poranga - Sorriso MT</v>
      </c>
      <c r="C5" s="263"/>
      <c r="D5" s="264"/>
      <c r="E5" s="265"/>
      <c r="F5" s="252"/>
      <c r="G5" s="252"/>
      <c r="H5" s="252"/>
      <c r="I5" s="245" t="s">
        <v>514</v>
      </c>
      <c r="J5" s="285">
        <f>'BDI-Equipamentos'!I25</f>
        <v>0.1278</v>
      </c>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row>
    <row r="6" spans="1:111" s="218" customFormat="1" ht="21" customHeight="1">
      <c r="A6" s="266" t="s">
        <v>607</v>
      </c>
      <c r="B6" s="402">
        <v>288.45999999999998</v>
      </c>
      <c r="C6" s="263"/>
      <c r="D6" s="268"/>
      <c r="E6" s="265"/>
      <c r="F6" s="252"/>
      <c r="G6" s="252"/>
      <c r="H6" s="269"/>
      <c r="I6" s="262" t="s">
        <v>320</v>
      </c>
      <c r="J6" s="240" t="s">
        <v>736</v>
      </c>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row>
    <row r="7" spans="1:111" s="218" customFormat="1" ht="21" customHeight="1">
      <c r="A7" s="266" t="s">
        <v>608</v>
      </c>
      <c r="B7" s="402">
        <v>12.26</v>
      </c>
      <c r="C7" s="263"/>
      <c r="D7" s="360"/>
      <c r="E7" s="265"/>
      <c r="F7" s="252"/>
      <c r="G7" s="252"/>
      <c r="H7" s="269"/>
      <c r="I7" s="262"/>
      <c r="J7" s="240"/>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row>
    <row r="8" spans="1:111" s="218" customFormat="1" ht="21" customHeight="1">
      <c r="A8" s="251" t="s">
        <v>509</v>
      </c>
      <c r="B8" s="267"/>
      <c r="C8" s="263"/>
      <c r="D8" s="268"/>
      <c r="E8" s="270" t="s">
        <v>306</v>
      </c>
      <c r="F8" s="252"/>
      <c r="G8" s="252"/>
      <c r="H8" s="252"/>
      <c r="I8" s="240"/>
      <c r="J8" s="240"/>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row>
    <row r="9" spans="1:111" ht="12" customHeight="1">
      <c r="A9" s="232"/>
      <c r="B9" s="232"/>
      <c r="C9" s="231"/>
      <c r="D9" s="234"/>
      <c r="F9" s="8"/>
      <c r="G9" s="8"/>
      <c r="H9" s="39"/>
      <c r="I9" s="232"/>
      <c r="J9" s="8"/>
    </row>
    <row r="10" spans="1:111" ht="12.75" customHeight="1">
      <c r="A10" s="474" t="s">
        <v>6</v>
      </c>
      <c r="B10" s="475" t="s">
        <v>159</v>
      </c>
      <c r="C10" s="474" t="s">
        <v>0</v>
      </c>
      <c r="D10" s="475" t="s">
        <v>1</v>
      </c>
      <c r="E10" s="475" t="s">
        <v>27</v>
      </c>
      <c r="F10" s="476" t="s">
        <v>232</v>
      </c>
      <c r="G10" s="230"/>
      <c r="H10" s="474" t="s">
        <v>2</v>
      </c>
      <c r="I10" s="474"/>
      <c r="J10" s="474"/>
    </row>
    <row r="11" spans="1:111" ht="48" customHeight="1">
      <c r="A11" s="474"/>
      <c r="B11" s="475"/>
      <c r="C11" s="474"/>
      <c r="D11" s="475"/>
      <c r="E11" s="475"/>
      <c r="F11" s="476"/>
      <c r="G11" s="51" t="s">
        <v>154</v>
      </c>
      <c r="H11" s="51" t="s">
        <v>3</v>
      </c>
      <c r="I11" s="229" t="s">
        <v>4</v>
      </c>
      <c r="J11" s="51" t="s">
        <v>5</v>
      </c>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row>
    <row r="12" spans="1:111" s="38" customFormat="1" ht="35.1" customHeight="1">
      <c r="A12" s="11"/>
      <c r="B12" s="11"/>
      <c r="C12" s="12" t="s">
        <v>35</v>
      </c>
      <c r="D12" s="13" t="s">
        <v>12</v>
      </c>
      <c r="E12" s="11"/>
      <c r="F12" s="14"/>
      <c r="G12" s="14"/>
      <c r="H12" s="14"/>
      <c r="I12" s="11"/>
      <c r="J12" s="14"/>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row>
    <row r="13" spans="1:111" customFormat="1" ht="29.25" customHeight="1">
      <c r="A13" s="116" t="s">
        <v>16</v>
      </c>
      <c r="B13" s="116" t="s">
        <v>13</v>
      </c>
      <c r="C13" s="117" t="s">
        <v>37</v>
      </c>
      <c r="D13" s="98" t="s">
        <v>494</v>
      </c>
      <c r="E13" s="116" t="s">
        <v>126</v>
      </c>
      <c r="F13" s="431">
        <v>6</v>
      </c>
      <c r="G13" s="122">
        <f t="shared" ref="G13" si="0">$J$4</f>
        <v>0.24940000000000001</v>
      </c>
      <c r="H13" s="118">
        <v>0</v>
      </c>
      <c r="I13" s="198">
        <f t="shared" ref="I13:I14" si="1">H13*(1+G13)</f>
        <v>0</v>
      </c>
      <c r="J13" s="99">
        <f t="shared" ref="J13:J14" si="2">F13*I13</f>
        <v>0</v>
      </c>
    </row>
    <row r="14" spans="1:111" ht="39" customHeight="1">
      <c r="A14" s="109">
        <v>99059</v>
      </c>
      <c r="B14" s="109" t="s">
        <v>13</v>
      </c>
      <c r="C14" s="117" t="s">
        <v>40</v>
      </c>
      <c r="D14" s="18" t="s">
        <v>737</v>
      </c>
      <c r="E14" s="109" t="s">
        <v>124</v>
      </c>
      <c r="F14" s="431">
        <v>10.3</v>
      </c>
      <c r="G14" s="122">
        <f>$J$4</f>
        <v>0.24940000000000001</v>
      </c>
      <c r="H14" s="19">
        <v>0</v>
      </c>
      <c r="I14" s="198">
        <f t="shared" si="1"/>
        <v>0</v>
      </c>
      <c r="J14" s="99">
        <f t="shared" si="2"/>
        <v>0</v>
      </c>
    </row>
    <row r="15" spans="1:111" ht="23.25" customHeight="1">
      <c r="A15" s="109"/>
      <c r="B15" s="109"/>
      <c r="C15" s="32" t="s">
        <v>43</v>
      </c>
      <c r="D15" s="33" t="s">
        <v>671</v>
      </c>
      <c r="E15" s="109"/>
      <c r="F15" s="99"/>
      <c r="G15" s="107"/>
      <c r="H15" s="19"/>
      <c r="I15" s="177"/>
      <c r="J15" s="19"/>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row>
    <row r="16" spans="1:111" ht="27" customHeight="1">
      <c r="A16" s="109">
        <v>90777</v>
      </c>
      <c r="B16" s="109" t="s">
        <v>13</v>
      </c>
      <c r="C16" s="117" t="s">
        <v>741</v>
      </c>
      <c r="D16" s="18" t="s">
        <v>672</v>
      </c>
      <c r="E16" s="109" t="s">
        <v>123</v>
      </c>
      <c r="F16" s="431">
        <v>60</v>
      </c>
      <c r="G16" s="122">
        <f>$J$4</f>
        <v>0.24940000000000001</v>
      </c>
      <c r="H16" s="19">
        <v>0</v>
      </c>
      <c r="I16" s="198">
        <f t="shared" ref="I16:I17" si="3">H16*(1+G16)</f>
        <v>0</v>
      </c>
      <c r="J16" s="99">
        <f t="shared" ref="J16:J17" si="4">F16*I16</f>
        <v>0</v>
      </c>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row>
    <row r="17" spans="1:111" ht="24" customHeight="1">
      <c r="A17" s="109">
        <v>93572</v>
      </c>
      <c r="B17" s="109" t="s">
        <v>13</v>
      </c>
      <c r="C17" s="117" t="s">
        <v>742</v>
      </c>
      <c r="D17" s="18" t="s">
        <v>673</v>
      </c>
      <c r="E17" s="109" t="s">
        <v>674</v>
      </c>
      <c r="F17" s="431">
        <v>4</v>
      </c>
      <c r="G17" s="122">
        <f>$J$4</f>
        <v>0.24940000000000001</v>
      </c>
      <c r="H17" s="19">
        <v>0</v>
      </c>
      <c r="I17" s="198">
        <f t="shared" si="3"/>
        <v>0</v>
      </c>
      <c r="J17" s="99">
        <f t="shared" si="4"/>
        <v>0</v>
      </c>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row>
    <row r="18" spans="1:111" ht="35.1" customHeight="1">
      <c r="A18" s="92"/>
      <c r="B18" s="92"/>
      <c r="C18" s="52"/>
      <c r="D18" s="30"/>
      <c r="E18" s="92"/>
      <c r="F18" s="27"/>
      <c r="G18" s="27"/>
      <c r="H18" s="479" t="s">
        <v>17</v>
      </c>
      <c r="I18" s="479"/>
      <c r="J18" s="35">
        <f>SUM(J13:J17)</f>
        <v>0</v>
      </c>
    </row>
    <row r="19" spans="1:111" ht="35.1" customHeight="1">
      <c r="A19" s="23"/>
      <c r="B19" s="23"/>
      <c r="C19" s="12" t="s">
        <v>49</v>
      </c>
      <c r="D19" s="312" t="s">
        <v>738</v>
      </c>
      <c r="E19" s="23"/>
      <c r="F19" s="24"/>
      <c r="G19" s="24"/>
      <c r="H19" s="24"/>
      <c r="I19" s="25"/>
      <c r="J19" s="24"/>
    </row>
    <row r="20" spans="1:111" ht="35.1" customHeight="1">
      <c r="A20" s="170" t="s">
        <v>739</v>
      </c>
      <c r="B20" s="97" t="s">
        <v>13</v>
      </c>
      <c r="C20" s="86" t="s">
        <v>51</v>
      </c>
      <c r="D20" s="171" t="s">
        <v>740</v>
      </c>
      <c r="E20" s="97" t="s">
        <v>125</v>
      </c>
      <c r="F20" s="431">
        <f>'Memória de Cálculo-'!C27</f>
        <v>39.090000000000003</v>
      </c>
      <c r="G20" s="100">
        <f t="shared" ref="G20:G22" si="5">$J$4</f>
        <v>0.24940000000000001</v>
      </c>
      <c r="H20" s="99">
        <v>0</v>
      </c>
      <c r="I20" s="177">
        <f t="shared" ref="I20:I21" si="6">H20*(1+G20)</f>
        <v>0</v>
      </c>
      <c r="J20" s="99">
        <f t="shared" ref="J20:J21" si="7">F20*I20</f>
        <v>0</v>
      </c>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row>
    <row r="21" spans="1:111" ht="33.75" customHeight="1">
      <c r="A21" s="170">
        <v>97634</v>
      </c>
      <c r="B21" s="97" t="s">
        <v>13</v>
      </c>
      <c r="C21" s="86" t="s">
        <v>53</v>
      </c>
      <c r="D21" s="171" t="s">
        <v>778</v>
      </c>
      <c r="E21" s="97" t="s">
        <v>126</v>
      </c>
      <c r="F21" s="431">
        <f>'Memória de Cálculo-'!C29</f>
        <v>190</v>
      </c>
      <c r="G21" s="100">
        <f t="shared" si="5"/>
        <v>0.24940000000000001</v>
      </c>
      <c r="H21" s="99">
        <v>0</v>
      </c>
      <c r="I21" s="177">
        <f t="shared" si="6"/>
        <v>0</v>
      </c>
      <c r="J21" s="99">
        <f t="shared" si="7"/>
        <v>0</v>
      </c>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row>
    <row r="22" spans="1:111" ht="24" customHeight="1">
      <c r="A22" s="170">
        <v>97632</v>
      </c>
      <c r="B22" s="97" t="s">
        <v>13</v>
      </c>
      <c r="C22" s="86" t="s">
        <v>55</v>
      </c>
      <c r="D22" s="171" t="s">
        <v>743</v>
      </c>
      <c r="E22" s="97" t="s">
        <v>124</v>
      </c>
      <c r="F22" s="431">
        <f>'Memória de Cálculo-'!C31</f>
        <v>99.98</v>
      </c>
      <c r="G22" s="100">
        <f t="shared" si="5"/>
        <v>0.24940000000000001</v>
      </c>
      <c r="H22" s="99">
        <v>0</v>
      </c>
      <c r="I22" s="177">
        <f t="shared" ref="I22" si="8">H22*(1+G22)</f>
        <v>0</v>
      </c>
      <c r="J22" s="99">
        <f t="shared" ref="J22" si="9">F22*I22</f>
        <v>0</v>
      </c>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row>
    <row r="23" spans="1:111" ht="33" customHeight="1">
      <c r="A23" s="170">
        <v>97629</v>
      </c>
      <c r="B23" s="97" t="s">
        <v>13</v>
      </c>
      <c r="C23" s="86" t="s">
        <v>63</v>
      </c>
      <c r="D23" s="171" t="s">
        <v>779</v>
      </c>
      <c r="E23" s="97" t="s">
        <v>125</v>
      </c>
      <c r="F23" s="431">
        <f>'Memória de Cálculo-'!C35</f>
        <v>6.62</v>
      </c>
      <c r="G23" s="100">
        <f t="shared" ref="G23:G27" si="10">$J$4</f>
        <v>0.24940000000000001</v>
      </c>
      <c r="H23" s="99">
        <v>0</v>
      </c>
      <c r="I23" s="177">
        <f t="shared" ref="I23:I27" si="11">H23*(1+G23)</f>
        <v>0</v>
      </c>
      <c r="J23" s="99">
        <f t="shared" ref="J23:J27" si="12">F23*I23</f>
        <v>0</v>
      </c>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row>
    <row r="24" spans="1:111" ht="25.5" customHeight="1">
      <c r="A24" s="170">
        <v>97622</v>
      </c>
      <c r="B24" s="97" t="s">
        <v>13</v>
      </c>
      <c r="C24" s="86" t="s">
        <v>683</v>
      </c>
      <c r="D24" s="171" t="s">
        <v>670</v>
      </c>
      <c r="E24" s="97" t="s">
        <v>125</v>
      </c>
      <c r="F24" s="431">
        <f>'Memória de Cálculo-'!C33</f>
        <v>7.76</v>
      </c>
      <c r="G24" s="100">
        <f t="shared" si="10"/>
        <v>0.24940000000000001</v>
      </c>
      <c r="H24" s="99">
        <v>0</v>
      </c>
      <c r="I24" s="177">
        <f t="shared" ref="I24:I26" si="13">H24*(1+G24)</f>
        <v>0</v>
      </c>
      <c r="J24" s="99">
        <f t="shared" ref="J24:J26" si="14">F24*I24</f>
        <v>0</v>
      </c>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row>
    <row r="25" spans="1:111" ht="25.5" customHeight="1">
      <c r="A25" s="170">
        <v>96522</v>
      </c>
      <c r="B25" s="97" t="s">
        <v>13</v>
      </c>
      <c r="C25" s="86" t="s">
        <v>746</v>
      </c>
      <c r="D25" s="171" t="s">
        <v>744</v>
      </c>
      <c r="E25" s="97" t="s">
        <v>125</v>
      </c>
      <c r="F25" s="431">
        <f>'Mem. Calculo Fundações'!I6</f>
        <v>0.6</v>
      </c>
      <c r="G25" s="100">
        <f t="shared" si="10"/>
        <v>0.24940000000000001</v>
      </c>
      <c r="H25" s="99">
        <v>0</v>
      </c>
      <c r="I25" s="177">
        <f t="shared" si="13"/>
        <v>0</v>
      </c>
      <c r="J25" s="99">
        <f t="shared" si="14"/>
        <v>0</v>
      </c>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row>
    <row r="26" spans="1:111" ht="25.5" customHeight="1">
      <c r="A26" s="170">
        <v>96621</v>
      </c>
      <c r="B26" s="97" t="s">
        <v>13</v>
      </c>
      <c r="C26" s="86" t="s">
        <v>747</v>
      </c>
      <c r="D26" s="171" t="s">
        <v>501</v>
      </c>
      <c r="E26" s="97" t="s">
        <v>125</v>
      </c>
      <c r="F26" s="431">
        <f>'Mem. Calculo Fundações'!H6*0.05</f>
        <v>0.04</v>
      </c>
      <c r="G26" s="100">
        <f t="shared" si="10"/>
        <v>0.24940000000000001</v>
      </c>
      <c r="H26" s="99">
        <v>0</v>
      </c>
      <c r="I26" s="177">
        <f t="shared" si="13"/>
        <v>0</v>
      </c>
      <c r="J26" s="99">
        <f t="shared" si="14"/>
        <v>0</v>
      </c>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row>
    <row r="27" spans="1:111" ht="24" customHeight="1">
      <c r="A27" s="170">
        <v>96526</v>
      </c>
      <c r="B27" s="97" t="s">
        <v>13</v>
      </c>
      <c r="C27" s="86" t="s">
        <v>748</v>
      </c>
      <c r="D27" s="171" t="s">
        <v>745</v>
      </c>
      <c r="E27" s="97" t="s">
        <v>125</v>
      </c>
      <c r="F27" s="431">
        <f>'Mem. Calculo Fundações'!F12</f>
        <v>2.85</v>
      </c>
      <c r="G27" s="100">
        <f t="shared" si="10"/>
        <v>0.24940000000000001</v>
      </c>
      <c r="H27" s="99">
        <v>0</v>
      </c>
      <c r="I27" s="177">
        <f t="shared" si="11"/>
        <v>0</v>
      </c>
      <c r="J27" s="99">
        <f t="shared" si="12"/>
        <v>0</v>
      </c>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row>
    <row r="28" spans="1:111" ht="22.5" customHeight="1">
      <c r="A28" s="50"/>
      <c r="B28" s="116"/>
      <c r="C28" s="117"/>
      <c r="D28" s="28"/>
      <c r="E28" s="92"/>
      <c r="F28" s="27"/>
      <c r="G28" s="27"/>
      <c r="H28" s="479" t="s">
        <v>17</v>
      </c>
      <c r="I28" s="479"/>
      <c r="J28" s="35">
        <f>SUM(J20:J27)</f>
        <v>0</v>
      </c>
    </row>
    <row r="29" spans="1:111" ht="35.1" customHeight="1">
      <c r="A29" s="23"/>
      <c r="B29" s="23"/>
      <c r="C29" s="12" t="s">
        <v>57</v>
      </c>
      <c r="D29" s="13" t="s">
        <v>259</v>
      </c>
      <c r="E29" s="23"/>
      <c r="F29" s="24"/>
      <c r="G29" s="24"/>
      <c r="H29" s="24"/>
      <c r="I29" s="25"/>
      <c r="J29" s="24"/>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row>
    <row r="30" spans="1:111" ht="28.5" customHeight="1">
      <c r="A30" s="109"/>
      <c r="B30" s="109"/>
      <c r="C30" s="32" t="s">
        <v>59</v>
      </c>
      <c r="D30" s="33" t="s">
        <v>403</v>
      </c>
      <c r="E30" s="109"/>
      <c r="F30" s="99"/>
      <c r="G30" s="107"/>
      <c r="H30" s="19"/>
      <c r="I30" s="177"/>
      <c r="J30" s="19"/>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row>
    <row r="31" spans="1:111" ht="38.25" customHeight="1">
      <c r="A31" s="97">
        <v>98228</v>
      </c>
      <c r="B31" s="109" t="s">
        <v>13</v>
      </c>
      <c r="C31" s="17" t="s">
        <v>404</v>
      </c>
      <c r="D31" s="98" t="s">
        <v>749</v>
      </c>
      <c r="E31" s="109" t="s">
        <v>124</v>
      </c>
      <c r="F31" s="431">
        <f>'Mem. Calculo Fundações'!G9</f>
        <v>4</v>
      </c>
      <c r="G31" s="107">
        <f t="shared" ref="G31:G34" si="15">$J$4</f>
        <v>0.24940000000000001</v>
      </c>
      <c r="H31" s="19">
        <v>0</v>
      </c>
      <c r="I31" s="177">
        <f t="shared" ref="I31:I34" si="16">H31*(1+G31)</f>
        <v>0</v>
      </c>
      <c r="J31" s="19">
        <f t="shared" ref="J31:J34" si="17">F31*I31</f>
        <v>0</v>
      </c>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row>
    <row r="32" spans="1:111" ht="27" customHeight="1">
      <c r="A32" s="109">
        <v>96544</v>
      </c>
      <c r="B32" s="109" t="s">
        <v>13</v>
      </c>
      <c r="C32" s="17" t="s">
        <v>405</v>
      </c>
      <c r="D32" s="98" t="s">
        <v>750</v>
      </c>
      <c r="E32" s="109" t="s">
        <v>61</v>
      </c>
      <c r="F32" s="431">
        <v>10.3</v>
      </c>
      <c r="G32" s="107">
        <f t="shared" si="15"/>
        <v>0.24940000000000001</v>
      </c>
      <c r="H32" s="19">
        <v>0</v>
      </c>
      <c r="I32" s="177">
        <f t="shared" si="16"/>
        <v>0</v>
      </c>
      <c r="J32" s="19">
        <f t="shared" si="17"/>
        <v>0</v>
      </c>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row>
    <row r="33" spans="1:111" ht="30.75" customHeight="1">
      <c r="A33" s="109">
        <v>92775</v>
      </c>
      <c r="B33" s="109" t="s">
        <v>13</v>
      </c>
      <c r="C33" s="17" t="s">
        <v>406</v>
      </c>
      <c r="D33" s="98" t="s">
        <v>751</v>
      </c>
      <c r="E33" s="109" t="s">
        <v>61</v>
      </c>
      <c r="F33" s="431">
        <v>1.45</v>
      </c>
      <c r="G33" s="107">
        <f t="shared" si="15"/>
        <v>0.24940000000000001</v>
      </c>
      <c r="H33" s="19">
        <v>0</v>
      </c>
      <c r="I33" s="177">
        <f t="shared" si="16"/>
        <v>0</v>
      </c>
      <c r="J33" s="19">
        <f t="shared" si="17"/>
        <v>0</v>
      </c>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row>
    <row r="34" spans="1:111" ht="30" customHeight="1">
      <c r="A34" s="109">
        <v>92778</v>
      </c>
      <c r="B34" s="109" t="s">
        <v>13</v>
      </c>
      <c r="C34" s="17" t="s">
        <v>641</v>
      </c>
      <c r="D34" s="98" t="s">
        <v>752</v>
      </c>
      <c r="E34" s="109" t="s">
        <v>61</v>
      </c>
      <c r="F34" s="431">
        <v>5.43</v>
      </c>
      <c r="G34" s="107">
        <f t="shared" si="15"/>
        <v>0.24940000000000001</v>
      </c>
      <c r="H34" s="19">
        <v>0</v>
      </c>
      <c r="I34" s="177">
        <f t="shared" si="16"/>
        <v>0</v>
      </c>
      <c r="J34" s="19">
        <f t="shared" si="17"/>
        <v>0</v>
      </c>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row>
    <row r="35" spans="1:111" ht="23.25" customHeight="1">
      <c r="A35" s="109"/>
      <c r="B35" s="109"/>
      <c r="C35" s="32" t="s">
        <v>407</v>
      </c>
      <c r="D35" s="33" t="s">
        <v>408</v>
      </c>
      <c r="E35" s="97"/>
      <c r="F35" s="99"/>
      <c r="G35" s="107"/>
      <c r="H35" s="19"/>
      <c r="I35" s="177"/>
      <c r="J35" s="19"/>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row>
    <row r="36" spans="1:111" ht="25.5" customHeight="1">
      <c r="A36" s="109">
        <v>96543</v>
      </c>
      <c r="B36" s="109" t="s">
        <v>13</v>
      </c>
      <c r="C36" s="17" t="s">
        <v>409</v>
      </c>
      <c r="D36" s="98" t="s">
        <v>675</v>
      </c>
      <c r="E36" s="109" t="s">
        <v>61</v>
      </c>
      <c r="F36" s="431">
        <v>14.15</v>
      </c>
      <c r="G36" s="107">
        <f t="shared" ref="G36:G39" si="18">$J$4</f>
        <v>0.24940000000000001</v>
      </c>
      <c r="H36" s="19">
        <v>0</v>
      </c>
      <c r="I36" s="177">
        <f t="shared" ref="I36:I39" si="19">H36*(1+G36)</f>
        <v>0</v>
      </c>
      <c r="J36" s="19">
        <f t="shared" ref="J36:J39" si="20">F36*I36</f>
        <v>0</v>
      </c>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row>
    <row r="37" spans="1:111" ht="24.75" customHeight="1">
      <c r="A37" s="109">
        <v>96546</v>
      </c>
      <c r="B37" s="109" t="s">
        <v>13</v>
      </c>
      <c r="C37" s="17" t="s">
        <v>410</v>
      </c>
      <c r="D37" s="98" t="s">
        <v>753</v>
      </c>
      <c r="E37" s="109" t="s">
        <v>61</v>
      </c>
      <c r="F37" s="431">
        <v>48.09</v>
      </c>
      <c r="G37" s="107">
        <f t="shared" si="18"/>
        <v>0.24940000000000001</v>
      </c>
      <c r="H37" s="19">
        <v>0</v>
      </c>
      <c r="I37" s="177">
        <f t="shared" ref="I37" si="21">H37*(1+G37)</f>
        <v>0</v>
      </c>
      <c r="J37" s="19">
        <f t="shared" ref="J37" si="22">F37*I37</f>
        <v>0</v>
      </c>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row>
    <row r="38" spans="1:111" ht="34.5" customHeight="1">
      <c r="A38" s="109">
        <v>96542</v>
      </c>
      <c r="B38" s="109" t="s">
        <v>13</v>
      </c>
      <c r="C38" s="17" t="s">
        <v>411</v>
      </c>
      <c r="D38" s="98" t="s">
        <v>754</v>
      </c>
      <c r="E38" s="97" t="s">
        <v>126</v>
      </c>
      <c r="F38" s="431">
        <v>21.91</v>
      </c>
      <c r="G38" s="107">
        <f t="shared" si="18"/>
        <v>0.24940000000000001</v>
      </c>
      <c r="H38" s="19">
        <v>0</v>
      </c>
      <c r="I38" s="177">
        <f t="shared" si="19"/>
        <v>0</v>
      </c>
      <c r="J38" s="19">
        <f t="shared" si="20"/>
        <v>0</v>
      </c>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row>
    <row r="39" spans="1:111" ht="33" customHeight="1">
      <c r="A39" s="109">
        <v>94971</v>
      </c>
      <c r="B39" s="109" t="s">
        <v>13</v>
      </c>
      <c r="C39" s="17" t="s">
        <v>642</v>
      </c>
      <c r="D39" s="98" t="s">
        <v>755</v>
      </c>
      <c r="E39" s="97" t="s">
        <v>125</v>
      </c>
      <c r="F39" s="431">
        <v>1.75</v>
      </c>
      <c r="G39" s="107">
        <f t="shared" si="18"/>
        <v>0.24940000000000001</v>
      </c>
      <c r="H39" s="19">
        <v>0</v>
      </c>
      <c r="I39" s="177">
        <f t="shared" si="19"/>
        <v>0</v>
      </c>
      <c r="J39" s="19">
        <f t="shared" si="20"/>
        <v>0</v>
      </c>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row>
    <row r="40" spans="1:111" ht="21" customHeight="1">
      <c r="A40" s="50"/>
      <c r="B40" s="116"/>
      <c r="C40" s="117"/>
      <c r="D40" s="28"/>
      <c r="E40" s="92"/>
      <c r="F40" s="27"/>
      <c r="G40" s="27"/>
      <c r="H40" s="479" t="s">
        <v>17</v>
      </c>
      <c r="I40" s="479"/>
      <c r="J40" s="35">
        <f>SUM(J31:J39)</f>
        <v>0</v>
      </c>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row>
    <row r="41" spans="1:111" ht="24" customHeight="1">
      <c r="A41" s="23"/>
      <c r="B41" s="23"/>
      <c r="C41" s="12" t="s">
        <v>64</v>
      </c>
      <c r="D41" s="13" t="s">
        <v>260</v>
      </c>
      <c r="E41" s="23"/>
      <c r="F41" s="24"/>
      <c r="G41" s="24"/>
      <c r="H41" s="24"/>
      <c r="I41" s="25"/>
      <c r="J41" s="24"/>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row>
    <row r="42" spans="1:111" ht="24" customHeight="1">
      <c r="A42" s="109"/>
      <c r="B42" s="109"/>
      <c r="C42" s="32" t="s">
        <v>261</v>
      </c>
      <c r="D42" s="33" t="s">
        <v>756</v>
      </c>
      <c r="E42" s="109"/>
      <c r="F42" s="99"/>
      <c r="G42" s="107"/>
      <c r="H42" s="19"/>
      <c r="I42" s="177"/>
      <c r="J42" s="19"/>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row>
    <row r="43" spans="1:111" ht="36" customHeight="1">
      <c r="A43" s="109">
        <v>92775</v>
      </c>
      <c r="B43" s="109" t="s">
        <v>13</v>
      </c>
      <c r="C43" s="17" t="s">
        <v>307</v>
      </c>
      <c r="D43" s="98" t="s">
        <v>757</v>
      </c>
      <c r="E43" s="109" t="s">
        <v>61</v>
      </c>
      <c r="F43" s="431">
        <v>17.579999999999998</v>
      </c>
      <c r="G43" s="107">
        <f t="shared" ref="G43:G51" si="23">$J$4</f>
        <v>0.24940000000000001</v>
      </c>
      <c r="H43" s="19">
        <v>0</v>
      </c>
      <c r="I43" s="177">
        <f t="shared" ref="I43:I44" si="24">H43*(1+G43)</f>
        <v>0</v>
      </c>
      <c r="J43" s="19">
        <f t="shared" ref="J43:J44" si="25">F43*I43</f>
        <v>0</v>
      </c>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row>
    <row r="44" spans="1:111" ht="39" customHeight="1">
      <c r="A44" s="109">
        <v>92778</v>
      </c>
      <c r="B44" s="109" t="s">
        <v>13</v>
      </c>
      <c r="C44" s="17" t="s">
        <v>442</v>
      </c>
      <c r="D44" s="98" t="s">
        <v>752</v>
      </c>
      <c r="E44" s="109" t="s">
        <v>61</v>
      </c>
      <c r="F44" s="431">
        <v>83.27</v>
      </c>
      <c r="G44" s="107">
        <f t="shared" si="23"/>
        <v>0.24940000000000001</v>
      </c>
      <c r="H44" s="19">
        <v>0</v>
      </c>
      <c r="I44" s="177">
        <f t="shared" si="24"/>
        <v>0</v>
      </c>
      <c r="J44" s="19">
        <f t="shared" si="25"/>
        <v>0</v>
      </c>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row>
    <row r="45" spans="1:111" ht="40.5" customHeight="1">
      <c r="A45" s="109">
        <v>92412</v>
      </c>
      <c r="B45" s="109" t="s">
        <v>13</v>
      </c>
      <c r="C45" s="17" t="s">
        <v>643</v>
      </c>
      <c r="D45" s="98" t="s">
        <v>758</v>
      </c>
      <c r="E45" s="97" t="s">
        <v>126</v>
      </c>
      <c r="F45" s="431">
        <v>14.4</v>
      </c>
      <c r="G45" s="107">
        <f t="shared" si="23"/>
        <v>0.24940000000000001</v>
      </c>
      <c r="H45" s="19">
        <v>0</v>
      </c>
      <c r="I45" s="177">
        <f t="shared" ref="I45:I46" si="26">H45*(1+G45)</f>
        <v>0</v>
      </c>
      <c r="J45" s="19">
        <f t="shared" ref="J45:J46" si="27">F45*I45</f>
        <v>0</v>
      </c>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row>
    <row r="46" spans="1:111" ht="33" customHeight="1">
      <c r="A46" s="109">
        <v>94971</v>
      </c>
      <c r="B46" s="109" t="s">
        <v>13</v>
      </c>
      <c r="C46" s="17" t="s">
        <v>308</v>
      </c>
      <c r="D46" s="98" t="s">
        <v>755</v>
      </c>
      <c r="E46" s="97" t="s">
        <v>125</v>
      </c>
      <c r="F46" s="431">
        <v>0.91</v>
      </c>
      <c r="G46" s="107">
        <f t="shared" si="23"/>
        <v>0.24940000000000001</v>
      </c>
      <c r="H46" s="19">
        <v>0</v>
      </c>
      <c r="I46" s="177">
        <f t="shared" si="26"/>
        <v>0</v>
      </c>
      <c r="J46" s="19">
        <f t="shared" si="27"/>
        <v>0</v>
      </c>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row>
    <row r="47" spans="1:111" ht="29.25" customHeight="1">
      <c r="A47" s="109"/>
      <c r="B47" s="109"/>
      <c r="C47" s="32" t="s">
        <v>262</v>
      </c>
      <c r="D47" s="33" t="s">
        <v>759</v>
      </c>
      <c r="E47" s="109"/>
      <c r="F47" s="99"/>
      <c r="G47" s="107"/>
      <c r="H47" s="19"/>
      <c r="I47" s="177"/>
      <c r="J47" s="19"/>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row>
    <row r="48" spans="1:111" ht="42" customHeight="1">
      <c r="A48" s="109">
        <v>92775</v>
      </c>
      <c r="B48" s="109" t="s">
        <v>13</v>
      </c>
      <c r="C48" s="17" t="s">
        <v>309</v>
      </c>
      <c r="D48" s="98" t="s">
        <v>751</v>
      </c>
      <c r="E48" s="109" t="s">
        <v>61</v>
      </c>
      <c r="F48" s="431">
        <v>14.15</v>
      </c>
      <c r="G48" s="107">
        <f t="shared" si="23"/>
        <v>0.24940000000000001</v>
      </c>
      <c r="H48" s="19">
        <v>0</v>
      </c>
      <c r="I48" s="177">
        <f t="shared" ref="I48:I49" si="28">H48*(1+G48)</f>
        <v>0</v>
      </c>
      <c r="J48" s="19">
        <f t="shared" ref="J48:J49" si="29">F48*I48</f>
        <v>0</v>
      </c>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row>
    <row r="49" spans="1:111" ht="39" customHeight="1">
      <c r="A49" s="109">
        <v>92778</v>
      </c>
      <c r="B49" s="109" t="s">
        <v>13</v>
      </c>
      <c r="C49" s="17" t="s">
        <v>432</v>
      </c>
      <c r="D49" s="98" t="s">
        <v>752</v>
      </c>
      <c r="E49" s="109" t="s">
        <v>61</v>
      </c>
      <c r="F49" s="431">
        <v>48.09</v>
      </c>
      <c r="G49" s="107">
        <f t="shared" si="23"/>
        <v>0.24940000000000001</v>
      </c>
      <c r="H49" s="19">
        <v>0</v>
      </c>
      <c r="I49" s="177">
        <f t="shared" si="28"/>
        <v>0</v>
      </c>
      <c r="J49" s="19">
        <f t="shared" si="29"/>
        <v>0</v>
      </c>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row>
    <row r="50" spans="1:111" ht="39" customHeight="1">
      <c r="A50" s="109">
        <v>92448</v>
      </c>
      <c r="B50" s="109" t="s">
        <v>13</v>
      </c>
      <c r="C50" s="17" t="s">
        <v>433</v>
      </c>
      <c r="D50" s="98" t="s">
        <v>760</v>
      </c>
      <c r="E50" s="97" t="s">
        <v>126</v>
      </c>
      <c r="F50" s="431">
        <v>21.91</v>
      </c>
      <c r="G50" s="107">
        <f t="shared" si="23"/>
        <v>0.24940000000000001</v>
      </c>
      <c r="H50" s="19">
        <v>0</v>
      </c>
      <c r="I50" s="177">
        <f t="shared" ref="I50" si="30">H50*(1+G50)</f>
        <v>0</v>
      </c>
      <c r="J50" s="19">
        <f t="shared" ref="J50" si="31">F50*I50</f>
        <v>0</v>
      </c>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row>
    <row r="51" spans="1:111" ht="33.75" customHeight="1">
      <c r="A51" s="109">
        <v>94971</v>
      </c>
      <c r="B51" s="109" t="s">
        <v>13</v>
      </c>
      <c r="C51" s="17" t="s">
        <v>434</v>
      </c>
      <c r="D51" s="98" t="s">
        <v>761</v>
      </c>
      <c r="E51" s="97" t="s">
        <v>125</v>
      </c>
      <c r="F51" s="431">
        <v>1.53</v>
      </c>
      <c r="G51" s="107">
        <f t="shared" si="23"/>
        <v>0.24940000000000001</v>
      </c>
      <c r="H51" s="19">
        <v>0</v>
      </c>
      <c r="I51" s="177">
        <f t="shared" ref="I51" si="32">H51*(1+G51)</f>
        <v>0</v>
      </c>
      <c r="J51" s="19">
        <f t="shared" ref="J51" si="33">F51*I51</f>
        <v>0</v>
      </c>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row>
    <row r="52" spans="1:111" ht="35.1" customHeight="1">
      <c r="A52" s="92"/>
      <c r="B52" s="92"/>
      <c r="C52" s="31"/>
      <c r="D52" s="28"/>
      <c r="E52" s="92"/>
      <c r="F52" s="27"/>
      <c r="G52" s="27"/>
      <c r="H52" s="479" t="s">
        <v>17</v>
      </c>
      <c r="I52" s="479"/>
      <c r="J52" s="35">
        <f>SUM(J43:J51)</f>
        <v>0</v>
      </c>
      <c r="M52" s="406"/>
    </row>
    <row r="53" spans="1:111" ht="35.1" customHeight="1">
      <c r="A53" s="23"/>
      <c r="B53" s="23"/>
      <c r="C53" s="12" t="s">
        <v>65</v>
      </c>
      <c r="D53" s="13" t="s">
        <v>18</v>
      </c>
      <c r="E53" s="23"/>
      <c r="F53" s="24"/>
      <c r="G53" s="24"/>
      <c r="H53" s="24"/>
      <c r="I53" s="25"/>
      <c r="J53" s="24"/>
    </row>
    <row r="54" spans="1:111" ht="31.5" customHeight="1">
      <c r="A54" s="116" t="s">
        <v>131</v>
      </c>
      <c r="B54" s="116" t="s">
        <v>13</v>
      </c>
      <c r="C54" s="117" t="s">
        <v>66</v>
      </c>
      <c r="D54" s="85" t="s">
        <v>392</v>
      </c>
      <c r="E54" s="97" t="s">
        <v>126</v>
      </c>
      <c r="F54" s="430">
        <v>27.02</v>
      </c>
      <c r="G54" s="122">
        <f>$J$4</f>
        <v>0.24940000000000001</v>
      </c>
      <c r="H54" s="118">
        <v>0</v>
      </c>
      <c r="I54" s="177">
        <f>H54*(1+G54)</f>
        <v>0</v>
      </c>
      <c r="J54" s="118">
        <f>F54*I54</f>
        <v>0</v>
      </c>
      <c r="M54" s="406"/>
    </row>
    <row r="55" spans="1:111" ht="35.1" customHeight="1">
      <c r="A55" s="92"/>
      <c r="B55" s="92"/>
      <c r="C55" s="31"/>
      <c r="D55" s="28"/>
      <c r="E55" s="92"/>
      <c r="F55" s="27"/>
      <c r="G55" s="27"/>
      <c r="H55" s="479" t="s">
        <v>17</v>
      </c>
      <c r="I55" s="479"/>
      <c r="J55" s="35">
        <f>SUM(J54:J54)</f>
        <v>0</v>
      </c>
    </row>
    <row r="56" spans="1:111" ht="35.1" customHeight="1">
      <c r="A56" s="23"/>
      <c r="B56" s="23"/>
      <c r="C56" s="12" t="s">
        <v>67</v>
      </c>
      <c r="D56" s="13" t="s">
        <v>263</v>
      </c>
      <c r="E56" s="23"/>
      <c r="F56" s="24"/>
      <c r="G56" s="24"/>
      <c r="H56" s="24"/>
      <c r="I56" s="25"/>
      <c r="J56" s="24"/>
    </row>
    <row r="57" spans="1:111" ht="33" customHeight="1">
      <c r="A57" s="104"/>
      <c r="B57" s="104"/>
      <c r="C57" s="29" t="s">
        <v>68</v>
      </c>
      <c r="D57" s="111" t="s">
        <v>263</v>
      </c>
      <c r="E57" s="116"/>
      <c r="F57" s="188"/>
      <c r="G57" s="122"/>
      <c r="H57" s="118"/>
      <c r="I57" s="177"/>
      <c r="J57" s="118"/>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row>
    <row r="58" spans="1:111" ht="47.25" customHeight="1">
      <c r="A58" s="116">
        <v>87473</v>
      </c>
      <c r="B58" s="116" t="s">
        <v>13</v>
      </c>
      <c r="C58" s="117" t="s">
        <v>207</v>
      </c>
      <c r="D58" s="105" t="s">
        <v>684</v>
      </c>
      <c r="E58" s="97" t="s">
        <v>126</v>
      </c>
      <c r="F58" s="431">
        <v>98.09</v>
      </c>
      <c r="G58" s="122">
        <f t="shared" ref="G58:G60" si="34">$J$4</f>
        <v>0.24940000000000001</v>
      </c>
      <c r="H58" s="118">
        <v>0</v>
      </c>
      <c r="I58" s="177">
        <f t="shared" ref="I58" si="35">H58*(1+G58)</f>
        <v>0</v>
      </c>
      <c r="J58" s="118">
        <f t="shared" ref="J58" si="36">F58*I58</f>
        <v>0</v>
      </c>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row>
    <row r="59" spans="1:111" ht="25.5" customHeight="1">
      <c r="A59" s="116">
        <v>93187</v>
      </c>
      <c r="B59" s="116" t="s">
        <v>13</v>
      </c>
      <c r="C59" s="117" t="s">
        <v>208</v>
      </c>
      <c r="D59" s="110" t="s">
        <v>526</v>
      </c>
      <c r="E59" s="116" t="s">
        <v>124</v>
      </c>
      <c r="F59" s="431">
        <v>15.89</v>
      </c>
      <c r="G59" s="122">
        <f t="shared" si="34"/>
        <v>0.24940000000000001</v>
      </c>
      <c r="H59" s="118">
        <v>0</v>
      </c>
      <c r="I59" s="177">
        <f t="shared" ref="I59:I60" si="37">H59*(1+G59)</f>
        <v>0</v>
      </c>
      <c r="J59" s="118">
        <f t="shared" ref="J59:J60" si="38">F59*I59</f>
        <v>0</v>
      </c>
    </row>
    <row r="60" spans="1:111" ht="25.5" customHeight="1">
      <c r="A60" s="116">
        <v>93197</v>
      </c>
      <c r="B60" s="116" t="s">
        <v>13</v>
      </c>
      <c r="C60" s="117" t="s">
        <v>644</v>
      </c>
      <c r="D60" s="105" t="s">
        <v>527</v>
      </c>
      <c r="E60" s="116" t="s">
        <v>124</v>
      </c>
      <c r="F60" s="431">
        <v>5.2</v>
      </c>
      <c r="G60" s="122">
        <f t="shared" si="34"/>
        <v>0.24940000000000001</v>
      </c>
      <c r="H60" s="118">
        <v>0</v>
      </c>
      <c r="I60" s="177">
        <f t="shared" si="37"/>
        <v>0</v>
      </c>
      <c r="J60" s="118">
        <f t="shared" si="38"/>
        <v>0</v>
      </c>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row>
    <row r="61" spans="1:111" ht="35.1" customHeight="1">
      <c r="A61" s="92"/>
      <c r="B61" s="92"/>
      <c r="C61" s="31"/>
      <c r="D61" s="28"/>
      <c r="E61" s="92"/>
      <c r="F61" s="27"/>
      <c r="G61" s="27"/>
      <c r="H61" s="479" t="s">
        <v>17</v>
      </c>
      <c r="I61" s="479"/>
      <c r="J61" s="35">
        <f>SUM(J58:J60)</f>
        <v>0</v>
      </c>
    </row>
    <row r="62" spans="1:111" ht="35.1" customHeight="1">
      <c r="A62" s="23"/>
      <c r="B62" s="23"/>
      <c r="C62" s="12" t="s">
        <v>69</v>
      </c>
      <c r="D62" s="13" t="s">
        <v>21</v>
      </c>
      <c r="E62" s="23"/>
      <c r="F62" s="24"/>
      <c r="G62" s="24"/>
      <c r="H62" s="24"/>
      <c r="I62" s="25"/>
      <c r="J62" s="24"/>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row>
    <row r="63" spans="1:111" s="218" customFormat="1" ht="45" customHeight="1">
      <c r="A63" s="209"/>
      <c r="B63" s="209"/>
      <c r="C63" s="29" t="s">
        <v>70</v>
      </c>
      <c r="D63" s="214" t="s">
        <v>28</v>
      </c>
      <c r="E63" s="209"/>
      <c r="F63" s="210"/>
      <c r="G63" s="210"/>
      <c r="H63" s="210"/>
      <c r="I63" s="215"/>
      <c r="J63" s="210"/>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08"/>
      <c r="DD63" s="208"/>
      <c r="DE63" s="208"/>
      <c r="DF63" s="208"/>
      <c r="DG63" s="208"/>
    </row>
    <row r="64" spans="1:111" s="218" customFormat="1" ht="45" customHeight="1">
      <c r="A64" s="116">
        <v>87905</v>
      </c>
      <c r="B64" s="116" t="s">
        <v>13</v>
      </c>
      <c r="C64" s="117" t="s">
        <v>502</v>
      </c>
      <c r="D64" s="110" t="s">
        <v>762</v>
      </c>
      <c r="E64" s="116" t="s">
        <v>126</v>
      </c>
      <c r="F64" s="431">
        <f>'Memória de Cálculo-'!G24</f>
        <v>176.81</v>
      </c>
      <c r="G64" s="122">
        <f t="shared" ref="G64:G67" si="39">$J$4</f>
        <v>0.24940000000000001</v>
      </c>
      <c r="H64" s="118">
        <v>0</v>
      </c>
      <c r="I64" s="177">
        <f>H64*(1+G64)</f>
        <v>0</v>
      </c>
      <c r="J64" s="19">
        <f>F64*I64</f>
        <v>0</v>
      </c>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208"/>
      <c r="CK64" s="208"/>
      <c r="CL64" s="208"/>
      <c r="CM64" s="208"/>
      <c r="CN64" s="208"/>
      <c r="CO64" s="208"/>
      <c r="CP64" s="208"/>
      <c r="CQ64" s="208"/>
      <c r="CR64" s="208"/>
      <c r="CS64" s="208"/>
      <c r="CT64" s="208"/>
      <c r="CU64" s="208"/>
      <c r="CV64" s="208"/>
      <c r="CW64" s="208"/>
      <c r="CX64" s="208"/>
      <c r="CY64" s="208"/>
      <c r="CZ64" s="208"/>
      <c r="DA64" s="208"/>
      <c r="DB64" s="208"/>
      <c r="DC64" s="208"/>
      <c r="DD64" s="208"/>
      <c r="DE64" s="208"/>
      <c r="DF64" s="208"/>
      <c r="DG64" s="208"/>
    </row>
    <row r="65" spans="1:111" s="218" customFormat="1" ht="57.75" customHeight="1">
      <c r="A65" s="116">
        <v>87527</v>
      </c>
      <c r="B65" s="116" t="s">
        <v>13</v>
      </c>
      <c r="C65" s="117" t="s">
        <v>503</v>
      </c>
      <c r="D65" s="110" t="s">
        <v>484</v>
      </c>
      <c r="E65" s="116" t="s">
        <v>126</v>
      </c>
      <c r="F65" s="431">
        <f>'Memória de Cálculo-'!J24</f>
        <v>69.25</v>
      </c>
      <c r="G65" s="122">
        <f t="shared" si="39"/>
        <v>0.24940000000000001</v>
      </c>
      <c r="H65" s="118">
        <v>0</v>
      </c>
      <c r="I65" s="177">
        <f>H65*(1+G65)</f>
        <v>0</v>
      </c>
      <c r="J65" s="19">
        <f>F65*I65</f>
        <v>0</v>
      </c>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row>
    <row r="66" spans="1:111" s="218" customFormat="1" ht="45" customHeight="1">
      <c r="A66" s="116">
        <v>87529</v>
      </c>
      <c r="B66" s="116" t="s">
        <v>13</v>
      </c>
      <c r="C66" s="117" t="s">
        <v>310</v>
      </c>
      <c r="D66" s="110" t="s">
        <v>485</v>
      </c>
      <c r="E66" s="116" t="s">
        <v>126</v>
      </c>
      <c r="F66" s="431">
        <f>'Memória de Cálculo-'!M24</f>
        <v>107.56</v>
      </c>
      <c r="G66" s="122">
        <f t="shared" si="39"/>
        <v>0.24940000000000001</v>
      </c>
      <c r="H66" s="118">
        <v>0</v>
      </c>
      <c r="I66" s="177">
        <f t="shared" ref="I66" si="40">H66*(1+G66)</f>
        <v>0</v>
      </c>
      <c r="J66" s="19">
        <f t="shared" ref="J66" si="41">F66*I66</f>
        <v>0</v>
      </c>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8"/>
      <c r="BY66" s="208"/>
      <c r="BZ66" s="208"/>
      <c r="CA66" s="208"/>
      <c r="CB66" s="208"/>
      <c r="CC66" s="208"/>
      <c r="CD66" s="208"/>
      <c r="CE66" s="208"/>
      <c r="CF66" s="208"/>
      <c r="CG66" s="208"/>
      <c r="CH66" s="208"/>
      <c r="CI66" s="208"/>
      <c r="CJ66" s="208"/>
      <c r="CK66" s="208"/>
      <c r="CL66" s="208"/>
      <c r="CM66" s="208"/>
      <c r="CN66" s="208"/>
      <c r="CO66" s="208"/>
      <c r="CP66" s="208"/>
      <c r="CQ66" s="208"/>
      <c r="CR66" s="208"/>
      <c r="CS66" s="208"/>
      <c r="CT66" s="208"/>
      <c r="CU66" s="208"/>
      <c r="CV66" s="208"/>
      <c r="CW66" s="208"/>
      <c r="CX66" s="208"/>
      <c r="CY66" s="208"/>
      <c r="CZ66" s="208"/>
      <c r="DA66" s="208"/>
      <c r="DB66" s="208"/>
      <c r="DC66" s="208"/>
      <c r="DD66" s="208"/>
      <c r="DE66" s="208"/>
      <c r="DF66" s="208"/>
      <c r="DG66" s="208"/>
    </row>
    <row r="67" spans="1:111" s="218" customFormat="1" ht="45" customHeight="1">
      <c r="A67" s="116">
        <v>93393</v>
      </c>
      <c r="B67" s="116" t="s">
        <v>13</v>
      </c>
      <c r="C67" s="117" t="s">
        <v>645</v>
      </c>
      <c r="D67" s="110" t="s">
        <v>763</v>
      </c>
      <c r="E67" s="116" t="s">
        <v>126</v>
      </c>
      <c r="F67" s="431">
        <f>'Memória de Cálculo-'!P24</f>
        <v>163.75</v>
      </c>
      <c r="G67" s="122">
        <f t="shared" si="39"/>
        <v>0.24940000000000001</v>
      </c>
      <c r="H67" s="118">
        <v>0</v>
      </c>
      <c r="I67" s="177">
        <f t="shared" ref="I67" si="42">H67*(1+G67)</f>
        <v>0</v>
      </c>
      <c r="J67" s="19">
        <f t="shared" ref="J67" si="43">F67*I67</f>
        <v>0</v>
      </c>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row>
    <row r="68" spans="1:111" s="218" customFormat="1" ht="30.75" customHeight="1">
      <c r="A68" s="209"/>
      <c r="B68" s="209"/>
      <c r="C68" s="29" t="s">
        <v>168</v>
      </c>
      <c r="D68" s="214" t="s">
        <v>30</v>
      </c>
      <c r="E68" s="209"/>
      <c r="F68" s="373"/>
      <c r="G68" s="210"/>
      <c r="H68" s="210"/>
      <c r="I68" s="215"/>
      <c r="J68" s="210"/>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c r="CL68" s="208"/>
      <c r="CM68" s="208"/>
      <c r="CN68" s="208"/>
      <c r="CO68" s="208"/>
      <c r="CP68" s="208"/>
      <c r="CQ68" s="208"/>
      <c r="CR68" s="208"/>
      <c r="CS68" s="208"/>
      <c r="CT68" s="208"/>
      <c r="CU68" s="208"/>
      <c r="CV68" s="208"/>
      <c r="CW68" s="208"/>
      <c r="CX68" s="208"/>
      <c r="CY68" s="208"/>
      <c r="CZ68" s="208"/>
      <c r="DA68" s="208"/>
      <c r="DB68" s="208"/>
      <c r="DC68" s="208"/>
      <c r="DD68" s="208"/>
      <c r="DE68" s="208"/>
      <c r="DF68" s="208"/>
      <c r="DG68" s="208"/>
    </row>
    <row r="69" spans="1:111" s="218" customFormat="1" ht="39.75" customHeight="1">
      <c r="A69" s="116">
        <v>87905</v>
      </c>
      <c r="B69" s="116" t="s">
        <v>13</v>
      </c>
      <c r="C69" s="117" t="s">
        <v>443</v>
      </c>
      <c r="D69" s="110" t="s">
        <v>487</v>
      </c>
      <c r="E69" s="116" t="s">
        <v>126</v>
      </c>
      <c r="F69" s="431">
        <f>'Memória de Cálculo-'!G59</f>
        <v>22.72</v>
      </c>
      <c r="G69" s="122">
        <f>$J$4</f>
        <v>0.24940000000000001</v>
      </c>
      <c r="H69" s="118">
        <v>0</v>
      </c>
      <c r="I69" s="177">
        <f>H69*(1+G69)</f>
        <v>0</v>
      </c>
      <c r="J69" s="19">
        <f>F69*I69</f>
        <v>0</v>
      </c>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c r="CE69" s="208"/>
      <c r="CF69" s="208"/>
      <c r="CG69" s="208"/>
      <c r="CH69" s="208"/>
      <c r="CI69" s="208"/>
      <c r="CJ69" s="208"/>
      <c r="CK69" s="208"/>
      <c r="CL69" s="208"/>
      <c r="CM69" s="208"/>
      <c r="CN69" s="208"/>
      <c r="CO69" s="208"/>
      <c r="CP69" s="208"/>
      <c r="CQ69" s="208"/>
      <c r="CR69" s="208"/>
      <c r="CS69" s="208"/>
      <c r="CT69" s="208"/>
      <c r="CU69" s="208"/>
      <c r="CV69" s="208"/>
      <c r="CW69" s="208"/>
      <c r="CX69" s="208"/>
      <c r="CY69" s="208"/>
      <c r="CZ69" s="208"/>
      <c r="DA69" s="208"/>
      <c r="DB69" s="208"/>
      <c r="DC69" s="208"/>
      <c r="DD69" s="208"/>
      <c r="DE69" s="208"/>
      <c r="DF69" s="208"/>
      <c r="DG69" s="208"/>
    </row>
    <row r="70" spans="1:111" s="218" customFormat="1" ht="45" customHeight="1">
      <c r="A70" s="116">
        <v>87775</v>
      </c>
      <c r="B70" s="116" t="s">
        <v>13</v>
      </c>
      <c r="C70" s="117" t="s">
        <v>504</v>
      </c>
      <c r="D70" s="85" t="s">
        <v>491</v>
      </c>
      <c r="E70" s="116" t="s">
        <v>126</v>
      </c>
      <c r="F70" s="431">
        <f>'Memória de Cálculo-'!J59</f>
        <v>22.72</v>
      </c>
      <c r="G70" s="122">
        <f>$J$4</f>
        <v>0.24940000000000001</v>
      </c>
      <c r="H70" s="118">
        <v>0</v>
      </c>
      <c r="I70" s="177">
        <f t="shared" ref="I70:I71" si="44">H70*(1+G70)</f>
        <v>0</v>
      </c>
      <c r="J70" s="19">
        <f t="shared" ref="J70:J71" si="45">F70*I70</f>
        <v>0</v>
      </c>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A70" s="208"/>
      <c r="CB70" s="208"/>
      <c r="CC70" s="208"/>
      <c r="CD70" s="208"/>
      <c r="CE70" s="208"/>
      <c r="CF70" s="208"/>
      <c r="CG70" s="208"/>
      <c r="CH70" s="208"/>
      <c r="CI70" s="208"/>
      <c r="CJ70" s="208"/>
      <c r="CK70" s="208"/>
      <c r="CL70" s="208"/>
      <c r="CM70" s="208"/>
      <c r="CN70" s="208"/>
      <c r="CO70" s="208"/>
      <c r="CP70" s="208"/>
      <c r="CQ70" s="208"/>
      <c r="CR70" s="208"/>
      <c r="CS70" s="208"/>
      <c r="CT70" s="208"/>
      <c r="CU70" s="208"/>
      <c r="CV70" s="208"/>
      <c r="CW70" s="208"/>
      <c r="CX70" s="208"/>
      <c r="CY70" s="208"/>
      <c r="CZ70" s="208"/>
      <c r="DA70" s="208"/>
      <c r="DB70" s="208"/>
      <c r="DC70" s="208"/>
      <c r="DD70" s="208"/>
      <c r="DE70" s="208"/>
      <c r="DF70" s="208"/>
      <c r="DG70" s="208"/>
    </row>
    <row r="71" spans="1:111" s="218" customFormat="1" ht="29.25" customHeight="1">
      <c r="A71" s="116">
        <v>87242</v>
      </c>
      <c r="B71" s="116" t="s">
        <v>13</v>
      </c>
      <c r="C71" s="117" t="s">
        <v>505</v>
      </c>
      <c r="D71" s="110" t="s">
        <v>500</v>
      </c>
      <c r="E71" s="116" t="s">
        <v>126</v>
      </c>
      <c r="F71" s="431">
        <f>'Memória de Cálculo-'!M59</f>
        <v>62.5</v>
      </c>
      <c r="G71" s="122">
        <f>$J$4</f>
        <v>0.24940000000000001</v>
      </c>
      <c r="H71" s="118">
        <v>0</v>
      </c>
      <c r="I71" s="177">
        <f t="shared" si="44"/>
        <v>0</v>
      </c>
      <c r="J71" s="19">
        <f t="shared" si="45"/>
        <v>0</v>
      </c>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8"/>
      <c r="CQ71" s="208"/>
      <c r="CR71" s="208"/>
      <c r="CS71" s="208"/>
      <c r="CT71" s="208"/>
      <c r="CU71" s="208"/>
      <c r="CV71" s="208"/>
      <c r="CW71" s="208"/>
      <c r="CX71" s="208"/>
      <c r="CY71" s="208"/>
      <c r="CZ71" s="208"/>
      <c r="DA71" s="208"/>
      <c r="DB71" s="208"/>
      <c r="DC71" s="208"/>
      <c r="DD71" s="208"/>
      <c r="DE71" s="208"/>
      <c r="DF71" s="208"/>
      <c r="DG71" s="208"/>
    </row>
    <row r="72" spans="1:111" s="218" customFormat="1" ht="29.25" customHeight="1">
      <c r="A72" s="116"/>
      <c r="B72" s="116"/>
      <c r="C72" s="29" t="s">
        <v>486</v>
      </c>
      <c r="D72" s="30" t="s">
        <v>130</v>
      </c>
      <c r="E72" s="116"/>
      <c r="F72" s="99"/>
      <c r="G72" s="118"/>
      <c r="H72" s="118"/>
      <c r="I72" s="177"/>
      <c r="J72" s="11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c r="CU72" s="208"/>
      <c r="CV72" s="208"/>
      <c r="CW72" s="208"/>
      <c r="CX72" s="208"/>
      <c r="CY72" s="208"/>
      <c r="CZ72" s="208"/>
      <c r="DA72" s="208"/>
      <c r="DB72" s="208"/>
      <c r="DC72" s="208"/>
      <c r="DD72" s="208"/>
      <c r="DE72" s="208"/>
      <c r="DF72" s="208"/>
      <c r="DG72" s="208"/>
    </row>
    <row r="73" spans="1:111" s="218" customFormat="1" ht="30.75" customHeight="1">
      <c r="A73" s="109">
        <v>97640</v>
      </c>
      <c r="B73" s="116" t="s">
        <v>13</v>
      </c>
      <c r="C73" s="117" t="s">
        <v>506</v>
      </c>
      <c r="D73" s="110" t="s">
        <v>627</v>
      </c>
      <c r="E73" s="116" t="s">
        <v>126</v>
      </c>
      <c r="F73" s="431">
        <v>196.07</v>
      </c>
      <c r="G73" s="122">
        <f t="shared" ref="G73:G74" si="46">$J$4</f>
        <v>0.24940000000000001</v>
      </c>
      <c r="H73" s="19">
        <v>0</v>
      </c>
      <c r="I73" s="177">
        <f t="shared" ref="I73" si="47">H73*(1+G73)</f>
        <v>0</v>
      </c>
      <c r="J73" s="19">
        <f t="shared" ref="J73" si="48">F73*I73</f>
        <v>0</v>
      </c>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c r="CU73" s="208"/>
      <c r="CV73" s="208"/>
      <c r="CW73" s="208"/>
      <c r="CX73" s="208"/>
      <c r="CY73" s="208"/>
      <c r="CZ73" s="208"/>
      <c r="DA73" s="208"/>
      <c r="DB73" s="208"/>
      <c r="DC73" s="208"/>
      <c r="DD73" s="208"/>
      <c r="DE73" s="208"/>
      <c r="DF73" s="208"/>
      <c r="DG73" s="208"/>
    </row>
    <row r="74" spans="1:111" s="218" customFormat="1" ht="29.25" customHeight="1">
      <c r="A74" s="109">
        <v>96111</v>
      </c>
      <c r="B74" s="116" t="s">
        <v>13</v>
      </c>
      <c r="C74" s="117" t="s">
        <v>646</v>
      </c>
      <c r="D74" s="110" t="s">
        <v>624</v>
      </c>
      <c r="E74" s="116" t="s">
        <v>126</v>
      </c>
      <c r="F74" s="431">
        <f>'Memória de Cálculo-'!C73</f>
        <v>201.71</v>
      </c>
      <c r="G74" s="122">
        <f t="shared" si="46"/>
        <v>0.24940000000000001</v>
      </c>
      <c r="H74" s="19">
        <v>0</v>
      </c>
      <c r="I74" s="177">
        <f t="shared" ref="I74" si="49">H74*(1+G74)</f>
        <v>0</v>
      </c>
      <c r="J74" s="19">
        <f t="shared" ref="J74" si="50">F74*I74</f>
        <v>0</v>
      </c>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row>
    <row r="75" spans="1:111" ht="35.1" customHeight="1">
      <c r="A75" s="26"/>
      <c r="B75" s="26"/>
      <c r="C75" s="31"/>
      <c r="D75" s="28"/>
      <c r="E75" s="26"/>
      <c r="F75" s="27"/>
      <c r="G75" s="27"/>
      <c r="H75" s="479" t="s">
        <v>17</v>
      </c>
      <c r="I75" s="479"/>
      <c r="J75" s="35">
        <f>SUM(J63:J74)</f>
        <v>0</v>
      </c>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row>
    <row r="76" spans="1:111" ht="21.75" customHeight="1">
      <c r="A76" s="23"/>
      <c r="B76" s="23"/>
      <c r="C76" s="12" t="s">
        <v>71</v>
      </c>
      <c r="D76" s="13" t="s">
        <v>19</v>
      </c>
      <c r="E76" s="23"/>
      <c r="F76" s="24"/>
      <c r="G76" s="24"/>
      <c r="H76" s="24"/>
      <c r="I76" s="25"/>
      <c r="J76" s="24"/>
    </row>
    <row r="77" spans="1:111" s="280" customFormat="1" ht="27" customHeight="1">
      <c r="A77" s="211"/>
      <c r="B77" s="211"/>
      <c r="C77" s="102" t="s">
        <v>72</v>
      </c>
      <c r="D77" s="103" t="s">
        <v>209</v>
      </c>
      <c r="E77" s="211"/>
      <c r="F77" s="212"/>
      <c r="G77" s="212"/>
      <c r="H77" s="212"/>
      <c r="I77" s="213"/>
      <c r="J77" s="212"/>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row>
    <row r="78" spans="1:111" s="280" customFormat="1" ht="40.5" customHeight="1">
      <c r="A78" s="116">
        <v>92602</v>
      </c>
      <c r="B78" s="116" t="s">
        <v>13</v>
      </c>
      <c r="C78" s="17" t="s">
        <v>100</v>
      </c>
      <c r="D78" s="110" t="s">
        <v>764</v>
      </c>
      <c r="E78" s="109" t="s">
        <v>492</v>
      </c>
      <c r="F78" s="431">
        <v>2</v>
      </c>
      <c r="G78" s="122">
        <f t="shared" ref="G78:G80" si="51">$J$4</f>
        <v>0.24940000000000001</v>
      </c>
      <c r="H78" s="118">
        <v>0</v>
      </c>
      <c r="I78" s="177">
        <f t="shared" ref="I78:I79" si="52">H78*(1+G78)</f>
        <v>0</v>
      </c>
      <c r="J78" s="19">
        <f t="shared" ref="J78:J79" si="53">F78*I78</f>
        <v>0</v>
      </c>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row>
    <row r="79" spans="1:111" s="280" customFormat="1" ht="32.25" customHeight="1">
      <c r="A79" s="116">
        <v>92579</v>
      </c>
      <c r="B79" s="116" t="s">
        <v>13</v>
      </c>
      <c r="C79" s="17" t="s">
        <v>101</v>
      </c>
      <c r="D79" s="110" t="s">
        <v>765</v>
      </c>
      <c r="E79" s="116" t="s">
        <v>126</v>
      </c>
      <c r="F79" s="431">
        <v>16.75</v>
      </c>
      <c r="G79" s="122">
        <f t="shared" si="51"/>
        <v>0.24940000000000001</v>
      </c>
      <c r="H79" s="118">
        <v>0</v>
      </c>
      <c r="I79" s="177">
        <f t="shared" si="52"/>
        <v>0</v>
      </c>
      <c r="J79" s="19">
        <f t="shared" si="53"/>
        <v>0</v>
      </c>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row>
    <row r="80" spans="1:111" s="280" customFormat="1" ht="34.5" customHeight="1">
      <c r="A80" s="116">
        <v>94207</v>
      </c>
      <c r="B80" s="116" t="s">
        <v>13</v>
      </c>
      <c r="C80" s="17" t="s">
        <v>531</v>
      </c>
      <c r="D80" s="110" t="s">
        <v>766</v>
      </c>
      <c r="E80" s="116" t="s">
        <v>126</v>
      </c>
      <c r="F80" s="431">
        <f>F79</f>
        <v>16.75</v>
      </c>
      <c r="G80" s="122">
        <f t="shared" si="51"/>
        <v>0.24940000000000001</v>
      </c>
      <c r="H80" s="118">
        <v>0</v>
      </c>
      <c r="I80" s="177">
        <f t="shared" ref="I80" si="54">H80*(1+G80)</f>
        <v>0</v>
      </c>
      <c r="J80" s="19">
        <f t="shared" ref="J80" si="55">F80*I80</f>
        <v>0</v>
      </c>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row>
    <row r="81" spans="1:111" ht="24" customHeight="1">
      <c r="A81" s="26"/>
      <c r="B81" s="26"/>
      <c r="C81" s="31"/>
      <c r="D81" s="28"/>
      <c r="E81" s="26"/>
      <c r="F81" s="27"/>
      <c r="G81" s="27"/>
      <c r="H81" s="479" t="s">
        <v>17</v>
      </c>
      <c r="I81" s="479"/>
      <c r="J81" s="35">
        <f>SUM(J78:J80)</f>
        <v>0</v>
      </c>
    </row>
    <row r="82" spans="1:111" ht="24" customHeight="1">
      <c r="A82" s="23"/>
      <c r="B82" s="23"/>
      <c r="C82" s="12" t="s">
        <v>73</v>
      </c>
      <c r="D82" s="13" t="s">
        <v>20</v>
      </c>
      <c r="E82" s="23"/>
      <c r="F82" s="24"/>
      <c r="G82" s="24"/>
      <c r="H82" s="24"/>
      <c r="I82" s="25"/>
      <c r="J82" s="24"/>
    </row>
    <row r="83" spans="1:111" s="280" customFormat="1" ht="21.75" customHeight="1">
      <c r="A83" s="211"/>
      <c r="B83" s="211"/>
      <c r="C83" s="102" t="s">
        <v>74</v>
      </c>
      <c r="D83" s="103" t="s">
        <v>97</v>
      </c>
      <c r="E83" s="211"/>
      <c r="F83" s="212"/>
      <c r="G83" s="212"/>
      <c r="H83" s="212"/>
      <c r="I83" s="213"/>
      <c r="J83" s="212"/>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row>
    <row r="84" spans="1:111" s="282" customFormat="1" ht="24" customHeight="1">
      <c r="A84" s="97" t="s">
        <v>767</v>
      </c>
      <c r="B84" s="97" t="s">
        <v>13</v>
      </c>
      <c r="C84" s="86" t="s">
        <v>29</v>
      </c>
      <c r="D84" s="87" t="s">
        <v>768</v>
      </c>
      <c r="E84" s="97" t="s">
        <v>126</v>
      </c>
      <c r="F84" s="431">
        <f>'Memória de Cálculo-'!E80+'Memória de Cálculo-'!E83</f>
        <v>10.08</v>
      </c>
      <c r="G84" s="100">
        <f t="shared" ref="G84:G91" si="56">$J$4</f>
        <v>0.24940000000000001</v>
      </c>
      <c r="H84" s="99">
        <v>0</v>
      </c>
      <c r="I84" s="20">
        <f t="shared" ref="I84:I88" si="57">H84*(1+G84)</f>
        <v>0</v>
      </c>
      <c r="J84" s="99">
        <f>F84*I84</f>
        <v>0</v>
      </c>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row>
    <row r="85" spans="1:111" s="282" customFormat="1" ht="24.75" customHeight="1">
      <c r="A85" s="97">
        <v>84854</v>
      </c>
      <c r="B85" s="97" t="s">
        <v>13</v>
      </c>
      <c r="C85" s="86" t="s">
        <v>628</v>
      </c>
      <c r="D85" s="87" t="s">
        <v>770</v>
      </c>
      <c r="E85" s="97" t="s">
        <v>124</v>
      </c>
      <c r="F85" s="431">
        <v>23.76</v>
      </c>
      <c r="G85" s="100">
        <f t="shared" si="56"/>
        <v>0.24940000000000001</v>
      </c>
      <c r="H85" s="99">
        <v>0</v>
      </c>
      <c r="I85" s="20">
        <f t="shared" ref="I85:I86" si="58">H85*(1+G85)</f>
        <v>0</v>
      </c>
      <c r="J85" s="99">
        <f>F85*I85</f>
        <v>0</v>
      </c>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row>
    <row r="86" spans="1:111" s="282" customFormat="1" ht="19.5" customHeight="1">
      <c r="A86" s="97" t="s">
        <v>771</v>
      </c>
      <c r="B86" s="97" t="s">
        <v>13</v>
      </c>
      <c r="C86" s="86" t="s">
        <v>366</v>
      </c>
      <c r="D86" s="87" t="s">
        <v>772</v>
      </c>
      <c r="E86" s="97" t="s">
        <v>126</v>
      </c>
      <c r="F86" s="431">
        <f>'Memória de Cálculo-'!E84*2.5</f>
        <v>56.18</v>
      </c>
      <c r="G86" s="100">
        <f t="shared" si="56"/>
        <v>0.24940000000000001</v>
      </c>
      <c r="H86" s="99">
        <v>0</v>
      </c>
      <c r="I86" s="20">
        <f t="shared" si="58"/>
        <v>0</v>
      </c>
      <c r="J86" s="99">
        <f>F86*I86</f>
        <v>0</v>
      </c>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row>
    <row r="87" spans="1:111" s="282" customFormat="1" ht="24" customHeight="1">
      <c r="A87" s="97" t="s">
        <v>774</v>
      </c>
      <c r="B87" s="116" t="s">
        <v>121</v>
      </c>
      <c r="C87" s="86" t="s">
        <v>367</v>
      </c>
      <c r="D87" s="87" t="s">
        <v>776</v>
      </c>
      <c r="E87" s="97" t="s">
        <v>126</v>
      </c>
      <c r="F87" s="431">
        <f>'Memória de Cálculo-'!E81+'Memória de Cálculo-'!E83</f>
        <v>4.41</v>
      </c>
      <c r="G87" s="100">
        <f t="shared" si="56"/>
        <v>0.24940000000000001</v>
      </c>
      <c r="H87" s="99">
        <v>0</v>
      </c>
      <c r="I87" s="20">
        <f t="shared" si="57"/>
        <v>0</v>
      </c>
      <c r="J87" s="99">
        <f t="shared" ref="J87:J88" si="59">F87*I87</f>
        <v>0</v>
      </c>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row>
    <row r="88" spans="1:111" s="282" customFormat="1" ht="22.5" customHeight="1">
      <c r="A88" s="97">
        <v>97644</v>
      </c>
      <c r="B88" s="97" t="s">
        <v>13</v>
      </c>
      <c r="C88" s="86" t="s">
        <v>629</v>
      </c>
      <c r="D88" s="87" t="s">
        <v>780</v>
      </c>
      <c r="E88" s="97" t="s">
        <v>126</v>
      </c>
      <c r="F88" s="431">
        <f>0.8*2.1*2</f>
        <v>3.36</v>
      </c>
      <c r="G88" s="100">
        <f t="shared" si="56"/>
        <v>0.24940000000000001</v>
      </c>
      <c r="H88" s="99">
        <v>0</v>
      </c>
      <c r="I88" s="20">
        <f t="shared" si="57"/>
        <v>0</v>
      </c>
      <c r="J88" s="99">
        <f t="shared" si="59"/>
        <v>0</v>
      </c>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row>
    <row r="89" spans="1:111" s="282" customFormat="1" ht="22.5" customHeight="1">
      <c r="A89" s="440" t="s">
        <v>795</v>
      </c>
      <c r="B89" s="116" t="s">
        <v>496</v>
      </c>
      <c r="C89" s="86" t="s">
        <v>647</v>
      </c>
      <c r="D89" s="87" t="s">
        <v>782</v>
      </c>
      <c r="E89" s="97" t="s">
        <v>492</v>
      </c>
      <c r="F89" s="431">
        <v>1</v>
      </c>
      <c r="G89" s="100">
        <f t="shared" si="56"/>
        <v>0.24940000000000001</v>
      </c>
      <c r="H89" s="99">
        <v>0</v>
      </c>
      <c r="I89" s="20">
        <f t="shared" ref="I89:I91" si="60">H89*(1+G89)</f>
        <v>0</v>
      </c>
      <c r="J89" s="99">
        <f t="shared" ref="J89:J91" si="61">F89*I89</f>
        <v>0</v>
      </c>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row>
    <row r="90" spans="1:111" s="282" customFormat="1" ht="22.5" customHeight="1">
      <c r="A90" s="440" t="s">
        <v>796</v>
      </c>
      <c r="B90" s="116" t="s">
        <v>496</v>
      </c>
      <c r="C90" s="86" t="s">
        <v>648</v>
      </c>
      <c r="D90" s="87" t="s">
        <v>793</v>
      </c>
      <c r="E90" s="97" t="s">
        <v>492</v>
      </c>
      <c r="F90" s="431">
        <v>2</v>
      </c>
      <c r="G90" s="100">
        <f t="shared" si="56"/>
        <v>0.24940000000000001</v>
      </c>
      <c r="H90" s="99">
        <v>0</v>
      </c>
      <c r="I90" s="20">
        <f t="shared" si="60"/>
        <v>0</v>
      </c>
      <c r="J90" s="99">
        <f t="shared" si="61"/>
        <v>0</v>
      </c>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81"/>
      <c r="BQ90" s="281"/>
      <c r="BR90" s="281"/>
      <c r="BS90" s="281"/>
      <c r="BT90" s="281"/>
      <c r="BU90" s="281"/>
      <c r="BV90" s="281"/>
      <c r="BW90" s="281"/>
      <c r="BX90" s="281"/>
      <c r="BY90" s="281"/>
      <c r="BZ90" s="281"/>
      <c r="CA90" s="281"/>
      <c r="CB90" s="281"/>
      <c r="CC90" s="281"/>
      <c r="CD90" s="281"/>
      <c r="CE90" s="281"/>
      <c r="CF90" s="281"/>
      <c r="CG90" s="281"/>
      <c r="CH90" s="281"/>
      <c r="CI90" s="281"/>
      <c r="CJ90" s="281"/>
      <c r="CK90" s="281"/>
      <c r="CL90" s="281"/>
      <c r="CM90" s="281"/>
      <c r="CN90" s="281"/>
      <c r="CO90" s="281"/>
      <c r="CP90" s="281"/>
      <c r="CQ90" s="281"/>
      <c r="CR90" s="281"/>
      <c r="CS90" s="281"/>
      <c r="CT90" s="281"/>
      <c r="CU90" s="281"/>
      <c r="CV90" s="281"/>
      <c r="CW90" s="281"/>
      <c r="CX90" s="281"/>
      <c r="CY90" s="281"/>
      <c r="CZ90" s="281"/>
      <c r="DA90" s="281"/>
      <c r="DB90" s="281"/>
      <c r="DC90" s="281"/>
      <c r="DD90" s="281"/>
      <c r="DE90" s="281"/>
      <c r="DF90" s="281"/>
      <c r="DG90" s="281"/>
    </row>
    <row r="91" spans="1:111" s="282" customFormat="1" ht="22.5" customHeight="1">
      <c r="A91" s="440" t="s">
        <v>797</v>
      </c>
      <c r="B91" s="116" t="s">
        <v>496</v>
      </c>
      <c r="C91" s="86" t="s">
        <v>649</v>
      </c>
      <c r="D91" s="87" t="s">
        <v>794</v>
      </c>
      <c r="E91" s="97" t="s">
        <v>492</v>
      </c>
      <c r="F91" s="431">
        <v>1</v>
      </c>
      <c r="G91" s="100">
        <f t="shared" si="56"/>
        <v>0.24940000000000001</v>
      </c>
      <c r="H91" s="99">
        <v>0</v>
      </c>
      <c r="I91" s="20">
        <f t="shared" si="60"/>
        <v>0</v>
      </c>
      <c r="J91" s="99">
        <f t="shared" si="61"/>
        <v>0</v>
      </c>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81"/>
      <c r="BQ91" s="281"/>
      <c r="BR91" s="281"/>
      <c r="BS91" s="281"/>
      <c r="BT91" s="281"/>
      <c r="BU91" s="281"/>
      <c r="BV91" s="281"/>
      <c r="BW91" s="281"/>
      <c r="BX91" s="281"/>
      <c r="BY91" s="281"/>
      <c r="BZ91" s="281"/>
      <c r="CA91" s="281"/>
      <c r="CB91" s="281"/>
      <c r="CC91" s="281"/>
      <c r="CD91" s="281"/>
      <c r="CE91" s="281"/>
      <c r="CF91" s="281"/>
      <c r="CG91" s="281"/>
      <c r="CH91" s="281"/>
      <c r="CI91" s="281"/>
      <c r="CJ91" s="281"/>
      <c r="CK91" s="281"/>
      <c r="CL91" s="281"/>
      <c r="CM91" s="281"/>
      <c r="CN91" s="281"/>
      <c r="CO91" s="281"/>
      <c r="CP91" s="281"/>
      <c r="CQ91" s="281"/>
      <c r="CR91" s="281"/>
      <c r="CS91" s="281"/>
      <c r="CT91" s="281"/>
      <c r="CU91" s="281"/>
      <c r="CV91" s="281"/>
      <c r="CW91" s="281"/>
      <c r="CX91" s="281"/>
      <c r="CY91" s="281"/>
      <c r="CZ91" s="281"/>
      <c r="DA91" s="281"/>
      <c r="DB91" s="281"/>
      <c r="DC91" s="281"/>
      <c r="DD91" s="281"/>
      <c r="DE91" s="281"/>
      <c r="DF91" s="281"/>
      <c r="DG91" s="281"/>
    </row>
    <row r="92" spans="1:111" s="282" customFormat="1" ht="23.25" customHeight="1">
      <c r="A92" s="193"/>
      <c r="B92" s="193"/>
      <c r="C92" s="32" t="s">
        <v>171</v>
      </c>
      <c r="D92" s="33" t="s">
        <v>98</v>
      </c>
      <c r="E92" s="193"/>
      <c r="F92" s="194"/>
      <c r="G92" s="195"/>
      <c r="H92" s="195"/>
      <c r="I92" s="196"/>
      <c r="J92" s="195"/>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row>
    <row r="93" spans="1:111" s="282" customFormat="1" ht="37.5" customHeight="1">
      <c r="A93" s="109">
        <v>95468</v>
      </c>
      <c r="B93" s="109" t="s">
        <v>13</v>
      </c>
      <c r="C93" s="17" t="s">
        <v>311</v>
      </c>
      <c r="D93" s="98" t="s">
        <v>798</v>
      </c>
      <c r="E93" s="109" t="s">
        <v>126</v>
      </c>
      <c r="F93" s="431">
        <f>'Memória de Cálculo-'!E93*2.5</f>
        <v>30.2</v>
      </c>
      <c r="G93" s="107">
        <f t="shared" ref="G93:G97" si="62">$J$4</f>
        <v>0.24940000000000001</v>
      </c>
      <c r="H93" s="19">
        <v>0</v>
      </c>
      <c r="I93" s="20">
        <f t="shared" ref="I93" si="63">H93*(1+G93)</f>
        <v>0</v>
      </c>
      <c r="J93" s="19">
        <f t="shared" ref="J93" si="64">F93*I93</f>
        <v>0</v>
      </c>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row>
    <row r="94" spans="1:111" s="282" customFormat="1" ht="27" customHeight="1">
      <c r="A94" s="97">
        <v>94559</v>
      </c>
      <c r="B94" s="109" t="s">
        <v>13</v>
      </c>
      <c r="C94" s="17" t="s">
        <v>650</v>
      </c>
      <c r="D94" s="87" t="s">
        <v>799</v>
      </c>
      <c r="E94" s="109" t="s">
        <v>126</v>
      </c>
      <c r="F94" s="431">
        <f>'Memória de Cálculo-'!E91</f>
        <v>0.8</v>
      </c>
      <c r="G94" s="107">
        <f t="shared" si="62"/>
        <v>0.24940000000000001</v>
      </c>
      <c r="H94" s="19">
        <v>0</v>
      </c>
      <c r="I94" s="20">
        <f t="shared" ref="I94:I95" si="65">H94*(1+G94)</f>
        <v>0</v>
      </c>
      <c r="J94" s="19">
        <f t="shared" ref="J94:J95" si="66">F94*I94</f>
        <v>0</v>
      </c>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c r="CX94" s="281"/>
      <c r="CY94" s="281"/>
      <c r="CZ94" s="281"/>
      <c r="DA94" s="281"/>
      <c r="DB94" s="281"/>
      <c r="DC94" s="281"/>
      <c r="DD94" s="281"/>
      <c r="DE94" s="281"/>
      <c r="DF94" s="281"/>
      <c r="DG94" s="281"/>
    </row>
    <row r="95" spans="1:111" s="282" customFormat="1" ht="23.25" customHeight="1">
      <c r="A95" s="97">
        <v>72117</v>
      </c>
      <c r="B95" s="109" t="s">
        <v>13</v>
      </c>
      <c r="C95" s="17" t="s">
        <v>651</v>
      </c>
      <c r="D95" s="98" t="s">
        <v>800</v>
      </c>
      <c r="E95" s="109" t="s">
        <v>126</v>
      </c>
      <c r="F95" s="431">
        <f>F94</f>
        <v>0.8</v>
      </c>
      <c r="G95" s="107">
        <f t="shared" si="62"/>
        <v>0.24940000000000001</v>
      </c>
      <c r="H95" s="19">
        <v>0</v>
      </c>
      <c r="I95" s="20">
        <f t="shared" si="65"/>
        <v>0</v>
      </c>
      <c r="J95" s="19">
        <f t="shared" si="66"/>
        <v>0</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81"/>
      <c r="BQ95" s="281"/>
      <c r="BR95" s="281"/>
      <c r="BS95" s="281"/>
      <c r="BT95" s="281"/>
      <c r="BU95" s="281"/>
      <c r="BV95" s="281"/>
      <c r="BW95" s="281"/>
      <c r="BX95" s="281"/>
      <c r="BY95" s="281"/>
      <c r="BZ95" s="281"/>
      <c r="CA95" s="281"/>
      <c r="CB95" s="281"/>
      <c r="CC95" s="281"/>
      <c r="CD95" s="281"/>
      <c r="CE95" s="281"/>
      <c r="CF95" s="281"/>
      <c r="CG95" s="281"/>
      <c r="CH95" s="281"/>
      <c r="CI95" s="281"/>
      <c r="CJ95" s="281"/>
      <c r="CK95" s="281"/>
      <c r="CL95" s="281"/>
      <c r="CM95" s="281"/>
      <c r="CN95" s="281"/>
      <c r="CO95" s="281"/>
      <c r="CP95" s="281"/>
      <c r="CQ95" s="281"/>
      <c r="CR95" s="281"/>
      <c r="CS95" s="281"/>
      <c r="CT95" s="281"/>
      <c r="CU95" s="281"/>
      <c r="CV95" s="281"/>
      <c r="CW95" s="281"/>
      <c r="CX95" s="281"/>
      <c r="CY95" s="281"/>
      <c r="CZ95" s="281"/>
      <c r="DA95" s="281"/>
      <c r="DB95" s="281"/>
      <c r="DC95" s="281"/>
      <c r="DD95" s="281"/>
      <c r="DE95" s="281"/>
      <c r="DF95" s="281"/>
      <c r="DG95" s="281"/>
    </row>
    <row r="96" spans="1:111" s="282" customFormat="1" ht="27" customHeight="1">
      <c r="A96" s="97">
        <v>94560</v>
      </c>
      <c r="B96" s="109" t="s">
        <v>13</v>
      </c>
      <c r="C96" s="17" t="s">
        <v>801</v>
      </c>
      <c r="D96" s="98" t="s">
        <v>802</v>
      </c>
      <c r="E96" s="109" t="s">
        <v>126</v>
      </c>
      <c r="F96" s="431">
        <v>1.6</v>
      </c>
      <c r="G96" s="107">
        <f t="shared" si="62"/>
        <v>0.24940000000000001</v>
      </c>
      <c r="H96" s="19">
        <v>0</v>
      </c>
      <c r="I96" s="20">
        <f t="shared" ref="I96:I97" si="67">H96*(1+G96)</f>
        <v>0</v>
      </c>
      <c r="J96" s="19">
        <f t="shared" ref="J96:J97" si="68">F96*I96</f>
        <v>0</v>
      </c>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81"/>
      <c r="BQ96" s="281"/>
      <c r="BR96" s="281"/>
      <c r="BS96" s="281"/>
      <c r="BT96" s="281"/>
      <c r="BU96" s="281"/>
      <c r="BV96" s="281"/>
      <c r="BW96" s="281"/>
      <c r="BX96" s="281"/>
      <c r="BY96" s="281"/>
      <c r="BZ96" s="281"/>
      <c r="CA96" s="281"/>
      <c r="CB96" s="281"/>
      <c r="CC96" s="281"/>
      <c r="CD96" s="281"/>
      <c r="CE96" s="281"/>
      <c r="CF96" s="281"/>
      <c r="CG96" s="281"/>
      <c r="CH96" s="281"/>
      <c r="CI96" s="281"/>
      <c r="CJ96" s="281"/>
      <c r="CK96" s="281"/>
      <c r="CL96" s="281"/>
      <c r="CM96" s="281"/>
      <c r="CN96" s="281"/>
      <c r="CO96" s="281"/>
      <c r="CP96" s="281"/>
      <c r="CQ96" s="281"/>
      <c r="CR96" s="281"/>
      <c r="CS96" s="281"/>
      <c r="CT96" s="281"/>
      <c r="CU96" s="281"/>
      <c r="CV96" s="281"/>
      <c r="CW96" s="281"/>
      <c r="CX96" s="281"/>
      <c r="CY96" s="281"/>
      <c r="CZ96" s="281"/>
      <c r="DA96" s="281"/>
      <c r="DB96" s="281"/>
      <c r="DC96" s="281"/>
      <c r="DD96" s="281"/>
      <c r="DE96" s="281"/>
      <c r="DF96" s="281"/>
      <c r="DG96" s="281"/>
    </row>
    <row r="97" spans="1:111" s="282" customFormat="1" ht="26.25" customHeight="1">
      <c r="A97" s="440" t="s">
        <v>803</v>
      </c>
      <c r="B97" s="116" t="s">
        <v>496</v>
      </c>
      <c r="C97" s="17" t="s">
        <v>804</v>
      </c>
      <c r="D97" s="87" t="s">
        <v>805</v>
      </c>
      <c r="E97" s="97" t="s">
        <v>492</v>
      </c>
      <c r="F97" s="431">
        <v>4</v>
      </c>
      <c r="G97" s="100">
        <f t="shared" si="62"/>
        <v>0.24940000000000001</v>
      </c>
      <c r="H97" s="99">
        <v>0</v>
      </c>
      <c r="I97" s="20">
        <f t="shared" si="67"/>
        <v>0</v>
      </c>
      <c r="J97" s="99">
        <f t="shared" si="68"/>
        <v>0</v>
      </c>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row>
    <row r="98" spans="1:111" s="282" customFormat="1" ht="26.25" customHeight="1">
      <c r="A98" s="92"/>
      <c r="B98" s="92"/>
      <c r="C98" s="31"/>
      <c r="D98" s="28"/>
      <c r="E98" s="92"/>
      <c r="F98" s="27"/>
      <c r="G98" s="27"/>
      <c r="H98" s="479" t="s">
        <v>17</v>
      </c>
      <c r="I98" s="479"/>
      <c r="J98" s="35">
        <f>SUM(J84:J97)</f>
        <v>0</v>
      </c>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81"/>
      <c r="BQ98" s="281"/>
      <c r="BR98" s="281"/>
      <c r="BS98" s="281"/>
      <c r="BT98" s="281"/>
      <c r="BU98" s="281"/>
      <c r="BV98" s="281"/>
      <c r="BW98" s="281"/>
      <c r="BX98" s="281"/>
      <c r="BY98" s="281"/>
      <c r="BZ98" s="281"/>
      <c r="CA98" s="281"/>
      <c r="CB98" s="281"/>
      <c r="CC98" s="281"/>
      <c r="CD98" s="281"/>
      <c r="CE98" s="281"/>
      <c r="CF98" s="281"/>
      <c r="CG98" s="281"/>
      <c r="CH98" s="281"/>
      <c r="CI98" s="281"/>
      <c r="CJ98" s="281"/>
      <c r="CK98" s="281"/>
      <c r="CL98" s="281"/>
      <c r="CM98" s="281"/>
      <c r="CN98" s="281"/>
      <c r="CO98" s="281"/>
      <c r="CP98" s="281"/>
      <c r="CQ98" s="281"/>
      <c r="CR98" s="281"/>
      <c r="CS98" s="281"/>
      <c r="CT98" s="281"/>
      <c r="CU98" s="281"/>
      <c r="CV98" s="281"/>
      <c r="CW98" s="281"/>
      <c r="CX98" s="281"/>
      <c r="CY98" s="281"/>
      <c r="CZ98" s="281"/>
      <c r="DA98" s="281"/>
      <c r="DB98" s="281"/>
      <c r="DC98" s="281"/>
      <c r="DD98" s="281"/>
      <c r="DE98" s="281"/>
      <c r="DF98" s="281"/>
      <c r="DG98" s="281"/>
    </row>
    <row r="99" spans="1:111" ht="25.5" customHeight="1">
      <c r="A99" s="23"/>
      <c r="B99" s="23"/>
      <c r="C99" s="12" t="s">
        <v>75</v>
      </c>
      <c r="D99" s="13" t="s">
        <v>499</v>
      </c>
      <c r="E99" s="23"/>
      <c r="F99" s="24"/>
      <c r="G99" s="24"/>
      <c r="H99" s="24"/>
      <c r="I99" s="25"/>
      <c r="J99" s="24"/>
    </row>
    <row r="100" spans="1:111" s="282" customFormat="1" ht="21" customHeight="1">
      <c r="A100" s="193"/>
      <c r="B100" s="193"/>
      <c r="C100" s="32" t="s">
        <v>76</v>
      </c>
      <c r="D100" s="33" t="s">
        <v>325</v>
      </c>
      <c r="E100" s="193"/>
      <c r="F100" s="194"/>
      <c r="G100" s="195"/>
      <c r="H100" s="195"/>
      <c r="I100" s="196"/>
      <c r="J100" s="195"/>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row>
    <row r="101" spans="1:111" s="282" customFormat="1" ht="47.25" customHeight="1">
      <c r="A101" s="109">
        <v>88476</v>
      </c>
      <c r="B101" s="109" t="s">
        <v>13</v>
      </c>
      <c r="C101" s="17" t="s">
        <v>809</v>
      </c>
      <c r="D101" s="87" t="s">
        <v>806</v>
      </c>
      <c r="E101" s="116" t="s">
        <v>126</v>
      </c>
      <c r="F101" s="431">
        <f>'Memória de Cálculo-'!C120</f>
        <v>259.60000000000002</v>
      </c>
      <c r="G101" s="122">
        <f t="shared" ref="G101:G102" si="69">$J$4</f>
        <v>0.24940000000000001</v>
      </c>
      <c r="H101" s="19">
        <v>0</v>
      </c>
      <c r="I101" s="177">
        <f t="shared" ref="I101" si="70">H101*(1+G101)</f>
        <v>0</v>
      </c>
      <c r="J101" s="19">
        <f t="shared" ref="J101" si="71">F101*I101</f>
        <v>0</v>
      </c>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1"/>
      <c r="DB101" s="281"/>
      <c r="DC101" s="281"/>
      <c r="DD101" s="281"/>
      <c r="DE101" s="281"/>
      <c r="DF101" s="281"/>
      <c r="DG101" s="281"/>
    </row>
    <row r="102" spans="1:111" s="282" customFormat="1" ht="29.25" customHeight="1">
      <c r="A102" s="109">
        <v>95240</v>
      </c>
      <c r="B102" s="109" t="s">
        <v>13</v>
      </c>
      <c r="C102" s="17" t="s">
        <v>508</v>
      </c>
      <c r="D102" s="87" t="s">
        <v>507</v>
      </c>
      <c r="E102" s="116" t="s">
        <v>126</v>
      </c>
      <c r="F102" s="431">
        <f>'Memória de Cálculo-'!C98</f>
        <v>12.15</v>
      </c>
      <c r="G102" s="122">
        <f t="shared" si="69"/>
        <v>0.24940000000000001</v>
      </c>
      <c r="H102" s="19">
        <v>0</v>
      </c>
      <c r="I102" s="177">
        <f t="shared" ref="I102:I103" si="72">H102*(1+G102)</f>
        <v>0</v>
      </c>
      <c r="J102" s="19">
        <f t="shared" ref="J102:J103" si="73">F102*I102</f>
        <v>0</v>
      </c>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81"/>
      <c r="BQ102" s="281"/>
      <c r="BR102" s="281"/>
      <c r="BS102" s="281"/>
      <c r="BT102" s="281"/>
      <c r="BU102" s="281"/>
      <c r="BV102" s="281"/>
      <c r="BW102" s="281"/>
      <c r="BX102" s="281"/>
      <c r="BY102" s="281"/>
      <c r="BZ102" s="281"/>
      <c r="CA102" s="281"/>
      <c r="CB102" s="281"/>
      <c r="CC102" s="281"/>
      <c r="CD102" s="281"/>
      <c r="CE102" s="281"/>
      <c r="CF102" s="281"/>
      <c r="CG102" s="281"/>
      <c r="CH102" s="281"/>
      <c r="CI102" s="281"/>
      <c r="CJ102" s="281"/>
      <c r="CK102" s="281"/>
      <c r="CL102" s="281"/>
      <c r="CM102" s="281"/>
      <c r="CN102" s="281"/>
      <c r="CO102" s="281"/>
      <c r="CP102" s="281"/>
      <c r="CQ102" s="281"/>
      <c r="CR102" s="281"/>
      <c r="CS102" s="281"/>
      <c r="CT102" s="281"/>
      <c r="CU102" s="281"/>
      <c r="CV102" s="281"/>
      <c r="CW102" s="281"/>
      <c r="CX102" s="281"/>
      <c r="CY102" s="281"/>
      <c r="CZ102" s="281"/>
      <c r="DA102" s="281"/>
      <c r="DB102" s="281"/>
      <c r="DC102" s="281"/>
      <c r="DD102" s="281"/>
      <c r="DE102" s="281"/>
      <c r="DF102" s="281"/>
      <c r="DG102" s="281"/>
    </row>
    <row r="103" spans="1:111" ht="39" customHeight="1">
      <c r="A103" s="116">
        <v>87630</v>
      </c>
      <c r="B103" s="15" t="s">
        <v>13</v>
      </c>
      <c r="C103" s="17" t="s">
        <v>652</v>
      </c>
      <c r="D103" s="85" t="s">
        <v>532</v>
      </c>
      <c r="E103" s="15" t="s">
        <v>126</v>
      </c>
      <c r="F103" s="431">
        <f>F102</f>
        <v>12.15</v>
      </c>
      <c r="G103" s="78">
        <f t="shared" ref="G103:G107" si="74">$J$4</f>
        <v>0.24940000000000001</v>
      </c>
      <c r="H103" s="82">
        <v>0</v>
      </c>
      <c r="I103" s="177">
        <f t="shared" si="72"/>
        <v>0</v>
      </c>
      <c r="J103" s="19">
        <f t="shared" si="73"/>
        <v>0</v>
      </c>
    </row>
    <row r="104" spans="1:111" s="282" customFormat="1" ht="23.25" customHeight="1">
      <c r="A104" s="193"/>
      <c r="B104" s="193"/>
      <c r="C104" s="32" t="s">
        <v>77</v>
      </c>
      <c r="D104" s="33" t="s">
        <v>326</v>
      </c>
      <c r="E104" s="193"/>
      <c r="F104" s="194"/>
      <c r="G104" s="195"/>
      <c r="H104" s="195"/>
      <c r="I104" s="196"/>
      <c r="J104" s="195"/>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81"/>
      <c r="BQ104" s="281"/>
      <c r="BR104" s="281"/>
      <c r="BS104" s="281"/>
      <c r="BT104" s="281"/>
      <c r="BU104" s="281"/>
      <c r="BV104" s="281"/>
      <c r="BW104" s="281"/>
      <c r="BX104" s="281"/>
      <c r="BY104" s="281"/>
      <c r="BZ104" s="281"/>
      <c r="CA104" s="281"/>
      <c r="CB104" s="281"/>
      <c r="CC104" s="281"/>
      <c r="CD104" s="281"/>
      <c r="CE104" s="281"/>
      <c r="CF104" s="281"/>
      <c r="CG104" s="281"/>
      <c r="CH104" s="281"/>
      <c r="CI104" s="281"/>
      <c r="CJ104" s="281"/>
      <c r="CK104" s="281"/>
      <c r="CL104" s="281"/>
      <c r="CM104" s="281"/>
      <c r="CN104" s="281"/>
      <c r="CO104" s="281"/>
      <c r="CP104" s="281"/>
      <c r="CQ104" s="281"/>
      <c r="CR104" s="281"/>
      <c r="CS104" s="281"/>
      <c r="CT104" s="281"/>
      <c r="CU104" s="281"/>
      <c r="CV104" s="281"/>
      <c r="CW104" s="281"/>
      <c r="CX104" s="281"/>
      <c r="CY104" s="281"/>
      <c r="CZ104" s="281"/>
      <c r="DA104" s="281"/>
      <c r="DB104" s="281"/>
      <c r="DC104" s="281"/>
      <c r="DD104" s="281"/>
      <c r="DE104" s="281"/>
      <c r="DF104" s="281"/>
      <c r="DG104" s="281"/>
    </row>
    <row r="105" spans="1:111" ht="27.75" customHeight="1">
      <c r="A105" s="15">
        <v>84191</v>
      </c>
      <c r="B105" s="15" t="s">
        <v>13</v>
      </c>
      <c r="C105" s="17" t="s">
        <v>328</v>
      </c>
      <c r="D105" s="119" t="s">
        <v>227</v>
      </c>
      <c r="E105" s="15" t="s">
        <v>126</v>
      </c>
      <c r="F105" s="431">
        <f>'Memória de Cálculo-'!C115</f>
        <v>271.75</v>
      </c>
      <c r="G105" s="78">
        <f t="shared" si="74"/>
        <v>0.24940000000000001</v>
      </c>
      <c r="H105" s="82">
        <v>0</v>
      </c>
      <c r="I105" s="177">
        <f t="shared" ref="I105" si="75">H105*(1+G105)</f>
        <v>0</v>
      </c>
      <c r="J105" s="19">
        <f t="shared" ref="J105" si="76">F105*I105</f>
        <v>0</v>
      </c>
    </row>
    <row r="106" spans="1:111" s="282" customFormat="1" ht="23.25" customHeight="1">
      <c r="A106" s="193"/>
      <c r="B106" s="193"/>
      <c r="C106" s="32" t="s">
        <v>78</v>
      </c>
      <c r="D106" s="33" t="s">
        <v>327</v>
      </c>
      <c r="E106" s="193"/>
      <c r="F106" s="194"/>
      <c r="G106" s="195"/>
      <c r="H106" s="195"/>
      <c r="I106" s="196"/>
      <c r="J106" s="195"/>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81"/>
      <c r="BQ106" s="281"/>
      <c r="BR106" s="281"/>
      <c r="BS106" s="281"/>
      <c r="BT106" s="281"/>
      <c r="BU106" s="281"/>
      <c r="BV106" s="281"/>
      <c r="BW106" s="281"/>
      <c r="BX106" s="281"/>
      <c r="BY106" s="281"/>
      <c r="BZ106" s="281"/>
      <c r="CA106" s="281"/>
      <c r="CB106" s="281"/>
      <c r="CC106" s="281"/>
      <c r="CD106" s="281"/>
      <c r="CE106" s="281"/>
      <c r="CF106" s="281"/>
      <c r="CG106" s="281"/>
      <c r="CH106" s="281"/>
      <c r="CI106" s="281"/>
      <c r="CJ106" s="281"/>
      <c r="CK106" s="281"/>
      <c r="CL106" s="281"/>
      <c r="CM106" s="281"/>
      <c r="CN106" s="281"/>
      <c r="CO106" s="281"/>
      <c r="CP106" s="281"/>
      <c r="CQ106" s="281"/>
      <c r="CR106" s="281"/>
      <c r="CS106" s="281"/>
      <c r="CT106" s="281"/>
      <c r="CU106" s="281"/>
      <c r="CV106" s="281"/>
      <c r="CW106" s="281"/>
      <c r="CX106" s="281"/>
      <c r="CY106" s="281"/>
      <c r="CZ106" s="281"/>
      <c r="DA106" s="281"/>
      <c r="DB106" s="281"/>
      <c r="DC106" s="281"/>
      <c r="DD106" s="281"/>
      <c r="DE106" s="281"/>
      <c r="DF106" s="281"/>
      <c r="DG106" s="281"/>
    </row>
    <row r="107" spans="1:111" ht="24.75" customHeight="1">
      <c r="A107" s="90" t="s">
        <v>129</v>
      </c>
      <c r="B107" s="90" t="s">
        <v>13</v>
      </c>
      <c r="C107" s="17" t="s">
        <v>329</v>
      </c>
      <c r="D107" s="22" t="s">
        <v>228</v>
      </c>
      <c r="E107" s="90" t="s">
        <v>124</v>
      </c>
      <c r="F107" s="431">
        <f>'Memória de Cálculo-'!E115</f>
        <v>187.11</v>
      </c>
      <c r="G107" s="78">
        <f t="shared" si="74"/>
        <v>0.24940000000000001</v>
      </c>
      <c r="H107" s="91">
        <v>0</v>
      </c>
      <c r="I107" s="177">
        <f>H107*(1+G107)</f>
        <v>0</v>
      </c>
      <c r="J107" s="19">
        <f>F107*I107</f>
        <v>0</v>
      </c>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row>
    <row r="108" spans="1:111" ht="35.1" customHeight="1">
      <c r="A108" s="26"/>
      <c r="B108" s="26"/>
      <c r="C108" s="31"/>
      <c r="D108" s="28"/>
      <c r="E108" s="26"/>
      <c r="F108" s="27"/>
      <c r="G108" s="27"/>
      <c r="H108" s="479" t="s">
        <v>17</v>
      </c>
      <c r="I108" s="479"/>
      <c r="J108" s="35">
        <f>SUM(J101:J107)</f>
        <v>0</v>
      </c>
    </row>
    <row r="109" spans="1:111" ht="35.1" customHeight="1">
      <c r="A109" s="23"/>
      <c r="B109" s="23"/>
      <c r="C109" s="12" t="s">
        <v>165</v>
      </c>
      <c r="D109" s="13" t="s">
        <v>22</v>
      </c>
      <c r="E109" s="23"/>
      <c r="F109" s="24"/>
      <c r="G109" s="24"/>
      <c r="H109" s="24"/>
      <c r="I109" s="25"/>
      <c r="J109" s="24"/>
    </row>
    <row r="110" spans="1:111" ht="31.5" customHeight="1">
      <c r="A110" s="116"/>
      <c r="B110" s="116"/>
      <c r="C110" s="29" t="s">
        <v>210</v>
      </c>
      <c r="D110" s="30" t="s">
        <v>28</v>
      </c>
      <c r="E110" s="116"/>
      <c r="F110" s="99"/>
      <c r="G110" s="122"/>
      <c r="H110" s="118"/>
      <c r="I110" s="177"/>
      <c r="J110" s="19"/>
    </row>
    <row r="111" spans="1:111" ht="23.25" customHeight="1">
      <c r="A111" s="116">
        <v>88485</v>
      </c>
      <c r="B111" s="116" t="s">
        <v>31</v>
      </c>
      <c r="C111" s="117" t="s">
        <v>211</v>
      </c>
      <c r="D111" s="110" t="s">
        <v>810</v>
      </c>
      <c r="E111" s="116" t="s">
        <v>14</v>
      </c>
      <c r="F111" s="431">
        <f>'Memória de Cálculo-'!G45</f>
        <v>302.45</v>
      </c>
      <c r="G111" s="122">
        <f t="shared" ref="G111:G115" si="77">$J$4</f>
        <v>0.24940000000000001</v>
      </c>
      <c r="H111" s="118">
        <v>0</v>
      </c>
      <c r="I111" s="177">
        <f>H111*(1+G111)</f>
        <v>0</v>
      </c>
      <c r="J111" s="19">
        <f>F111*I111</f>
        <v>0</v>
      </c>
    </row>
    <row r="112" spans="1:111" ht="27" customHeight="1">
      <c r="A112" s="116">
        <v>88489</v>
      </c>
      <c r="B112" s="116" t="s">
        <v>31</v>
      </c>
      <c r="C112" s="117" t="s">
        <v>212</v>
      </c>
      <c r="D112" s="110" t="s">
        <v>229</v>
      </c>
      <c r="E112" s="116" t="s">
        <v>14</v>
      </c>
      <c r="F112" s="431">
        <f>'Memória de Cálculo-'!J45</f>
        <v>410.01</v>
      </c>
      <c r="G112" s="122">
        <f t="shared" si="77"/>
        <v>0.24940000000000001</v>
      </c>
      <c r="H112" s="118">
        <v>0</v>
      </c>
      <c r="I112" s="177">
        <f>H112*(1+G112)</f>
        <v>0</v>
      </c>
      <c r="J112" s="19">
        <f>F112*I112</f>
        <v>0</v>
      </c>
    </row>
    <row r="113" spans="1:10" ht="33" customHeight="1">
      <c r="A113" s="116"/>
      <c r="B113" s="116"/>
      <c r="C113" s="29" t="s">
        <v>213</v>
      </c>
      <c r="D113" s="30" t="s">
        <v>30</v>
      </c>
      <c r="E113" s="116"/>
      <c r="F113" s="99"/>
      <c r="G113" s="122"/>
      <c r="H113" s="118"/>
      <c r="I113" s="20"/>
      <c r="J113" s="19"/>
    </row>
    <row r="114" spans="1:10" ht="28.5" customHeight="1">
      <c r="A114" s="116">
        <v>88485</v>
      </c>
      <c r="B114" s="116" t="s">
        <v>31</v>
      </c>
      <c r="C114" s="117" t="s">
        <v>214</v>
      </c>
      <c r="D114" s="110" t="s">
        <v>810</v>
      </c>
      <c r="E114" s="116" t="s">
        <v>14</v>
      </c>
      <c r="F114" s="431">
        <f>'Memória de Cálculo-'!P59</f>
        <v>194.84</v>
      </c>
      <c r="G114" s="122">
        <f t="shared" si="77"/>
        <v>0.24940000000000001</v>
      </c>
      <c r="H114" s="19">
        <v>0</v>
      </c>
      <c r="I114" s="177">
        <f>H114*(1+G114)</f>
        <v>0</v>
      </c>
      <c r="J114" s="19">
        <f>F114*I114</f>
        <v>0</v>
      </c>
    </row>
    <row r="115" spans="1:10" ht="33" customHeight="1">
      <c r="A115" s="116">
        <v>88489</v>
      </c>
      <c r="B115" s="116" t="s">
        <v>13</v>
      </c>
      <c r="C115" s="117" t="s">
        <v>215</v>
      </c>
      <c r="D115" s="110" t="s">
        <v>229</v>
      </c>
      <c r="E115" s="116" t="s">
        <v>14</v>
      </c>
      <c r="F115" s="431">
        <f>F114</f>
        <v>194.84</v>
      </c>
      <c r="G115" s="122">
        <f t="shared" si="77"/>
        <v>0.24940000000000001</v>
      </c>
      <c r="H115" s="118">
        <v>0</v>
      </c>
      <c r="I115" s="177">
        <f>H115*(1+G115)</f>
        <v>0</v>
      </c>
      <c r="J115" s="19">
        <f>F115*I115</f>
        <v>0</v>
      </c>
    </row>
    <row r="116" spans="1:10" ht="35.1" customHeight="1">
      <c r="A116" s="92"/>
      <c r="B116" s="92"/>
      <c r="C116" s="31"/>
      <c r="D116" s="110"/>
      <c r="E116" s="92"/>
      <c r="F116" s="27"/>
      <c r="G116" s="27"/>
      <c r="H116" s="479" t="s">
        <v>17</v>
      </c>
      <c r="I116" s="479"/>
      <c r="J116" s="35">
        <f>SUM(J110:J115)</f>
        <v>0</v>
      </c>
    </row>
    <row r="117" spans="1:10" customFormat="1" ht="35.1" customHeight="1">
      <c r="A117" s="23"/>
      <c r="B117" s="23"/>
      <c r="C117" s="12" t="s">
        <v>395</v>
      </c>
      <c r="D117" s="13" t="s">
        <v>23</v>
      </c>
      <c r="E117" s="23"/>
      <c r="F117" s="24"/>
      <c r="G117" s="24"/>
      <c r="H117" s="24"/>
      <c r="I117" s="25"/>
      <c r="J117" s="24"/>
    </row>
    <row r="118" spans="1:10" customFormat="1" ht="35.1" customHeight="1">
      <c r="A118" s="92"/>
      <c r="B118" s="92"/>
      <c r="C118" s="29" t="s">
        <v>172</v>
      </c>
      <c r="D118" s="30" t="s">
        <v>26</v>
      </c>
      <c r="E118" s="116"/>
      <c r="F118" s="118"/>
      <c r="G118" s="118"/>
      <c r="H118" s="118"/>
      <c r="I118" s="177"/>
      <c r="J118" s="27"/>
    </row>
    <row r="119" spans="1:10" customFormat="1" ht="53.25" customHeight="1">
      <c r="A119" s="109">
        <v>86943</v>
      </c>
      <c r="B119" s="109" t="s">
        <v>13</v>
      </c>
      <c r="C119" s="17" t="s">
        <v>216</v>
      </c>
      <c r="D119" s="120" t="s">
        <v>811</v>
      </c>
      <c r="E119" s="109" t="s">
        <v>122</v>
      </c>
      <c r="F119" s="431">
        <v>2</v>
      </c>
      <c r="G119" s="107">
        <f t="shared" ref="G119:G173" si="78">$J$4</f>
        <v>0.24940000000000001</v>
      </c>
      <c r="H119" s="19">
        <v>0</v>
      </c>
      <c r="I119" s="20">
        <f t="shared" ref="I119:I173" si="79">H119*(1+G119)</f>
        <v>0</v>
      </c>
      <c r="J119" s="19">
        <f t="shared" ref="J119:J173" si="80">F119*I119</f>
        <v>0</v>
      </c>
    </row>
    <row r="120" spans="1:10" customFormat="1" ht="57.95" customHeight="1">
      <c r="A120" s="109">
        <v>86930</v>
      </c>
      <c r="B120" s="109" t="s">
        <v>13</v>
      </c>
      <c r="C120" s="17" t="s">
        <v>217</v>
      </c>
      <c r="D120" s="120" t="s">
        <v>812</v>
      </c>
      <c r="E120" s="109" t="s">
        <v>122</v>
      </c>
      <c r="F120" s="431">
        <v>3</v>
      </c>
      <c r="G120" s="107">
        <f t="shared" si="78"/>
        <v>0.24940000000000001</v>
      </c>
      <c r="H120" s="19">
        <v>0</v>
      </c>
      <c r="I120" s="20">
        <f t="shared" si="79"/>
        <v>0</v>
      </c>
      <c r="J120" s="19">
        <f t="shared" si="80"/>
        <v>0</v>
      </c>
    </row>
    <row r="121" spans="1:10" customFormat="1" ht="57.95" customHeight="1">
      <c r="A121" s="109">
        <v>93441</v>
      </c>
      <c r="B121" s="109" t="s">
        <v>13</v>
      </c>
      <c r="C121" s="17" t="s">
        <v>312</v>
      </c>
      <c r="D121" s="120" t="s">
        <v>813</v>
      </c>
      <c r="E121" s="109" t="s">
        <v>122</v>
      </c>
      <c r="F121" s="431">
        <v>2</v>
      </c>
      <c r="G121" s="107">
        <f t="shared" si="78"/>
        <v>0.24940000000000001</v>
      </c>
      <c r="H121" s="19">
        <v>0</v>
      </c>
      <c r="I121" s="20">
        <f t="shared" si="79"/>
        <v>0</v>
      </c>
      <c r="J121" s="19">
        <f t="shared" si="80"/>
        <v>0</v>
      </c>
    </row>
    <row r="122" spans="1:10" customFormat="1" ht="57.95" customHeight="1">
      <c r="A122" s="116">
        <v>86913</v>
      </c>
      <c r="B122" s="109" t="s">
        <v>13</v>
      </c>
      <c r="C122" s="17" t="s">
        <v>653</v>
      </c>
      <c r="D122" s="119" t="s">
        <v>814</v>
      </c>
      <c r="E122" s="109" t="s">
        <v>122</v>
      </c>
      <c r="F122" s="431">
        <v>11</v>
      </c>
      <c r="G122" s="107">
        <f t="shared" si="78"/>
        <v>0.24940000000000001</v>
      </c>
      <c r="H122" s="19">
        <v>0</v>
      </c>
      <c r="I122" s="20">
        <f t="shared" si="79"/>
        <v>0</v>
      </c>
      <c r="J122" s="19">
        <f t="shared" si="80"/>
        <v>0</v>
      </c>
    </row>
    <row r="123" spans="1:10" customFormat="1" ht="57.95" customHeight="1">
      <c r="A123" s="116">
        <v>94490</v>
      </c>
      <c r="B123" s="109" t="s">
        <v>13</v>
      </c>
      <c r="C123" s="17" t="s">
        <v>323</v>
      </c>
      <c r="D123" s="119" t="s">
        <v>815</v>
      </c>
      <c r="E123" s="109" t="s">
        <v>122</v>
      </c>
      <c r="F123" s="431">
        <v>1</v>
      </c>
      <c r="G123" s="107">
        <f t="shared" si="78"/>
        <v>0.24940000000000001</v>
      </c>
      <c r="H123" s="19">
        <v>0</v>
      </c>
      <c r="I123" s="20">
        <f t="shared" si="79"/>
        <v>0</v>
      </c>
      <c r="J123" s="19">
        <f t="shared" si="80"/>
        <v>0</v>
      </c>
    </row>
    <row r="124" spans="1:10" customFormat="1" ht="57.95" customHeight="1">
      <c r="A124" s="116">
        <v>94489</v>
      </c>
      <c r="B124" s="109" t="s">
        <v>13</v>
      </c>
      <c r="C124" s="17" t="s">
        <v>324</v>
      </c>
      <c r="D124" s="119" t="s">
        <v>816</v>
      </c>
      <c r="E124" s="109" t="s">
        <v>122</v>
      </c>
      <c r="F124" s="431">
        <v>4</v>
      </c>
      <c r="G124" s="107">
        <f t="shared" si="78"/>
        <v>0.24940000000000001</v>
      </c>
      <c r="H124" s="19">
        <v>0</v>
      </c>
      <c r="I124" s="20">
        <f t="shared" si="79"/>
        <v>0</v>
      </c>
      <c r="J124" s="19">
        <f t="shared" si="80"/>
        <v>0</v>
      </c>
    </row>
    <row r="125" spans="1:10" customFormat="1" ht="57.95" customHeight="1">
      <c r="A125" s="116">
        <v>94492</v>
      </c>
      <c r="B125" s="109" t="s">
        <v>13</v>
      </c>
      <c r="C125" s="17" t="s">
        <v>330</v>
      </c>
      <c r="D125" s="119" t="s">
        <v>817</v>
      </c>
      <c r="E125" s="109" t="s">
        <v>122</v>
      </c>
      <c r="F125" s="431">
        <v>4</v>
      </c>
      <c r="G125" s="107">
        <f t="shared" si="78"/>
        <v>0.24940000000000001</v>
      </c>
      <c r="H125" s="19">
        <v>0</v>
      </c>
      <c r="I125" s="20">
        <f t="shared" si="79"/>
        <v>0</v>
      </c>
      <c r="J125" s="19">
        <f t="shared" si="80"/>
        <v>0</v>
      </c>
    </row>
    <row r="126" spans="1:10" customFormat="1" ht="57.95" customHeight="1">
      <c r="A126" s="109">
        <v>94794</v>
      </c>
      <c r="B126" s="109" t="s">
        <v>13</v>
      </c>
      <c r="C126" s="17" t="s">
        <v>331</v>
      </c>
      <c r="D126" s="119" t="s">
        <v>818</v>
      </c>
      <c r="E126" s="109" t="s">
        <v>122</v>
      </c>
      <c r="F126" s="431">
        <v>2</v>
      </c>
      <c r="G126" s="107">
        <f t="shared" si="78"/>
        <v>0.24940000000000001</v>
      </c>
      <c r="H126" s="19">
        <v>0</v>
      </c>
      <c r="I126" s="20">
        <f t="shared" si="79"/>
        <v>0</v>
      </c>
      <c r="J126" s="19">
        <f t="shared" si="80"/>
        <v>0</v>
      </c>
    </row>
    <row r="127" spans="1:10" customFormat="1" ht="57.95" customHeight="1">
      <c r="A127" s="109">
        <v>89987</v>
      </c>
      <c r="B127" s="109" t="s">
        <v>13</v>
      </c>
      <c r="C127" s="17" t="s">
        <v>332</v>
      </c>
      <c r="D127" s="119" t="s">
        <v>230</v>
      </c>
      <c r="E127" s="109" t="s">
        <v>122</v>
      </c>
      <c r="F127" s="431">
        <v>10</v>
      </c>
      <c r="G127" s="107">
        <f t="shared" si="78"/>
        <v>0.24940000000000001</v>
      </c>
      <c r="H127" s="19">
        <v>0</v>
      </c>
      <c r="I127" s="20">
        <f t="shared" si="79"/>
        <v>0</v>
      </c>
      <c r="J127" s="19">
        <f t="shared" si="80"/>
        <v>0</v>
      </c>
    </row>
    <row r="128" spans="1:10" customFormat="1" ht="57.95" customHeight="1">
      <c r="A128" s="109">
        <v>99629</v>
      </c>
      <c r="B128" s="109" t="s">
        <v>13</v>
      </c>
      <c r="C128" s="17" t="s">
        <v>333</v>
      </c>
      <c r="D128" s="119" t="s">
        <v>819</v>
      </c>
      <c r="E128" s="109" t="s">
        <v>122</v>
      </c>
      <c r="F128" s="431">
        <v>1</v>
      </c>
      <c r="G128" s="107">
        <f t="shared" si="78"/>
        <v>0.24940000000000001</v>
      </c>
      <c r="H128" s="19">
        <v>0</v>
      </c>
      <c r="I128" s="20">
        <f t="shared" si="79"/>
        <v>0</v>
      </c>
      <c r="J128" s="19">
        <f t="shared" si="80"/>
        <v>0</v>
      </c>
    </row>
    <row r="129" spans="1:10" customFormat="1" ht="57.95" customHeight="1">
      <c r="A129" s="109">
        <v>99635</v>
      </c>
      <c r="B129" s="109" t="s">
        <v>13</v>
      </c>
      <c r="C129" s="17" t="s">
        <v>654</v>
      </c>
      <c r="D129" s="119" t="s">
        <v>820</v>
      </c>
      <c r="E129" s="109" t="s">
        <v>122</v>
      </c>
      <c r="F129" s="431">
        <v>2</v>
      </c>
      <c r="G129" s="107">
        <f t="shared" si="78"/>
        <v>0.24940000000000001</v>
      </c>
      <c r="H129" s="19">
        <v>0</v>
      </c>
      <c r="I129" s="20">
        <f t="shared" si="79"/>
        <v>0</v>
      </c>
      <c r="J129" s="19">
        <f t="shared" si="80"/>
        <v>0</v>
      </c>
    </row>
    <row r="130" spans="1:10" customFormat="1" ht="40.5" customHeight="1">
      <c r="A130" s="116">
        <v>37105</v>
      </c>
      <c r="B130" s="109" t="s">
        <v>13</v>
      </c>
      <c r="C130" s="17" t="s">
        <v>655</v>
      </c>
      <c r="D130" s="119" t="s">
        <v>821</v>
      </c>
      <c r="E130" s="109" t="s">
        <v>122</v>
      </c>
      <c r="F130" s="431">
        <v>1</v>
      </c>
      <c r="G130" s="107">
        <f>J5</f>
        <v>0.1278</v>
      </c>
      <c r="H130" s="19">
        <v>0</v>
      </c>
      <c r="I130" s="20">
        <f t="shared" si="79"/>
        <v>0</v>
      </c>
      <c r="J130" s="19">
        <f t="shared" si="80"/>
        <v>0</v>
      </c>
    </row>
    <row r="131" spans="1:10" customFormat="1" ht="50.25" customHeight="1">
      <c r="A131" s="116">
        <v>86885</v>
      </c>
      <c r="B131" s="109" t="s">
        <v>13</v>
      </c>
      <c r="C131" s="17" t="s">
        <v>656</v>
      </c>
      <c r="D131" s="119" t="s">
        <v>822</v>
      </c>
      <c r="E131" s="109" t="s">
        <v>122</v>
      </c>
      <c r="F131" s="431">
        <v>14</v>
      </c>
      <c r="G131" s="107">
        <f t="shared" si="78"/>
        <v>0.24940000000000001</v>
      </c>
      <c r="H131" s="19">
        <v>0</v>
      </c>
      <c r="I131" s="20">
        <f t="shared" si="79"/>
        <v>0</v>
      </c>
      <c r="J131" s="19">
        <f t="shared" si="80"/>
        <v>0</v>
      </c>
    </row>
    <row r="132" spans="1:10" customFormat="1" ht="48.75" customHeight="1">
      <c r="A132" s="116">
        <v>95470</v>
      </c>
      <c r="B132" s="109" t="s">
        <v>13</v>
      </c>
      <c r="C132" s="17" t="s">
        <v>657</v>
      </c>
      <c r="D132" s="119" t="s">
        <v>823</v>
      </c>
      <c r="E132" s="109" t="s">
        <v>122</v>
      </c>
      <c r="F132" s="431">
        <v>2</v>
      </c>
      <c r="G132" s="107">
        <f t="shared" si="78"/>
        <v>0.24940000000000001</v>
      </c>
      <c r="H132" s="19">
        <v>0</v>
      </c>
      <c r="I132" s="20">
        <f t="shared" si="79"/>
        <v>0</v>
      </c>
      <c r="J132" s="19">
        <f t="shared" si="80"/>
        <v>0</v>
      </c>
    </row>
    <row r="133" spans="1:10" customFormat="1" ht="57.95" customHeight="1">
      <c r="A133" s="116">
        <v>72739</v>
      </c>
      <c r="B133" s="109" t="s">
        <v>13</v>
      </c>
      <c r="C133" s="17" t="s">
        <v>397</v>
      </c>
      <c r="D133" s="119" t="s">
        <v>824</v>
      </c>
      <c r="E133" s="109" t="s">
        <v>122</v>
      </c>
      <c r="F133" s="431">
        <v>1</v>
      </c>
      <c r="G133" s="107">
        <f t="shared" si="78"/>
        <v>0.24940000000000001</v>
      </c>
      <c r="H133" s="19">
        <v>0</v>
      </c>
      <c r="I133" s="20">
        <f t="shared" si="79"/>
        <v>0</v>
      </c>
      <c r="J133" s="19">
        <f t="shared" si="80"/>
        <v>0</v>
      </c>
    </row>
    <row r="134" spans="1:10" customFormat="1" ht="57.95" customHeight="1">
      <c r="A134" s="116">
        <v>90373</v>
      </c>
      <c r="B134" s="109" t="s">
        <v>13</v>
      </c>
      <c r="C134" s="17" t="s">
        <v>658</v>
      </c>
      <c r="D134" s="119" t="s">
        <v>825</v>
      </c>
      <c r="E134" s="109" t="s">
        <v>122</v>
      </c>
      <c r="F134" s="431">
        <v>16</v>
      </c>
      <c r="G134" s="107">
        <f t="shared" si="78"/>
        <v>0.24940000000000001</v>
      </c>
      <c r="H134" s="19">
        <v>0</v>
      </c>
      <c r="I134" s="20">
        <f t="shared" si="79"/>
        <v>0</v>
      </c>
      <c r="J134" s="19">
        <f t="shared" si="80"/>
        <v>0</v>
      </c>
    </row>
    <row r="135" spans="1:10" customFormat="1" ht="57.95" customHeight="1">
      <c r="A135" s="116">
        <v>89366</v>
      </c>
      <c r="B135" s="109" t="s">
        <v>13</v>
      </c>
      <c r="C135" s="17" t="s">
        <v>659</v>
      </c>
      <c r="D135" s="119" t="s">
        <v>826</v>
      </c>
      <c r="E135" s="109" t="s">
        <v>122</v>
      </c>
      <c r="F135" s="431">
        <v>1</v>
      </c>
      <c r="G135" s="107">
        <f t="shared" si="78"/>
        <v>0.24940000000000001</v>
      </c>
      <c r="H135" s="19">
        <v>0</v>
      </c>
      <c r="I135" s="20">
        <f t="shared" si="79"/>
        <v>0</v>
      </c>
      <c r="J135" s="19">
        <f t="shared" si="80"/>
        <v>0</v>
      </c>
    </row>
    <row r="136" spans="1:10" customFormat="1" ht="57.95" customHeight="1">
      <c r="A136" s="109">
        <v>89396</v>
      </c>
      <c r="B136" s="109" t="s">
        <v>13</v>
      </c>
      <c r="C136" s="17" t="s">
        <v>660</v>
      </c>
      <c r="D136" s="120" t="s">
        <v>827</v>
      </c>
      <c r="E136" s="109" t="s">
        <v>122</v>
      </c>
      <c r="F136" s="431">
        <v>11</v>
      </c>
      <c r="G136" s="107">
        <f t="shared" si="78"/>
        <v>0.24940000000000001</v>
      </c>
      <c r="H136" s="19">
        <v>0</v>
      </c>
      <c r="I136" s="20">
        <f t="shared" si="79"/>
        <v>0</v>
      </c>
      <c r="J136" s="19">
        <f t="shared" si="80"/>
        <v>0</v>
      </c>
    </row>
    <row r="137" spans="1:10" customFormat="1" ht="57.95" customHeight="1">
      <c r="A137" s="109">
        <v>90374</v>
      </c>
      <c r="B137" s="109" t="s">
        <v>13</v>
      </c>
      <c r="C137" s="17" t="s">
        <v>334</v>
      </c>
      <c r="D137" s="120" t="s">
        <v>828</v>
      </c>
      <c r="E137" s="109" t="s">
        <v>122</v>
      </c>
      <c r="F137" s="431">
        <v>3</v>
      </c>
      <c r="G137" s="107">
        <f t="shared" si="78"/>
        <v>0.24940000000000001</v>
      </c>
      <c r="H137" s="19">
        <v>0</v>
      </c>
      <c r="I137" s="20">
        <f t="shared" si="79"/>
        <v>0</v>
      </c>
      <c r="J137" s="19">
        <f t="shared" si="80"/>
        <v>0</v>
      </c>
    </row>
    <row r="138" spans="1:10" customFormat="1" ht="57.95" customHeight="1">
      <c r="A138" s="109">
        <v>94704</v>
      </c>
      <c r="B138" s="109" t="s">
        <v>13</v>
      </c>
      <c r="C138" s="17" t="s">
        <v>335</v>
      </c>
      <c r="D138" s="120" t="s">
        <v>829</v>
      </c>
      <c r="E138" s="109" t="s">
        <v>122</v>
      </c>
      <c r="F138" s="431">
        <v>2</v>
      </c>
      <c r="G138" s="107">
        <f t="shared" si="78"/>
        <v>0.24940000000000001</v>
      </c>
      <c r="H138" s="19">
        <v>0</v>
      </c>
      <c r="I138" s="20">
        <f t="shared" si="79"/>
        <v>0</v>
      </c>
      <c r="J138" s="19">
        <f t="shared" si="80"/>
        <v>0</v>
      </c>
    </row>
    <row r="139" spans="1:10" customFormat="1" ht="57.95" customHeight="1">
      <c r="A139" s="116">
        <v>94706</v>
      </c>
      <c r="B139" s="109" t="s">
        <v>13</v>
      </c>
      <c r="C139" s="17" t="s">
        <v>336</v>
      </c>
      <c r="D139" s="119" t="s">
        <v>830</v>
      </c>
      <c r="E139" s="109" t="s">
        <v>122</v>
      </c>
      <c r="F139" s="431">
        <v>1</v>
      </c>
      <c r="G139" s="107">
        <f t="shared" si="78"/>
        <v>0.24940000000000001</v>
      </c>
      <c r="H139" s="19">
        <v>0</v>
      </c>
      <c r="I139" s="20">
        <f t="shared" si="79"/>
        <v>0</v>
      </c>
      <c r="J139" s="19">
        <f t="shared" si="80"/>
        <v>0</v>
      </c>
    </row>
    <row r="140" spans="1:10" customFormat="1" ht="57.95" customHeight="1">
      <c r="A140" s="116">
        <v>94709</v>
      </c>
      <c r="B140" s="109" t="s">
        <v>13</v>
      </c>
      <c r="C140" s="17" t="s">
        <v>661</v>
      </c>
      <c r="D140" s="119" t="s">
        <v>831</v>
      </c>
      <c r="E140" s="109" t="s">
        <v>122</v>
      </c>
      <c r="F140" s="431">
        <v>4</v>
      </c>
      <c r="G140" s="107">
        <f t="shared" si="78"/>
        <v>0.24940000000000001</v>
      </c>
      <c r="H140" s="19">
        <v>0</v>
      </c>
      <c r="I140" s="20">
        <f t="shared" si="79"/>
        <v>0</v>
      </c>
      <c r="J140" s="19">
        <f t="shared" si="80"/>
        <v>0</v>
      </c>
    </row>
    <row r="141" spans="1:10" customFormat="1" ht="57.95" customHeight="1">
      <c r="A141" s="116">
        <v>94711</v>
      </c>
      <c r="B141" s="116" t="s">
        <v>13</v>
      </c>
      <c r="C141" s="17" t="s">
        <v>337</v>
      </c>
      <c r="D141" s="119" t="s">
        <v>832</v>
      </c>
      <c r="E141" s="116" t="s">
        <v>122</v>
      </c>
      <c r="F141" s="431">
        <v>3</v>
      </c>
      <c r="G141" s="122">
        <f t="shared" si="78"/>
        <v>0.24940000000000001</v>
      </c>
      <c r="H141" s="118">
        <v>0</v>
      </c>
      <c r="I141" s="20">
        <f t="shared" si="79"/>
        <v>0</v>
      </c>
      <c r="J141" s="19">
        <f t="shared" si="80"/>
        <v>0</v>
      </c>
    </row>
    <row r="142" spans="1:10" customFormat="1" ht="57.95" customHeight="1">
      <c r="A142" s="116">
        <v>89532</v>
      </c>
      <c r="B142" s="116" t="s">
        <v>13</v>
      </c>
      <c r="C142" s="17" t="s">
        <v>338</v>
      </c>
      <c r="D142" s="119" t="s">
        <v>833</v>
      </c>
      <c r="E142" s="116" t="s">
        <v>122</v>
      </c>
      <c r="F142" s="431">
        <v>2</v>
      </c>
      <c r="G142" s="122">
        <f t="shared" si="78"/>
        <v>0.24940000000000001</v>
      </c>
      <c r="H142" s="118">
        <v>0</v>
      </c>
      <c r="I142" s="20">
        <f t="shared" si="79"/>
        <v>0</v>
      </c>
      <c r="J142" s="19">
        <f t="shared" si="80"/>
        <v>0</v>
      </c>
    </row>
    <row r="143" spans="1:10" customFormat="1" ht="39.75" customHeight="1">
      <c r="A143" s="97" t="s">
        <v>931</v>
      </c>
      <c r="B143" s="116" t="s">
        <v>121</v>
      </c>
      <c r="C143" s="17" t="s">
        <v>398</v>
      </c>
      <c r="D143" s="119" t="s">
        <v>834</v>
      </c>
      <c r="E143" s="116" t="s">
        <v>122</v>
      </c>
      <c r="F143" s="431">
        <v>1</v>
      </c>
      <c r="G143" s="122">
        <f>$J$4</f>
        <v>0.24940000000000001</v>
      </c>
      <c r="H143" s="118">
        <v>0</v>
      </c>
      <c r="I143" s="20">
        <f t="shared" si="79"/>
        <v>0</v>
      </c>
      <c r="J143" s="19">
        <f t="shared" si="80"/>
        <v>0</v>
      </c>
    </row>
    <row r="144" spans="1:10" customFormat="1" ht="45.75" customHeight="1">
      <c r="A144" s="116">
        <v>89363</v>
      </c>
      <c r="B144" s="116" t="s">
        <v>13</v>
      </c>
      <c r="C144" s="17" t="s">
        <v>399</v>
      </c>
      <c r="D144" s="119" t="s">
        <v>609</v>
      </c>
      <c r="E144" s="116" t="s">
        <v>122</v>
      </c>
      <c r="F144" s="431">
        <v>5</v>
      </c>
      <c r="G144" s="122">
        <f t="shared" si="78"/>
        <v>0.24940000000000001</v>
      </c>
      <c r="H144" s="118">
        <v>0</v>
      </c>
      <c r="I144" s="20">
        <f t="shared" si="79"/>
        <v>0</v>
      </c>
      <c r="J144" s="19">
        <f t="shared" si="80"/>
        <v>0</v>
      </c>
    </row>
    <row r="145" spans="1:10" customFormat="1" ht="47.25" customHeight="1">
      <c r="A145" s="116">
        <v>89368</v>
      </c>
      <c r="B145" s="116" t="s">
        <v>13</v>
      </c>
      <c r="C145" s="17" t="s">
        <v>400</v>
      </c>
      <c r="D145" s="119" t="s">
        <v>835</v>
      </c>
      <c r="E145" s="116" t="s">
        <v>122</v>
      </c>
      <c r="F145" s="431">
        <v>2</v>
      </c>
      <c r="G145" s="122">
        <f t="shared" si="78"/>
        <v>0.24940000000000001</v>
      </c>
      <c r="H145" s="118">
        <v>0</v>
      </c>
      <c r="I145" s="20">
        <f t="shared" si="79"/>
        <v>0</v>
      </c>
      <c r="J145" s="19">
        <f t="shared" si="80"/>
        <v>0</v>
      </c>
    </row>
    <row r="146" spans="1:10" customFormat="1" ht="42.75" customHeight="1">
      <c r="A146" s="116">
        <v>89502</v>
      </c>
      <c r="B146" s="116" t="s">
        <v>13</v>
      </c>
      <c r="C146" s="17" t="s">
        <v>401</v>
      </c>
      <c r="D146" s="119" t="s">
        <v>836</v>
      </c>
      <c r="E146" s="116" t="s">
        <v>122</v>
      </c>
      <c r="F146" s="431">
        <v>6</v>
      </c>
      <c r="G146" s="122">
        <f t="shared" si="78"/>
        <v>0.24940000000000001</v>
      </c>
      <c r="H146" s="118">
        <v>0</v>
      </c>
      <c r="I146" s="20">
        <f t="shared" si="79"/>
        <v>0</v>
      </c>
      <c r="J146" s="19">
        <f t="shared" si="80"/>
        <v>0</v>
      </c>
    </row>
    <row r="147" spans="1:10" customFormat="1" ht="35.1" customHeight="1">
      <c r="A147" s="104">
        <v>89362</v>
      </c>
      <c r="B147" s="116" t="s">
        <v>13</v>
      </c>
      <c r="C147" s="17" t="s">
        <v>837</v>
      </c>
      <c r="D147" s="105" t="s">
        <v>368</v>
      </c>
      <c r="E147" s="116" t="s">
        <v>122</v>
      </c>
      <c r="F147" s="431">
        <v>36</v>
      </c>
      <c r="G147" s="122">
        <f t="shared" si="78"/>
        <v>0.24940000000000001</v>
      </c>
      <c r="H147" s="118">
        <v>0</v>
      </c>
      <c r="I147" s="20">
        <f t="shared" si="79"/>
        <v>0</v>
      </c>
      <c r="J147" s="19">
        <f t="shared" si="80"/>
        <v>0</v>
      </c>
    </row>
    <row r="148" spans="1:10" customFormat="1" ht="44.25" customHeight="1">
      <c r="A148" s="104">
        <v>89367</v>
      </c>
      <c r="B148" s="116" t="s">
        <v>13</v>
      </c>
      <c r="C148" s="17" t="s">
        <v>838</v>
      </c>
      <c r="D148" s="105" t="s">
        <v>839</v>
      </c>
      <c r="E148" s="116" t="s">
        <v>122</v>
      </c>
      <c r="F148" s="431">
        <v>4</v>
      </c>
      <c r="G148" s="122">
        <f t="shared" si="78"/>
        <v>0.24940000000000001</v>
      </c>
      <c r="H148" s="118">
        <v>0</v>
      </c>
      <c r="I148" s="20">
        <f t="shared" si="79"/>
        <v>0</v>
      </c>
      <c r="J148" s="19">
        <f t="shared" si="80"/>
        <v>0</v>
      </c>
    </row>
    <row r="149" spans="1:10" customFormat="1" ht="43.5" customHeight="1">
      <c r="A149" s="104">
        <v>89501</v>
      </c>
      <c r="B149" s="116" t="s">
        <v>13</v>
      </c>
      <c r="C149" s="17" t="s">
        <v>840</v>
      </c>
      <c r="D149" s="105" t="s">
        <v>369</v>
      </c>
      <c r="E149" s="116" t="s">
        <v>122</v>
      </c>
      <c r="F149" s="431">
        <v>11</v>
      </c>
      <c r="G149" s="122">
        <f t="shared" si="78"/>
        <v>0.24940000000000001</v>
      </c>
      <c r="H149" s="118">
        <v>0</v>
      </c>
      <c r="I149" s="20">
        <f t="shared" si="79"/>
        <v>0</v>
      </c>
      <c r="J149" s="19">
        <f t="shared" si="80"/>
        <v>0</v>
      </c>
    </row>
    <row r="150" spans="1:10" customFormat="1" ht="39.75" customHeight="1">
      <c r="A150" s="104">
        <v>89528</v>
      </c>
      <c r="B150" s="116" t="s">
        <v>13</v>
      </c>
      <c r="C150" s="17" t="s">
        <v>841</v>
      </c>
      <c r="D150" s="105" t="s">
        <v>842</v>
      </c>
      <c r="E150" s="116" t="s">
        <v>122</v>
      </c>
      <c r="F150" s="431">
        <v>11</v>
      </c>
      <c r="G150" s="122">
        <f t="shared" si="78"/>
        <v>0.24940000000000001</v>
      </c>
      <c r="H150" s="118">
        <v>0</v>
      </c>
      <c r="I150" s="20">
        <f t="shared" si="79"/>
        <v>0</v>
      </c>
      <c r="J150" s="19">
        <f t="shared" si="80"/>
        <v>0</v>
      </c>
    </row>
    <row r="151" spans="1:10" customFormat="1" ht="60" customHeight="1">
      <c r="A151" s="104">
        <v>89542</v>
      </c>
      <c r="B151" s="116" t="s">
        <v>13</v>
      </c>
      <c r="C151" s="17" t="s">
        <v>843</v>
      </c>
      <c r="D151" s="105" t="s">
        <v>844</v>
      </c>
      <c r="E151" s="116" t="s">
        <v>122</v>
      </c>
      <c r="F151" s="431">
        <v>2</v>
      </c>
      <c r="G151" s="122">
        <f t="shared" si="78"/>
        <v>0.24940000000000001</v>
      </c>
      <c r="H151" s="118">
        <v>0</v>
      </c>
      <c r="I151" s="20">
        <f t="shared" si="79"/>
        <v>0</v>
      </c>
      <c r="J151" s="19">
        <f t="shared" si="80"/>
        <v>0</v>
      </c>
    </row>
    <row r="152" spans="1:10" customFormat="1" ht="60" customHeight="1">
      <c r="A152" s="104">
        <v>89575</v>
      </c>
      <c r="B152" s="116" t="s">
        <v>13</v>
      </c>
      <c r="C152" s="17" t="s">
        <v>845</v>
      </c>
      <c r="D152" s="105" t="s">
        <v>846</v>
      </c>
      <c r="E152" s="116" t="s">
        <v>122</v>
      </c>
      <c r="F152" s="431">
        <v>8</v>
      </c>
      <c r="G152" s="122">
        <f t="shared" si="78"/>
        <v>0.24940000000000001</v>
      </c>
      <c r="H152" s="118">
        <v>0</v>
      </c>
      <c r="I152" s="20">
        <f t="shared" si="79"/>
        <v>0</v>
      </c>
      <c r="J152" s="19">
        <f t="shared" si="80"/>
        <v>0</v>
      </c>
    </row>
    <row r="153" spans="1:10" customFormat="1" ht="60" customHeight="1">
      <c r="A153" s="104">
        <v>89356</v>
      </c>
      <c r="B153" s="116" t="s">
        <v>13</v>
      </c>
      <c r="C153" s="17" t="s">
        <v>847</v>
      </c>
      <c r="D153" s="105" t="s">
        <v>372</v>
      </c>
      <c r="E153" s="116" t="s">
        <v>124</v>
      </c>
      <c r="F153" s="431">
        <v>114</v>
      </c>
      <c r="G153" s="122">
        <f t="shared" si="78"/>
        <v>0.24940000000000001</v>
      </c>
      <c r="H153" s="118">
        <v>0</v>
      </c>
      <c r="I153" s="20">
        <f t="shared" si="79"/>
        <v>0</v>
      </c>
      <c r="J153" s="19">
        <f t="shared" si="80"/>
        <v>0</v>
      </c>
    </row>
    <row r="154" spans="1:10" customFormat="1" ht="60" customHeight="1">
      <c r="A154" s="104">
        <v>89403</v>
      </c>
      <c r="B154" s="116" t="s">
        <v>13</v>
      </c>
      <c r="C154" s="17" t="s">
        <v>848</v>
      </c>
      <c r="D154" s="105" t="s">
        <v>849</v>
      </c>
      <c r="E154" s="116" t="s">
        <v>124</v>
      </c>
      <c r="F154" s="431">
        <v>36</v>
      </c>
      <c r="G154" s="122">
        <f t="shared" si="78"/>
        <v>0.24940000000000001</v>
      </c>
      <c r="H154" s="118">
        <v>0</v>
      </c>
      <c r="I154" s="20">
        <f t="shared" si="79"/>
        <v>0</v>
      </c>
      <c r="J154" s="19">
        <f t="shared" si="80"/>
        <v>0</v>
      </c>
    </row>
    <row r="155" spans="1:10" customFormat="1" ht="60" customHeight="1">
      <c r="A155" s="104">
        <v>89449</v>
      </c>
      <c r="B155" s="116" t="s">
        <v>13</v>
      </c>
      <c r="C155" s="17" t="s">
        <v>850</v>
      </c>
      <c r="D155" s="105" t="s">
        <v>373</v>
      </c>
      <c r="E155" s="116" t="s">
        <v>124</v>
      </c>
      <c r="F155" s="431">
        <v>66</v>
      </c>
      <c r="G155" s="122">
        <f t="shared" si="78"/>
        <v>0.24940000000000001</v>
      </c>
      <c r="H155" s="118">
        <v>0</v>
      </c>
      <c r="I155" s="20">
        <f t="shared" si="79"/>
        <v>0</v>
      </c>
      <c r="J155" s="19">
        <f t="shared" si="80"/>
        <v>0</v>
      </c>
    </row>
    <row r="156" spans="1:10" customFormat="1" ht="48" customHeight="1">
      <c r="A156" s="104">
        <v>89440</v>
      </c>
      <c r="B156" s="116" t="s">
        <v>13</v>
      </c>
      <c r="C156" s="17" t="s">
        <v>851</v>
      </c>
      <c r="D156" s="105" t="s">
        <v>370</v>
      </c>
      <c r="E156" s="116" t="s">
        <v>122</v>
      </c>
      <c r="F156" s="431">
        <v>6</v>
      </c>
      <c r="G156" s="122">
        <f t="shared" si="78"/>
        <v>0.24940000000000001</v>
      </c>
      <c r="H156" s="118">
        <v>0</v>
      </c>
      <c r="I156" s="20">
        <f t="shared" si="79"/>
        <v>0</v>
      </c>
      <c r="J156" s="19">
        <f t="shared" si="80"/>
        <v>0</v>
      </c>
    </row>
    <row r="157" spans="1:10" customFormat="1" ht="49.5" customHeight="1">
      <c r="A157" s="104">
        <v>89443</v>
      </c>
      <c r="B157" s="116" t="s">
        <v>13</v>
      </c>
      <c r="C157" s="17" t="s">
        <v>852</v>
      </c>
      <c r="D157" s="105" t="s">
        <v>853</v>
      </c>
      <c r="E157" s="116" t="s">
        <v>122</v>
      </c>
      <c r="F157" s="431">
        <v>1</v>
      </c>
      <c r="G157" s="122">
        <f t="shared" si="78"/>
        <v>0.24940000000000001</v>
      </c>
      <c r="H157" s="118">
        <v>0</v>
      </c>
      <c r="I157" s="20">
        <f t="shared" si="79"/>
        <v>0</v>
      </c>
      <c r="J157" s="19">
        <f t="shared" si="80"/>
        <v>0</v>
      </c>
    </row>
    <row r="158" spans="1:10" customFormat="1" ht="60" customHeight="1">
      <c r="A158" s="104">
        <v>89625</v>
      </c>
      <c r="B158" s="116" t="s">
        <v>13</v>
      </c>
      <c r="C158" s="17" t="s">
        <v>854</v>
      </c>
      <c r="D158" s="105" t="s">
        <v>855</v>
      </c>
      <c r="E158" s="116" t="s">
        <v>122</v>
      </c>
      <c r="F158" s="431">
        <v>1</v>
      </c>
      <c r="G158" s="122">
        <f t="shared" si="78"/>
        <v>0.24940000000000001</v>
      </c>
      <c r="H158" s="118">
        <v>0</v>
      </c>
      <c r="I158" s="20">
        <f t="shared" si="79"/>
        <v>0</v>
      </c>
      <c r="J158" s="19">
        <f t="shared" si="80"/>
        <v>0</v>
      </c>
    </row>
    <row r="159" spans="1:10" customFormat="1" ht="60" customHeight="1">
      <c r="A159" s="104">
        <v>89445</v>
      </c>
      <c r="B159" s="116" t="s">
        <v>13</v>
      </c>
      <c r="C159" s="17" t="s">
        <v>856</v>
      </c>
      <c r="D159" s="105" t="s">
        <v>857</v>
      </c>
      <c r="E159" s="116" t="s">
        <v>122</v>
      </c>
      <c r="F159" s="431">
        <v>5</v>
      </c>
      <c r="G159" s="122">
        <f t="shared" si="78"/>
        <v>0.24940000000000001</v>
      </c>
      <c r="H159" s="118">
        <v>0</v>
      </c>
      <c r="I159" s="20">
        <f t="shared" si="79"/>
        <v>0</v>
      </c>
      <c r="J159" s="19">
        <f t="shared" si="80"/>
        <v>0</v>
      </c>
    </row>
    <row r="160" spans="1:10" customFormat="1" ht="60" customHeight="1">
      <c r="A160" s="104">
        <v>89627</v>
      </c>
      <c r="B160" s="116" t="s">
        <v>13</v>
      </c>
      <c r="C160" s="17" t="s">
        <v>858</v>
      </c>
      <c r="D160" s="105" t="s">
        <v>371</v>
      </c>
      <c r="E160" s="116" t="s">
        <v>122</v>
      </c>
      <c r="F160" s="431">
        <v>4</v>
      </c>
      <c r="G160" s="122">
        <f t="shared" si="78"/>
        <v>0.24940000000000001</v>
      </c>
      <c r="H160" s="118">
        <v>0</v>
      </c>
      <c r="I160" s="20">
        <f t="shared" si="79"/>
        <v>0</v>
      </c>
      <c r="J160" s="19">
        <f t="shared" si="80"/>
        <v>0</v>
      </c>
    </row>
    <row r="161" spans="1:10" customFormat="1" ht="60" customHeight="1">
      <c r="A161" s="97" t="s">
        <v>933</v>
      </c>
      <c r="B161" s="116" t="s">
        <v>121</v>
      </c>
      <c r="C161" s="17" t="s">
        <v>859</v>
      </c>
      <c r="D161" s="105" t="s">
        <v>371</v>
      </c>
      <c r="E161" s="116" t="s">
        <v>122</v>
      </c>
      <c r="F161" s="431">
        <v>1</v>
      </c>
      <c r="G161" s="122">
        <f t="shared" si="78"/>
        <v>0.24940000000000001</v>
      </c>
      <c r="H161" s="118">
        <v>0</v>
      </c>
      <c r="I161" s="20">
        <f t="shared" si="79"/>
        <v>0</v>
      </c>
      <c r="J161" s="19">
        <f t="shared" si="80"/>
        <v>0</v>
      </c>
    </row>
    <row r="162" spans="1:10" customFormat="1" ht="60" customHeight="1">
      <c r="A162" s="97" t="s">
        <v>934</v>
      </c>
      <c r="B162" s="116" t="s">
        <v>121</v>
      </c>
      <c r="C162" s="17" t="s">
        <v>860</v>
      </c>
      <c r="D162" s="105" t="s">
        <v>861</v>
      </c>
      <c r="E162" s="116" t="s">
        <v>122</v>
      </c>
      <c r="F162" s="431">
        <v>1</v>
      </c>
      <c r="G162" s="122">
        <f t="shared" si="78"/>
        <v>0.24940000000000001</v>
      </c>
      <c r="H162" s="118">
        <v>0</v>
      </c>
      <c r="I162" s="20">
        <f t="shared" si="79"/>
        <v>0</v>
      </c>
      <c r="J162" s="19">
        <f t="shared" si="80"/>
        <v>0</v>
      </c>
    </row>
    <row r="163" spans="1:10" customFormat="1" ht="60" customHeight="1">
      <c r="A163" s="104">
        <v>96651</v>
      </c>
      <c r="B163" s="116" t="s">
        <v>13</v>
      </c>
      <c r="C163" s="17" t="s">
        <v>862</v>
      </c>
      <c r="D163" s="105" t="s">
        <v>863</v>
      </c>
      <c r="E163" s="116" t="s">
        <v>122</v>
      </c>
      <c r="F163" s="431">
        <v>1</v>
      </c>
      <c r="G163" s="122">
        <f t="shared" si="78"/>
        <v>0.24940000000000001</v>
      </c>
      <c r="H163" s="118">
        <v>0</v>
      </c>
      <c r="I163" s="20">
        <f t="shared" si="79"/>
        <v>0</v>
      </c>
      <c r="J163" s="19">
        <f t="shared" si="80"/>
        <v>0</v>
      </c>
    </row>
    <row r="164" spans="1:10" customFormat="1" ht="60" customHeight="1">
      <c r="A164" s="104">
        <v>96650</v>
      </c>
      <c r="B164" s="116" t="s">
        <v>13</v>
      </c>
      <c r="C164" s="17" t="s">
        <v>864</v>
      </c>
      <c r="D164" s="105" t="s">
        <v>865</v>
      </c>
      <c r="E164" s="116" t="s">
        <v>122</v>
      </c>
      <c r="F164" s="431">
        <v>3</v>
      </c>
      <c r="G164" s="122">
        <f t="shared" si="78"/>
        <v>0.24940000000000001</v>
      </c>
      <c r="H164" s="118">
        <v>0</v>
      </c>
      <c r="I164" s="20">
        <f t="shared" si="79"/>
        <v>0</v>
      </c>
      <c r="J164" s="19">
        <f t="shared" si="80"/>
        <v>0</v>
      </c>
    </row>
    <row r="165" spans="1:10" customFormat="1" ht="60" customHeight="1">
      <c r="A165" s="104">
        <v>96652</v>
      </c>
      <c r="B165" s="116" t="s">
        <v>13</v>
      </c>
      <c r="C165" s="17" t="s">
        <v>866</v>
      </c>
      <c r="D165" s="105" t="s">
        <v>867</v>
      </c>
      <c r="E165" s="116" t="s">
        <v>122</v>
      </c>
      <c r="F165" s="431">
        <v>3</v>
      </c>
      <c r="G165" s="122">
        <f t="shared" si="78"/>
        <v>0.24940000000000001</v>
      </c>
      <c r="H165" s="118">
        <v>0</v>
      </c>
      <c r="I165" s="20">
        <f t="shared" si="79"/>
        <v>0</v>
      </c>
      <c r="J165" s="19">
        <f t="shared" si="80"/>
        <v>0</v>
      </c>
    </row>
    <row r="166" spans="1:10" customFormat="1" ht="49.5" customHeight="1">
      <c r="A166" s="104">
        <v>96690</v>
      </c>
      <c r="B166" s="116" t="s">
        <v>13</v>
      </c>
      <c r="C166" s="17" t="s">
        <v>868</v>
      </c>
      <c r="D166" s="105" t="s">
        <v>869</v>
      </c>
      <c r="E166" s="116" t="s">
        <v>122</v>
      </c>
      <c r="F166" s="431">
        <v>2</v>
      </c>
      <c r="G166" s="122">
        <f t="shared" si="78"/>
        <v>0.24940000000000001</v>
      </c>
      <c r="H166" s="118">
        <v>0</v>
      </c>
      <c r="I166" s="20">
        <f t="shared" si="79"/>
        <v>0</v>
      </c>
      <c r="J166" s="19">
        <f t="shared" si="80"/>
        <v>0</v>
      </c>
    </row>
    <row r="167" spans="1:10" customFormat="1" ht="50.25" customHeight="1">
      <c r="A167" s="104">
        <v>96856</v>
      </c>
      <c r="B167" s="116" t="s">
        <v>13</v>
      </c>
      <c r="C167" s="17" t="s">
        <v>870</v>
      </c>
      <c r="D167" s="105" t="s">
        <v>871</v>
      </c>
      <c r="E167" s="116" t="s">
        <v>122</v>
      </c>
      <c r="F167" s="431">
        <v>3</v>
      </c>
      <c r="G167" s="122">
        <f t="shared" si="78"/>
        <v>0.24940000000000001</v>
      </c>
      <c r="H167" s="118">
        <v>0</v>
      </c>
      <c r="I167" s="20">
        <f t="shared" si="79"/>
        <v>0</v>
      </c>
      <c r="J167" s="19">
        <f t="shared" si="80"/>
        <v>0</v>
      </c>
    </row>
    <row r="168" spans="1:10" customFormat="1" ht="47.25" customHeight="1">
      <c r="A168" s="104">
        <v>96662</v>
      </c>
      <c r="B168" s="116" t="s">
        <v>13</v>
      </c>
      <c r="C168" s="17" t="s">
        <v>872</v>
      </c>
      <c r="D168" s="105" t="s">
        <v>873</v>
      </c>
      <c r="E168" s="116" t="s">
        <v>122</v>
      </c>
      <c r="F168" s="431">
        <v>1</v>
      </c>
      <c r="G168" s="122">
        <f t="shared" si="78"/>
        <v>0.24940000000000001</v>
      </c>
      <c r="H168" s="118">
        <v>0</v>
      </c>
      <c r="I168" s="20">
        <f t="shared" si="79"/>
        <v>0</v>
      </c>
      <c r="J168" s="19">
        <f t="shared" si="80"/>
        <v>0</v>
      </c>
    </row>
    <row r="169" spans="1:10" customFormat="1" ht="50.25" customHeight="1">
      <c r="A169" s="104">
        <v>96666</v>
      </c>
      <c r="B169" s="116" t="s">
        <v>13</v>
      </c>
      <c r="C169" s="17" t="s">
        <v>874</v>
      </c>
      <c r="D169" s="105" t="s">
        <v>875</v>
      </c>
      <c r="E169" s="116" t="s">
        <v>122</v>
      </c>
      <c r="F169" s="431">
        <v>2</v>
      </c>
      <c r="G169" s="122">
        <f t="shared" si="78"/>
        <v>0.24940000000000001</v>
      </c>
      <c r="H169" s="118">
        <v>0</v>
      </c>
      <c r="I169" s="20">
        <f t="shared" si="79"/>
        <v>0</v>
      </c>
      <c r="J169" s="19">
        <f t="shared" si="80"/>
        <v>0</v>
      </c>
    </row>
    <row r="170" spans="1:10" customFormat="1" ht="60" customHeight="1">
      <c r="A170" s="104">
        <v>94497</v>
      </c>
      <c r="B170" s="116" t="s">
        <v>13</v>
      </c>
      <c r="C170" s="17" t="s">
        <v>876</v>
      </c>
      <c r="D170" s="105" t="s">
        <v>877</v>
      </c>
      <c r="E170" s="116" t="s">
        <v>122</v>
      </c>
      <c r="F170" s="431">
        <v>1</v>
      </c>
      <c r="G170" s="122">
        <f t="shared" si="78"/>
        <v>0.24940000000000001</v>
      </c>
      <c r="H170" s="118">
        <v>0</v>
      </c>
      <c r="I170" s="20">
        <f t="shared" si="79"/>
        <v>0</v>
      </c>
      <c r="J170" s="19">
        <f t="shared" si="80"/>
        <v>0</v>
      </c>
    </row>
    <row r="171" spans="1:10" customFormat="1" ht="60" customHeight="1">
      <c r="A171" s="104">
        <v>94792</v>
      </c>
      <c r="B171" s="116" t="s">
        <v>13</v>
      </c>
      <c r="C171" s="17" t="s">
        <v>878</v>
      </c>
      <c r="D171" s="105" t="s">
        <v>879</v>
      </c>
      <c r="E171" s="116" t="s">
        <v>122</v>
      </c>
      <c r="F171" s="431">
        <v>1</v>
      </c>
      <c r="G171" s="122">
        <f t="shared" si="78"/>
        <v>0.24940000000000001</v>
      </c>
      <c r="H171" s="118">
        <v>0</v>
      </c>
      <c r="I171" s="20">
        <f t="shared" si="79"/>
        <v>0</v>
      </c>
      <c r="J171" s="19">
        <f t="shared" si="80"/>
        <v>0</v>
      </c>
    </row>
    <row r="172" spans="1:10" customFormat="1" ht="49.5" customHeight="1">
      <c r="A172" s="104">
        <v>91112</v>
      </c>
      <c r="B172" s="116" t="s">
        <v>13</v>
      </c>
      <c r="C172" s="17" t="s">
        <v>880</v>
      </c>
      <c r="D172" s="105" t="s">
        <v>881</v>
      </c>
      <c r="E172" s="116" t="s">
        <v>124</v>
      </c>
      <c r="F172" s="431">
        <v>45</v>
      </c>
      <c r="G172" s="122">
        <f t="shared" si="78"/>
        <v>0.24940000000000001</v>
      </c>
      <c r="H172" s="118">
        <v>0</v>
      </c>
      <c r="I172" s="20">
        <f t="shared" si="79"/>
        <v>0</v>
      </c>
      <c r="J172" s="19">
        <f t="shared" si="80"/>
        <v>0</v>
      </c>
    </row>
    <row r="173" spans="1:10" customFormat="1" ht="45" customHeight="1">
      <c r="A173" s="104">
        <v>94495</v>
      </c>
      <c r="B173" s="116" t="s">
        <v>13</v>
      </c>
      <c r="C173" s="17" t="s">
        <v>882</v>
      </c>
      <c r="D173" s="105" t="s">
        <v>883</v>
      </c>
      <c r="E173" s="116" t="s">
        <v>122</v>
      </c>
      <c r="F173" s="431">
        <v>1</v>
      </c>
      <c r="G173" s="122">
        <f t="shared" si="78"/>
        <v>0.24940000000000001</v>
      </c>
      <c r="H173" s="118">
        <v>0</v>
      </c>
      <c r="I173" s="20">
        <f t="shared" si="79"/>
        <v>0</v>
      </c>
      <c r="J173" s="19">
        <f t="shared" si="80"/>
        <v>0</v>
      </c>
    </row>
    <row r="174" spans="1:10" customFormat="1" ht="39.75" customHeight="1">
      <c r="A174" s="116"/>
      <c r="B174" s="116"/>
      <c r="C174" s="29" t="s">
        <v>173</v>
      </c>
      <c r="D174" s="33" t="s">
        <v>374</v>
      </c>
      <c r="E174" s="116"/>
      <c r="F174" s="99"/>
      <c r="G174" s="118"/>
      <c r="H174" s="118"/>
      <c r="I174" s="20"/>
      <c r="J174" s="19"/>
    </row>
    <row r="175" spans="1:10" customFormat="1" ht="36.75" customHeight="1">
      <c r="A175" s="116">
        <v>97900</v>
      </c>
      <c r="B175" s="116" t="s">
        <v>13</v>
      </c>
      <c r="C175" s="117" t="s">
        <v>218</v>
      </c>
      <c r="D175" s="110" t="s">
        <v>884</v>
      </c>
      <c r="E175" s="116" t="s">
        <v>122</v>
      </c>
      <c r="F175" s="431">
        <v>13</v>
      </c>
      <c r="G175" s="122">
        <f t="shared" ref="G175:G217" si="81">$J$4</f>
        <v>0.24940000000000001</v>
      </c>
      <c r="H175" s="118">
        <v>0</v>
      </c>
      <c r="I175" s="177">
        <f t="shared" ref="I175:I213" si="82">H175*(1+G175)</f>
        <v>0</v>
      </c>
      <c r="J175" s="118">
        <f t="shared" ref="J175:J213" si="83">F175*I175</f>
        <v>0</v>
      </c>
    </row>
    <row r="176" spans="1:10" customFormat="1" ht="35.1" customHeight="1">
      <c r="A176" s="116">
        <v>97906</v>
      </c>
      <c r="B176" s="116" t="s">
        <v>13</v>
      </c>
      <c r="C176" s="117" t="s">
        <v>219</v>
      </c>
      <c r="D176" s="110" t="s">
        <v>375</v>
      </c>
      <c r="E176" s="116" t="s">
        <v>122</v>
      </c>
      <c r="F176" s="431">
        <v>7</v>
      </c>
      <c r="G176" s="122">
        <f t="shared" si="81"/>
        <v>0.24940000000000001</v>
      </c>
      <c r="H176" s="118">
        <v>0</v>
      </c>
      <c r="I176" s="177">
        <f t="shared" si="82"/>
        <v>0</v>
      </c>
      <c r="J176" s="118">
        <f t="shared" si="83"/>
        <v>0</v>
      </c>
    </row>
    <row r="177" spans="1:10" customFormat="1" ht="35.1" customHeight="1">
      <c r="A177" s="116">
        <v>89707</v>
      </c>
      <c r="B177" s="116" t="s">
        <v>13</v>
      </c>
      <c r="C177" s="117" t="s">
        <v>220</v>
      </c>
      <c r="D177" s="110" t="s">
        <v>376</v>
      </c>
      <c r="E177" s="116" t="s">
        <v>122</v>
      </c>
      <c r="F177" s="431">
        <v>12</v>
      </c>
      <c r="G177" s="122">
        <f t="shared" si="81"/>
        <v>0.24940000000000001</v>
      </c>
      <c r="H177" s="118">
        <v>0</v>
      </c>
      <c r="I177" s="177">
        <f t="shared" si="82"/>
        <v>0</v>
      </c>
      <c r="J177" s="118">
        <f t="shared" si="83"/>
        <v>0</v>
      </c>
    </row>
    <row r="178" spans="1:10" customFormat="1" ht="35.1" customHeight="1">
      <c r="A178" s="116">
        <v>89708</v>
      </c>
      <c r="B178" s="116" t="s">
        <v>13</v>
      </c>
      <c r="C178" s="117" t="s">
        <v>662</v>
      </c>
      <c r="D178" s="110" t="s">
        <v>885</v>
      </c>
      <c r="E178" s="116" t="s">
        <v>122</v>
      </c>
      <c r="F178" s="431">
        <v>1</v>
      </c>
      <c r="G178" s="122">
        <f t="shared" si="81"/>
        <v>0.24940000000000001</v>
      </c>
      <c r="H178" s="118">
        <v>0</v>
      </c>
      <c r="I178" s="177">
        <f t="shared" si="82"/>
        <v>0</v>
      </c>
      <c r="J178" s="118">
        <f t="shared" si="83"/>
        <v>0</v>
      </c>
    </row>
    <row r="179" spans="1:10" customFormat="1" ht="35.1" customHeight="1">
      <c r="A179" s="116">
        <v>89710</v>
      </c>
      <c r="B179" s="116" t="s">
        <v>13</v>
      </c>
      <c r="C179" s="117" t="s">
        <v>221</v>
      </c>
      <c r="D179" s="110" t="s">
        <v>396</v>
      </c>
      <c r="E179" s="116" t="s">
        <v>122</v>
      </c>
      <c r="F179" s="431">
        <v>6</v>
      </c>
      <c r="G179" s="122">
        <f t="shared" si="81"/>
        <v>0.24940000000000001</v>
      </c>
      <c r="H179" s="118">
        <v>0</v>
      </c>
      <c r="I179" s="177">
        <f t="shared" si="82"/>
        <v>0</v>
      </c>
      <c r="J179" s="118">
        <f t="shared" si="83"/>
        <v>0</v>
      </c>
    </row>
    <row r="180" spans="1:10" customFormat="1" ht="35.1" customHeight="1">
      <c r="A180" s="97" t="s">
        <v>937</v>
      </c>
      <c r="B180" s="116" t="s">
        <v>121</v>
      </c>
      <c r="C180" s="117" t="s">
        <v>663</v>
      </c>
      <c r="D180" s="110" t="s">
        <v>886</v>
      </c>
      <c r="E180" s="116" t="s">
        <v>122</v>
      </c>
      <c r="F180" s="431">
        <v>3</v>
      </c>
      <c r="G180" s="122">
        <f t="shared" si="81"/>
        <v>0.24940000000000001</v>
      </c>
      <c r="H180" s="118">
        <v>0</v>
      </c>
      <c r="I180" s="177">
        <f t="shared" si="82"/>
        <v>0</v>
      </c>
      <c r="J180" s="118">
        <f t="shared" si="83"/>
        <v>0</v>
      </c>
    </row>
    <row r="181" spans="1:10" customFormat="1" ht="35.1" customHeight="1">
      <c r="A181" s="97" t="s">
        <v>938</v>
      </c>
      <c r="B181" s="116" t="s">
        <v>121</v>
      </c>
      <c r="C181" s="117" t="s">
        <v>339</v>
      </c>
      <c r="D181" s="110" t="s">
        <v>887</v>
      </c>
      <c r="E181" s="116" t="s">
        <v>122</v>
      </c>
      <c r="F181" s="431">
        <v>6</v>
      </c>
      <c r="G181" s="122">
        <f t="shared" si="81"/>
        <v>0.24940000000000001</v>
      </c>
      <c r="H181" s="118">
        <v>0</v>
      </c>
      <c r="I181" s="177">
        <f t="shared" si="82"/>
        <v>0</v>
      </c>
      <c r="J181" s="118">
        <f t="shared" si="83"/>
        <v>0</v>
      </c>
    </row>
    <row r="182" spans="1:10" customFormat="1" ht="35.1" customHeight="1">
      <c r="A182" s="97" t="s">
        <v>939</v>
      </c>
      <c r="B182" s="116" t="s">
        <v>121</v>
      </c>
      <c r="C182" s="117" t="s">
        <v>340</v>
      </c>
      <c r="D182" s="110" t="s">
        <v>888</v>
      </c>
      <c r="E182" s="116" t="s">
        <v>122</v>
      </c>
      <c r="F182" s="431">
        <v>4</v>
      </c>
      <c r="G182" s="122">
        <f t="shared" si="81"/>
        <v>0.24940000000000001</v>
      </c>
      <c r="H182" s="118">
        <v>0</v>
      </c>
      <c r="I182" s="177">
        <f t="shared" si="82"/>
        <v>0</v>
      </c>
      <c r="J182" s="118">
        <f t="shared" si="83"/>
        <v>0</v>
      </c>
    </row>
    <row r="183" spans="1:10" customFormat="1" ht="35.1" customHeight="1">
      <c r="A183" s="97" t="s">
        <v>940</v>
      </c>
      <c r="B183" s="116" t="s">
        <v>121</v>
      </c>
      <c r="C183" s="117" t="s">
        <v>341</v>
      </c>
      <c r="D183" s="110" t="s">
        <v>889</v>
      </c>
      <c r="E183" s="116" t="s">
        <v>124</v>
      </c>
      <c r="F183" s="431">
        <v>39</v>
      </c>
      <c r="G183" s="122">
        <f t="shared" si="81"/>
        <v>0.24940000000000001</v>
      </c>
      <c r="H183" s="118">
        <v>0</v>
      </c>
      <c r="I183" s="177">
        <f t="shared" si="82"/>
        <v>0</v>
      </c>
      <c r="J183" s="118">
        <f t="shared" si="83"/>
        <v>0</v>
      </c>
    </row>
    <row r="184" spans="1:10" customFormat="1" ht="35.1" customHeight="1">
      <c r="A184" s="116">
        <v>89714</v>
      </c>
      <c r="B184" s="116" t="s">
        <v>13</v>
      </c>
      <c r="C184" s="117" t="s">
        <v>342</v>
      </c>
      <c r="D184" s="110" t="s">
        <v>386</v>
      </c>
      <c r="E184" s="116" t="s">
        <v>124</v>
      </c>
      <c r="F184" s="431">
        <v>48</v>
      </c>
      <c r="G184" s="122">
        <f t="shared" si="81"/>
        <v>0.24940000000000001</v>
      </c>
      <c r="H184" s="118">
        <v>0</v>
      </c>
      <c r="I184" s="177">
        <f t="shared" si="82"/>
        <v>0</v>
      </c>
      <c r="J184" s="118">
        <f t="shared" si="83"/>
        <v>0</v>
      </c>
    </row>
    <row r="185" spans="1:10" customFormat="1" ht="35.1" customHeight="1">
      <c r="A185" s="116">
        <v>89849</v>
      </c>
      <c r="B185" s="116" t="s">
        <v>13</v>
      </c>
      <c r="C185" s="117" t="s">
        <v>343</v>
      </c>
      <c r="D185" s="110" t="s">
        <v>890</v>
      </c>
      <c r="E185" s="116" t="s">
        <v>124</v>
      </c>
      <c r="F185" s="431">
        <v>45</v>
      </c>
      <c r="G185" s="122">
        <f t="shared" si="81"/>
        <v>0.24940000000000001</v>
      </c>
      <c r="H185" s="118">
        <v>0</v>
      </c>
      <c r="I185" s="177">
        <f t="shared" si="82"/>
        <v>0</v>
      </c>
      <c r="J185" s="118">
        <f t="shared" si="83"/>
        <v>0</v>
      </c>
    </row>
    <row r="186" spans="1:10" customFormat="1" ht="35.1" customHeight="1">
      <c r="A186" s="116">
        <v>89711</v>
      </c>
      <c r="B186" s="116" t="s">
        <v>13</v>
      </c>
      <c r="C186" s="117" t="s">
        <v>664</v>
      </c>
      <c r="D186" s="110" t="s">
        <v>383</v>
      </c>
      <c r="E186" s="116" t="s">
        <v>124</v>
      </c>
      <c r="F186" s="431">
        <v>3</v>
      </c>
      <c r="G186" s="122">
        <f t="shared" si="81"/>
        <v>0.24940000000000001</v>
      </c>
      <c r="H186" s="118">
        <v>0</v>
      </c>
      <c r="I186" s="177">
        <f t="shared" si="82"/>
        <v>0</v>
      </c>
      <c r="J186" s="118">
        <f t="shared" si="83"/>
        <v>0</v>
      </c>
    </row>
    <row r="187" spans="1:10" customFormat="1" ht="35.1" customHeight="1">
      <c r="A187" s="116">
        <v>89712</v>
      </c>
      <c r="B187" s="116" t="s">
        <v>13</v>
      </c>
      <c r="C187" s="117" t="s">
        <v>344</v>
      </c>
      <c r="D187" s="110" t="s">
        <v>384</v>
      </c>
      <c r="E187" s="116" t="s">
        <v>124</v>
      </c>
      <c r="F187" s="431">
        <v>90</v>
      </c>
      <c r="G187" s="122">
        <f t="shared" si="81"/>
        <v>0.24940000000000001</v>
      </c>
      <c r="H187" s="118">
        <v>0</v>
      </c>
      <c r="I187" s="177">
        <f t="shared" si="82"/>
        <v>0</v>
      </c>
      <c r="J187" s="118">
        <f t="shared" si="83"/>
        <v>0</v>
      </c>
    </row>
    <row r="188" spans="1:10" customFormat="1" ht="35.1" customHeight="1">
      <c r="A188" s="116">
        <v>89713</v>
      </c>
      <c r="B188" s="116" t="s">
        <v>13</v>
      </c>
      <c r="C188" s="117" t="s">
        <v>345</v>
      </c>
      <c r="D188" s="85" t="s">
        <v>385</v>
      </c>
      <c r="E188" s="116" t="s">
        <v>124</v>
      </c>
      <c r="F188" s="431">
        <v>42</v>
      </c>
      <c r="G188" s="122">
        <f t="shared" si="81"/>
        <v>0.24940000000000001</v>
      </c>
      <c r="H188" s="118">
        <v>0</v>
      </c>
      <c r="I188" s="177">
        <f t="shared" si="82"/>
        <v>0</v>
      </c>
      <c r="J188" s="118">
        <f t="shared" si="83"/>
        <v>0</v>
      </c>
    </row>
    <row r="189" spans="1:10" customFormat="1" ht="35.1" customHeight="1">
      <c r="A189" s="116">
        <v>89796</v>
      </c>
      <c r="B189" s="116" t="s">
        <v>13</v>
      </c>
      <c r="C189" s="117" t="s">
        <v>346</v>
      </c>
      <c r="D189" s="110" t="s">
        <v>891</v>
      </c>
      <c r="E189" s="116" t="s">
        <v>122</v>
      </c>
      <c r="F189" s="431">
        <v>1</v>
      </c>
      <c r="G189" s="122">
        <f t="shared" si="81"/>
        <v>0.24940000000000001</v>
      </c>
      <c r="H189" s="118">
        <v>0</v>
      </c>
      <c r="I189" s="177">
        <f t="shared" si="82"/>
        <v>0</v>
      </c>
      <c r="J189" s="118">
        <f t="shared" si="83"/>
        <v>0</v>
      </c>
    </row>
    <row r="190" spans="1:10" customFormat="1" ht="35.1" customHeight="1">
      <c r="A190" s="116">
        <v>89862</v>
      </c>
      <c r="B190" s="116" t="s">
        <v>13</v>
      </c>
      <c r="C190" s="117" t="s">
        <v>347</v>
      </c>
      <c r="D190" s="110" t="s">
        <v>892</v>
      </c>
      <c r="E190" s="116" t="s">
        <v>122</v>
      </c>
      <c r="F190" s="431">
        <v>1</v>
      </c>
      <c r="G190" s="122">
        <f t="shared" si="81"/>
        <v>0.24940000000000001</v>
      </c>
      <c r="H190" s="118">
        <v>0</v>
      </c>
      <c r="I190" s="177">
        <f t="shared" si="82"/>
        <v>0</v>
      </c>
      <c r="J190" s="118">
        <f t="shared" si="83"/>
        <v>0</v>
      </c>
    </row>
    <row r="191" spans="1:10" customFormat="1" ht="35.1" customHeight="1">
      <c r="A191" s="116">
        <v>89784</v>
      </c>
      <c r="B191" s="116" t="s">
        <v>13</v>
      </c>
      <c r="C191" s="117" t="s">
        <v>665</v>
      </c>
      <c r="D191" s="110" t="s">
        <v>893</v>
      </c>
      <c r="E191" s="116" t="s">
        <v>122</v>
      </c>
      <c r="F191" s="431">
        <v>7</v>
      </c>
      <c r="G191" s="122">
        <f t="shared" si="81"/>
        <v>0.24940000000000001</v>
      </c>
      <c r="H191" s="118">
        <v>0</v>
      </c>
      <c r="I191" s="177">
        <f t="shared" si="82"/>
        <v>0</v>
      </c>
      <c r="J191" s="118">
        <f t="shared" si="83"/>
        <v>0</v>
      </c>
    </row>
    <row r="192" spans="1:10" customFormat="1" ht="35.1" customHeight="1">
      <c r="A192" s="116">
        <v>89786</v>
      </c>
      <c r="B192" s="116" t="s">
        <v>13</v>
      </c>
      <c r="C192" s="117" t="s">
        <v>348</v>
      </c>
      <c r="D192" s="110" t="s">
        <v>894</v>
      </c>
      <c r="E192" s="116" t="s">
        <v>122</v>
      </c>
      <c r="F192" s="431">
        <v>1</v>
      </c>
      <c r="G192" s="122">
        <f t="shared" si="81"/>
        <v>0.24940000000000001</v>
      </c>
      <c r="H192" s="118">
        <v>0</v>
      </c>
      <c r="I192" s="177">
        <f t="shared" si="82"/>
        <v>0</v>
      </c>
      <c r="J192" s="118">
        <f t="shared" si="83"/>
        <v>0</v>
      </c>
    </row>
    <row r="193" spans="1:10" customFormat="1" ht="35.1" customHeight="1">
      <c r="A193" s="116">
        <v>89557</v>
      </c>
      <c r="B193" s="116" t="s">
        <v>13</v>
      </c>
      <c r="C193" s="117" t="s">
        <v>349</v>
      </c>
      <c r="D193" s="110" t="s">
        <v>895</v>
      </c>
      <c r="E193" s="116" t="s">
        <v>122</v>
      </c>
      <c r="F193" s="431">
        <v>1</v>
      </c>
      <c r="G193" s="122">
        <f t="shared" si="81"/>
        <v>0.24940000000000001</v>
      </c>
      <c r="H193" s="118">
        <v>0</v>
      </c>
      <c r="I193" s="177">
        <f t="shared" si="82"/>
        <v>0</v>
      </c>
      <c r="J193" s="118">
        <f t="shared" si="83"/>
        <v>0</v>
      </c>
    </row>
    <row r="194" spans="1:10" customFormat="1" ht="35.1" customHeight="1">
      <c r="A194" s="116">
        <v>89549</v>
      </c>
      <c r="B194" s="116" t="s">
        <v>13</v>
      </c>
      <c r="C194" s="117" t="s">
        <v>350</v>
      </c>
      <c r="D194" s="110" t="s">
        <v>382</v>
      </c>
      <c r="E194" s="116" t="s">
        <v>122</v>
      </c>
      <c r="F194" s="431">
        <v>2</v>
      </c>
      <c r="G194" s="122">
        <f t="shared" si="81"/>
        <v>0.24940000000000001</v>
      </c>
      <c r="H194" s="118">
        <v>0</v>
      </c>
      <c r="I194" s="177">
        <f t="shared" si="82"/>
        <v>0</v>
      </c>
      <c r="J194" s="118">
        <f t="shared" si="83"/>
        <v>0</v>
      </c>
    </row>
    <row r="195" spans="1:10" customFormat="1" ht="35.1" customHeight="1">
      <c r="A195" s="116">
        <v>89855</v>
      </c>
      <c r="B195" s="116" t="s">
        <v>13</v>
      </c>
      <c r="C195" s="117" t="s">
        <v>351</v>
      </c>
      <c r="D195" s="110" t="s">
        <v>896</v>
      </c>
      <c r="E195" s="116" t="s">
        <v>122</v>
      </c>
      <c r="F195" s="431">
        <v>1</v>
      </c>
      <c r="G195" s="122">
        <f t="shared" si="81"/>
        <v>0.24940000000000001</v>
      </c>
      <c r="H195" s="118">
        <v>0</v>
      </c>
      <c r="I195" s="177">
        <f t="shared" si="82"/>
        <v>0</v>
      </c>
      <c r="J195" s="118">
        <f t="shared" si="83"/>
        <v>0</v>
      </c>
    </row>
    <row r="196" spans="1:10" customFormat="1" ht="35.1" customHeight="1">
      <c r="A196" s="116">
        <v>89732</v>
      </c>
      <c r="B196" s="116" t="s">
        <v>13</v>
      </c>
      <c r="C196" s="117" t="s">
        <v>352</v>
      </c>
      <c r="D196" s="110" t="s">
        <v>897</v>
      </c>
      <c r="E196" s="116" t="s">
        <v>122</v>
      </c>
      <c r="F196" s="431">
        <v>13</v>
      </c>
      <c r="G196" s="122">
        <f t="shared" si="81"/>
        <v>0.24940000000000001</v>
      </c>
      <c r="H196" s="118">
        <v>0</v>
      </c>
      <c r="I196" s="177">
        <f t="shared" si="82"/>
        <v>0</v>
      </c>
      <c r="J196" s="118">
        <f t="shared" si="83"/>
        <v>0</v>
      </c>
    </row>
    <row r="197" spans="1:10" customFormat="1" ht="35.1" customHeight="1">
      <c r="A197" s="116">
        <v>89739</v>
      </c>
      <c r="B197" s="116" t="s">
        <v>13</v>
      </c>
      <c r="C197" s="117" t="s">
        <v>353</v>
      </c>
      <c r="D197" s="110" t="s">
        <v>378</v>
      </c>
      <c r="E197" s="116" t="s">
        <v>122</v>
      </c>
      <c r="F197" s="431">
        <v>3</v>
      </c>
      <c r="G197" s="122">
        <f t="shared" si="81"/>
        <v>0.24940000000000001</v>
      </c>
      <c r="H197" s="118">
        <v>0</v>
      </c>
      <c r="I197" s="177">
        <f t="shared" si="82"/>
        <v>0</v>
      </c>
      <c r="J197" s="118">
        <f t="shared" si="83"/>
        <v>0</v>
      </c>
    </row>
    <row r="198" spans="1:10" customFormat="1" ht="35.1" customHeight="1">
      <c r="A198" s="116">
        <v>89726</v>
      </c>
      <c r="B198" s="116" t="s">
        <v>13</v>
      </c>
      <c r="C198" s="117" t="s">
        <v>354</v>
      </c>
      <c r="D198" s="110" t="s">
        <v>377</v>
      </c>
      <c r="E198" s="116" t="s">
        <v>122</v>
      </c>
      <c r="F198" s="431">
        <v>2</v>
      </c>
      <c r="G198" s="122">
        <f t="shared" si="81"/>
        <v>0.24940000000000001</v>
      </c>
      <c r="H198" s="118">
        <v>0</v>
      </c>
      <c r="I198" s="177">
        <f t="shared" si="82"/>
        <v>0</v>
      </c>
      <c r="J198" s="118">
        <f t="shared" si="83"/>
        <v>0</v>
      </c>
    </row>
    <row r="199" spans="1:10" customFormat="1" ht="35.1" customHeight="1">
      <c r="A199" s="116">
        <v>89854</v>
      </c>
      <c r="B199" s="116" t="s">
        <v>13</v>
      </c>
      <c r="C199" s="117" t="s">
        <v>402</v>
      </c>
      <c r="D199" s="85" t="s">
        <v>898</v>
      </c>
      <c r="E199" s="116" t="s">
        <v>122</v>
      </c>
      <c r="F199" s="431">
        <v>1</v>
      </c>
      <c r="G199" s="122">
        <f t="shared" si="81"/>
        <v>0.24940000000000001</v>
      </c>
      <c r="H199" s="118">
        <v>0</v>
      </c>
      <c r="I199" s="177">
        <f t="shared" si="82"/>
        <v>0</v>
      </c>
      <c r="J199" s="118">
        <f t="shared" si="83"/>
        <v>0</v>
      </c>
    </row>
    <row r="200" spans="1:10" customFormat="1" ht="35.1" customHeight="1">
      <c r="A200" s="109">
        <v>89744</v>
      </c>
      <c r="B200" s="109" t="s">
        <v>13</v>
      </c>
      <c r="C200" s="117" t="s">
        <v>666</v>
      </c>
      <c r="D200" s="98" t="s">
        <v>899</v>
      </c>
      <c r="E200" s="109" t="s">
        <v>122</v>
      </c>
      <c r="F200" s="431">
        <v>1</v>
      </c>
      <c r="G200" s="107">
        <f t="shared" si="81"/>
        <v>0.24940000000000001</v>
      </c>
      <c r="H200" s="19">
        <v>0</v>
      </c>
      <c r="I200" s="177">
        <f t="shared" si="82"/>
        <v>0</v>
      </c>
      <c r="J200" s="118">
        <f t="shared" si="83"/>
        <v>0</v>
      </c>
    </row>
    <row r="201" spans="1:10" customFormat="1" ht="35.1" customHeight="1">
      <c r="A201" s="109">
        <v>89731</v>
      </c>
      <c r="B201" s="109" t="s">
        <v>13</v>
      </c>
      <c r="C201" s="117" t="s">
        <v>667</v>
      </c>
      <c r="D201" s="98" t="s">
        <v>900</v>
      </c>
      <c r="E201" s="109" t="s">
        <v>122</v>
      </c>
      <c r="F201" s="431">
        <v>29</v>
      </c>
      <c r="G201" s="107">
        <f t="shared" si="81"/>
        <v>0.24940000000000001</v>
      </c>
      <c r="H201" s="19">
        <v>0</v>
      </c>
      <c r="I201" s="177">
        <f t="shared" si="82"/>
        <v>0</v>
      </c>
      <c r="J201" s="118">
        <f t="shared" si="83"/>
        <v>0</v>
      </c>
    </row>
    <row r="202" spans="1:10" customFormat="1" ht="35.1" customHeight="1">
      <c r="A202" s="109">
        <v>89737</v>
      </c>
      <c r="B202" s="109" t="s">
        <v>13</v>
      </c>
      <c r="C202" s="117" t="s">
        <v>668</v>
      </c>
      <c r="D202" s="98" t="s">
        <v>901</v>
      </c>
      <c r="E202" s="109" t="s">
        <v>122</v>
      </c>
      <c r="F202" s="431">
        <v>1</v>
      </c>
      <c r="G202" s="107">
        <f t="shared" si="81"/>
        <v>0.24940000000000001</v>
      </c>
      <c r="H202" s="19">
        <v>0</v>
      </c>
      <c r="I202" s="177">
        <f t="shared" si="82"/>
        <v>0</v>
      </c>
      <c r="J202" s="118">
        <f t="shared" si="83"/>
        <v>0</v>
      </c>
    </row>
    <row r="203" spans="1:10" customFormat="1" ht="35.1" customHeight="1">
      <c r="A203" s="109">
        <v>89724</v>
      </c>
      <c r="B203" s="109" t="s">
        <v>13</v>
      </c>
      <c r="C203" s="117" t="s">
        <v>902</v>
      </c>
      <c r="D203" s="98" t="s">
        <v>379</v>
      </c>
      <c r="E203" s="109" t="s">
        <v>122</v>
      </c>
      <c r="F203" s="431">
        <v>1</v>
      </c>
      <c r="G203" s="107">
        <f t="shared" si="81"/>
        <v>0.24940000000000001</v>
      </c>
      <c r="H203" s="19">
        <v>0</v>
      </c>
      <c r="I203" s="177">
        <f t="shared" si="82"/>
        <v>0</v>
      </c>
      <c r="J203" s="118">
        <f t="shared" si="83"/>
        <v>0</v>
      </c>
    </row>
    <row r="204" spans="1:10" customFormat="1" ht="35.1" customHeight="1">
      <c r="A204" s="109">
        <v>89795</v>
      </c>
      <c r="B204" s="109" t="s">
        <v>13</v>
      </c>
      <c r="C204" s="117" t="s">
        <v>903</v>
      </c>
      <c r="D204" s="98" t="s">
        <v>381</v>
      </c>
      <c r="E204" s="109" t="s">
        <v>122</v>
      </c>
      <c r="F204" s="431">
        <v>1</v>
      </c>
      <c r="G204" s="107">
        <f t="shared" si="81"/>
        <v>0.24940000000000001</v>
      </c>
      <c r="H204" s="19">
        <v>0</v>
      </c>
      <c r="I204" s="177">
        <f t="shared" si="82"/>
        <v>0</v>
      </c>
      <c r="J204" s="118">
        <f t="shared" si="83"/>
        <v>0</v>
      </c>
    </row>
    <row r="205" spans="1:10" customFormat="1" ht="35.1" customHeight="1">
      <c r="A205" s="109">
        <v>89863</v>
      </c>
      <c r="B205" s="109" t="s">
        <v>13</v>
      </c>
      <c r="C205" s="117" t="s">
        <v>904</v>
      </c>
      <c r="D205" s="98" t="s">
        <v>905</v>
      </c>
      <c r="E205" s="109" t="s">
        <v>122</v>
      </c>
      <c r="F205" s="431">
        <v>2</v>
      </c>
      <c r="G205" s="107">
        <f t="shared" si="81"/>
        <v>0.24940000000000001</v>
      </c>
      <c r="H205" s="19">
        <v>0</v>
      </c>
      <c r="I205" s="177">
        <f t="shared" si="82"/>
        <v>0</v>
      </c>
      <c r="J205" s="118">
        <f t="shared" si="83"/>
        <v>0</v>
      </c>
    </row>
    <row r="206" spans="1:10" customFormat="1" ht="35.1" customHeight="1">
      <c r="A206" s="109">
        <v>89797</v>
      </c>
      <c r="B206" s="109" t="s">
        <v>13</v>
      </c>
      <c r="C206" s="117" t="s">
        <v>906</v>
      </c>
      <c r="D206" s="98" t="s">
        <v>380</v>
      </c>
      <c r="E206" s="109" t="s">
        <v>122</v>
      </c>
      <c r="F206" s="431">
        <v>1</v>
      </c>
      <c r="G206" s="107">
        <f t="shared" si="81"/>
        <v>0.24940000000000001</v>
      </c>
      <c r="H206" s="19">
        <v>0</v>
      </c>
      <c r="I206" s="177">
        <f t="shared" si="82"/>
        <v>0</v>
      </c>
      <c r="J206" s="118">
        <f t="shared" si="83"/>
        <v>0</v>
      </c>
    </row>
    <row r="207" spans="1:10" customFormat="1" ht="35.1" customHeight="1">
      <c r="A207" s="109">
        <v>89785</v>
      </c>
      <c r="B207" s="109" t="s">
        <v>13</v>
      </c>
      <c r="C207" s="117" t="s">
        <v>907</v>
      </c>
      <c r="D207" s="98" t="s">
        <v>908</v>
      </c>
      <c r="E207" s="109" t="s">
        <v>122</v>
      </c>
      <c r="F207" s="431">
        <v>6</v>
      </c>
      <c r="G207" s="107">
        <f t="shared" si="81"/>
        <v>0.24940000000000001</v>
      </c>
      <c r="H207" s="19">
        <v>0</v>
      </c>
      <c r="I207" s="177">
        <f t="shared" si="82"/>
        <v>0</v>
      </c>
      <c r="J207" s="118">
        <f t="shared" si="83"/>
        <v>0</v>
      </c>
    </row>
    <row r="208" spans="1:10" customFormat="1" ht="35.1" customHeight="1">
      <c r="A208" s="109">
        <v>89795</v>
      </c>
      <c r="B208" s="109" t="s">
        <v>13</v>
      </c>
      <c r="C208" s="117" t="s">
        <v>909</v>
      </c>
      <c r="D208" s="98" t="s">
        <v>381</v>
      </c>
      <c r="E208" s="109" t="s">
        <v>122</v>
      </c>
      <c r="F208" s="431">
        <v>2</v>
      </c>
      <c r="G208" s="107">
        <f t="shared" si="81"/>
        <v>0.24940000000000001</v>
      </c>
      <c r="H208" s="19">
        <v>0</v>
      </c>
      <c r="I208" s="177">
        <f t="shared" si="82"/>
        <v>0</v>
      </c>
      <c r="J208" s="118">
        <f t="shared" si="83"/>
        <v>0</v>
      </c>
    </row>
    <row r="209" spans="1:111" customFormat="1" ht="35.1" customHeight="1">
      <c r="A209" s="109">
        <v>89752</v>
      </c>
      <c r="B209" s="109" t="s">
        <v>13</v>
      </c>
      <c r="C209" s="117" t="s">
        <v>910</v>
      </c>
      <c r="D209" s="98" t="s">
        <v>911</v>
      </c>
      <c r="E209" s="109" t="s">
        <v>122</v>
      </c>
      <c r="F209" s="431">
        <v>4</v>
      </c>
      <c r="G209" s="107">
        <f t="shared" si="81"/>
        <v>0.24940000000000001</v>
      </c>
      <c r="H209" s="19">
        <v>0</v>
      </c>
      <c r="I209" s="177">
        <f t="shared" si="82"/>
        <v>0</v>
      </c>
      <c r="J209" s="118">
        <f t="shared" si="83"/>
        <v>0</v>
      </c>
    </row>
    <row r="210" spans="1:111" customFormat="1" ht="35.1" customHeight="1">
      <c r="A210" s="109">
        <v>89778</v>
      </c>
      <c r="B210" s="109" t="s">
        <v>13</v>
      </c>
      <c r="C210" s="117" t="s">
        <v>912</v>
      </c>
      <c r="D210" s="98" t="s">
        <v>913</v>
      </c>
      <c r="E210" s="109" t="s">
        <v>122</v>
      </c>
      <c r="F210" s="431">
        <v>4</v>
      </c>
      <c r="G210" s="107">
        <f t="shared" si="81"/>
        <v>0.24940000000000001</v>
      </c>
      <c r="H210" s="19">
        <v>0</v>
      </c>
      <c r="I210" s="177">
        <f t="shared" si="82"/>
        <v>0</v>
      </c>
      <c r="J210" s="118">
        <f t="shared" si="83"/>
        <v>0</v>
      </c>
    </row>
    <row r="211" spans="1:111" customFormat="1" ht="35.1" customHeight="1">
      <c r="A211" s="109">
        <v>89859</v>
      </c>
      <c r="B211" s="109" t="s">
        <v>13</v>
      </c>
      <c r="C211" s="117" t="s">
        <v>914</v>
      </c>
      <c r="D211" s="98" t="s">
        <v>915</v>
      </c>
      <c r="E211" s="109" t="s">
        <v>122</v>
      </c>
      <c r="F211" s="431">
        <v>5</v>
      </c>
      <c r="G211" s="107">
        <f t="shared" si="81"/>
        <v>0.24940000000000001</v>
      </c>
      <c r="H211" s="19">
        <v>0</v>
      </c>
      <c r="I211" s="177">
        <f t="shared" si="82"/>
        <v>0</v>
      </c>
      <c r="J211" s="118">
        <f t="shared" si="83"/>
        <v>0</v>
      </c>
    </row>
    <row r="212" spans="1:111" customFormat="1" ht="35.1" customHeight="1">
      <c r="A212" s="109">
        <v>89753</v>
      </c>
      <c r="B212" s="109" t="s">
        <v>13</v>
      </c>
      <c r="C212" s="117" t="s">
        <v>916</v>
      </c>
      <c r="D212" s="98" t="s">
        <v>917</v>
      </c>
      <c r="E212" s="109" t="s">
        <v>122</v>
      </c>
      <c r="F212" s="431">
        <v>43</v>
      </c>
      <c r="G212" s="107">
        <f t="shared" si="81"/>
        <v>0.24940000000000001</v>
      </c>
      <c r="H212" s="19">
        <v>0</v>
      </c>
      <c r="I212" s="177">
        <f t="shared" si="82"/>
        <v>0</v>
      </c>
      <c r="J212" s="118">
        <f t="shared" si="83"/>
        <v>0</v>
      </c>
    </row>
    <row r="213" spans="1:111" customFormat="1" ht="35.1" customHeight="1">
      <c r="A213" s="109">
        <v>89774</v>
      </c>
      <c r="B213" s="109" t="s">
        <v>13</v>
      </c>
      <c r="C213" s="117" t="s">
        <v>918</v>
      </c>
      <c r="D213" s="98" t="s">
        <v>919</v>
      </c>
      <c r="E213" s="109" t="s">
        <v>122</v>
      </c>
      <c r="F213" s="431">
        <v>8</v>
      </c>
      <c r="G213" s="107">
        <f t="shared" si="81"/>
        <v>0.24940000000000001</v>
      </c>
      <c r="H213" s="19">
        <v>0</v>
      </c>
      <c r="I213" s="177">
        <f t="shared" si="82"/>
        <v>0</v>
      </c>
      <c r="J213" s="118">
        <f t="shared" si="83"/>
        <v>0</v>
      </c>
    </row>
    <row r="214" spans="1:111" customFormat="1" ht="35.1" customHeight="1">
      <c r="A214" s="109">
        <v>97904</v>
      </c>
      <c r="B214" s="109" t="s">
        <v>13</v>
      </c>
      <c r="C214" s="117" t="s">
        <v>946</v>
      </c>
      <c r="D214" s="98" t="s">
        <v>950</v>
      </c>
      <c r="E214" s="109" t="s">
        <v>122</v>
      </c>
      <c r="F214" s="431">
        <v>2</v>
      </c>
      <c r="G214" s="107">
        <f t="shared" si="81"/>
        <v>0.24940000000000001</v>
      </c>
      <c r="H214" s="19">
        <v>0</v>
      </c>
      <c r="I214" s="177">
        <f t="shared" ref="I214:I217" si="84">H214*(1+G214)</f>
        <v>0</v>
      </c>
      <c r="J214" s="118">
        <f t="shared" ref="J214:J217" si="85">F214*I214</f>
        <v>0</v>
      </c>
    </row>
    <row r="215" spans="1:111" customFormat="1" ht="35.1" customHeight="1">
      <c r="A215" s="109">
        <v>94228</v>
      </c>
      <c r="B215" s="109" t="s">
        <v>13</v>
      </c>
      <c r="C215" s="117" t="s">
        <v>947</v>
      </c>
      <c r="D215" s="98" t="s">
        <v>998</v>
      </c>
      <c r="E215" s="109" t="s">
        <v>124</v>
      </c>
      <c r="F215" s="431">
        <v>3</v>
      </c>
      <c r="G215" s="107">
        <f t="shared" si="81"/>
        <v>0.24940000000000001</v>
      </c>
      <c r="H215" s="19">
        <v>0</v>
      </c>
      <c r="I215" s="177">
        <f t="shared" si="84"/>
        <v>0</v>
      </c>
      <c r="J215" s="118">
        <f t="shared" si="85"/>
        <v>0</v>
      </c>
    </row>
    <row r="216" spans="1:111" customFormat="1" ht="24.75" customHeight="1">
      <c r="A216" s="109" t="s">
        <v>951</v>
      </c>
      <c r="B216" s="109" t="s">
        <v>13</v>
      </c>
      <c r="C216" s="117" t="s">
        <v>948</v>
      </c>
      <c r="D216" s="98" t="s">
        <v>952</v>
      </c>
      <c r="E216" s="109" t="s">
        <v>124</v>
      </c>
      <c r="F216" s="431">
        <v>7.75</v>
      </c>
      <c r="G216" s="107">
        <f t="shared" si="81"/>
        <v>0.24940000000000001</v>
      </c>
      <c r="H216" s="19">
        <v>0</v>
      </c>
      <c r="I216" s="177">
        <f t="shared" si="84"/>
        <v>0</v>
      </c>
      <c r="J216" s="118">
        <f t="shared" si="85"/>
        <v>0</v>
      </c>
    </row>
    <row r="217" spans="1:111" customFormat="1" ht="28.5" customHeight="1">
      <c r="A217" s="109">
        <v>83624</v>
      </c>
      <c r="B217" s="109" t="s">
        <v>13</v>
      </c>
      <c r="C217" s="117" t="s">
        <v>949</v>
      </c>
      <c r="D217" s="98" t="s">
        <v>953</v>
      </c>
      <c r="E217" s="109" t="s">
        <v>124</v>
      </c>
      <c r="F217" s="431">
        <f>F216</f>
        <v>7.75</v>
      </c>
      <c r="G217" s="107">
        <f t="shared" si="81"/>
        <v>0.24940000000000001</v>
      </c>
      <c r="H217" s="19">
        <v>0</v>
      </c>
      <c r="I217" s="177">
        <f t="shared" si="84"/>
        <v>0</v>
      </c>
      <c r="J217" s="118">
        <f t="shared" si="85"/>
        <v>0</v>
      </c>
    </row>
    <row r="218" spans="1:111" customFormat="1" ht="25.5" customHeight="1">
      <c r="A218" s="92"/>
      <c r="B218" s="92"/>
      <c r="C218" s="117"/>
      <c r="D218" s="28"/>
      <c r="E218" s="92"/>
      <c r="F218" s="92"/>
      <c r="G218" s="27"/>
      <c r="H218" s="479" t="s">
        <v>17</v>
      </c>
      <c r="I218" s="479"/>
      <c r="J218" s="35">
        <f>SUM(J119:J217)</f>
        <v>0</v>
      </c>
    </row>
    <row r="219" spans="1:111" ht="35.1" customHeight="1">
      <c r="A219" s="23"/>
      <c r="B219" s="23"/>
      <c r="C219" s="12" t="s">
        <v>79</v>
      </c>
      <c r="D219" s="13" t="s">
        <v>945</v>
      </c>
      <c r="E219" s="23"/>
      <c r="F219" s="24"/>
      <c r="G219" s="24"/>
      <c r="H219" s="24"/>
      <c r="I219" s="25"/>
      <c r="J219" s="24"/>
    </row>
    <row r="220" spans="1:111" ht="37.5" customHeight="1">
      <c r="A220" s="116">
        <v>95547</v>
      </c>
      <c r="B220" s="116" t="s">
        <v>13</v>
      </c>
      <c r="C220" s="117" t="s">
        <v>80</v>
      </c>
      <c r="D220" s="28" t="s">
        <v>387</v>
      </c>
      <c r="E220" s="116" t="s">
        <v>99</v>
      </c>
      <c r="F220" s="441">
        <v>5</v>
      </c>
      <c r="G220" s="122">
        <f t="shared" ref="G220" si="86">$J$4</f>
        <v>0.24940000000000001</v>
      </c>
      <c r="H220" s="118">
        <v>0</v>
      </c>
      <c r="I220" s="177">
        <f t="shared" ref="I220:I222" si="87">H220*(1+G220)</f>
        <v>0</v>
      </c>
      <c r="J220" s="118">
        <f t="shared" ref="J220:J222" si="88">F220*I220</f>
        <v>0</v>
      </c>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row>
    <row r="221" spans="1:111" ht="27" customHeight="1">
      <c r="A221" s="104">
        <v>37400</v>
      </c>
      <c r="B221" s="116" t="s">
        <v>13</v>
      </c>
      <c r="C221" s="117" t="s">
        <v>81</v>
      </c>
      <c r="D221" s="287" t="s">
        <v>388</v>
      </c>
      <c r="E221" s="116" t="s">
        <v>99</v>
      </c>
      <c r="F221" s="441">
        <v>2</v>
      </c>
      <c r="G221" s="122">
        <f>J5</f>
        <v>0.1278</v>
      </c>
      <c r="H221" s="118">
        <v>0</v>
      </c>
      <c r="I221" s="177">
        <f t="shared" si="87"/>
        <v>0</v>
      </c>
      <c r="J221" s="118">
        <f t="shared" si="88"/>
        <v>0</v>
      </c>
      <c r="BP221" s="121"/>
      <c r="BQ221" s="121"/>
      <c r="BR221" s="121"/>
      <c r="BS221" s="121"/>
      <c r="BT221" s="121"/>
      <c r="BU221" s="121"/>
      <c r="BV221" s="121"/>
      <c r="BW221" s="121"/>
      <c r="BX221" s="121"/>
      <c r="BY221" s="121"/>
      <c r="BZ221" s="121"/>
      <c r="CA221" s="121"/>
      <c r="CB221" s="121"/>
      <c r="CC221" s="121"/>
      <c r="CD221" s="121"/>
      <c r="CE221" s="121"/>
      <c r="CF221" s="121"/>
      <c r="CG221" s="121"/>
      <c r="CH221" s="121"/>
      <c r="CI221" s="121"/>
      <c r="CJ221" s="121"/>
      <c r="CK221" s="121"/>
      <c r="CL221" s="121"/>
      <c r="CM221" s="121"/>
      <c r="CN221" s="121"/>
      <c r="CO221" s="121"/>
      <c r="CP221" s="121"/>
      <c r="CQ221" s="121"/>
      <c r="CR221" s="121"/>
      <c r="CS221" s="121"/>
      <c r="CT221" s="121"/>
      <c r="CU221" s="121"/>
      <c r="CV221" s="121"/>
      <c r="CW221" s="121"/>
      <c r="CX221" s="121"/>
      <c r="CY221" s="121"/>
      <c r="CZ221" s="121"/>
      <c r="DA221" s="121"/>
      <c r="DB221" s="121"/>
      <c r="DC221" s="121"/>
      <c r="DD221" s="121"/>
      <c r="DE221" s="121"/>
      <c r="DF221" s="121"/>
      <c r="DG221" s="121"/>
    </row>
    <row r="222" spans="1:111" ht="24" customHeight="1">
      <c r="A222" s="104">
        <v>37401</v>
      </c>
      <c r="B222" s="116" t="s">
        <v>13</v>
      </c>
      <c r="C222" s="117" t="s">
        <v>82</v>
      </c>
      <c r="D222" s="286" t="s">
        <v>389</v>
      </c>
      <c r="E222" s="116" t="s">
        <v>99</v>
      </c>
      <c r="F222" s="441">
        <v>5</v>
      </c>
      <c r="G222" s="122">
        <f>J5</f>
        <v>0.1278</v>
      </c>
      <c r="H222" s="118">
        <v>0</v>
      </c>
      <c r="I222" s="177">
        <f t="shared" si="87"/>
        <v>0</v>
      </c>
      <c r="J222" s="118">
        <f t="shared" si="88"/>
        <v>0</v>
      </c>
      <c r="BP222" s="121"/>
      <c r="BQ222" s="121"/>
      <c r="BR222" s="121"/>
      <c r="BS222" s="121"/>
      <c r="BT222" s="121"/>
      <c r="BU222" s="121"/>
      <c r="BV222" s="121"/>
      <c r="BW222" s="121"/>
      <c r="BX222" s="121"/>
      <c r="BY222" s="121"/>
      <c r="BZ222" s="121"/>
      <c r="CA222" s="121"/>
      <c r="CB222" s="121"/>
      <c r="CC222" s="121"/>
      <c r="CD222" s="121"/>
      <c r="CE222" s="121"/>
      <c r="CF222" s="121"/>
      <c r="CG222" s="121"/>
      <c r="CH222" s="121"/>
      <c r="CI222" s="121"/>
      <c r="CJ222" s="121"/>
      <c r="CK222" s="121"/>
      <c r="CL222" s="121"/>
      <c r="CM222" s="121"/>
      <c r="CN222" s="121"/>
      <c r="CO222" s="121"/>
      <c r="CP222" s="121"/>
      <c r="CQ222" s="121"/>
      <c r="CR222" s="121"/>
      <c r="CS222" s="121"/>
      <c r="CT222" s="121"/>
      <c r="CU222" s="121"/>
      <c r="CV222" s="121"/>
      <c r="CW222" s="121"/>
      <c r="CX222" s="121"/>
      <c r="CY222" s="121"/>
      <c r="CZ222" s="121"/>
      <c r="DA222" s="121"/>
      <c r="DB222" s="121"/>
      <c r="DC222" s="121"/>
      <c r="DD222" s="121"/>
      <c r="DE222" s="121"/>
      <c r="DF222" s="121"/>
      <c r="DG222" s="121"/>
    </row>
    <row r="223" spans="1:111" ht="35.1" customHeight="1">
      <c r="A223" s="26"/>
      <c r="B223" s="26"/>
      <c r="C223" s="31"/>
      <c r="D223" s="28"/>
      <c r="E223" s="26"/>
      <c r="F223" s="296"/>
      <c r="G223" s="27"/>
      <c r="H223" s="479" t="s">
        <v>17</v>
      </c>
      <c r="I223" s="479"/>
      <c r="J223" s="35">
        <f>SUM(J220:J222)</f>
        <v>0</v>
      </c>
    </row>
    <row r="224" spans="1:111" ht="35.1" customHeight="1">
      <c r="A224" s="23"/>
      <c r="B224" s="23"/>
      <c r="C224" s="12" t="s">
        <v>313</v>
      </c>
      <c r="D224" s="13" t="s">
        <v>24</v>
      </c>
      <c r="E224" s="23"/>
      <c r="F224" s="24"/>
      <c r="G224" s="24"/>
      <c r="H224" s="24"/>
      <c r="I224" s="25"/>
      <c r="J224" s="24"/>
      <c r="BP224" s="16"/>
      <c r="BQ224" s="16"/>
      <c r="BR224" s="89"/>
      <c r="BS224" s="88"/>
      <c r="BT224" s="88"/>
      <c r="BU224" s="29"/>
      <c r="BV224" s="33"/>
      <c r="BW224" s="88"/>
      <c r="BX224" s="89"/>
      <c r="BY224" s="89"/>
      <c r="BZ224" s="16"/>
      <c r="CA224" s="16"/>
      <c r="CB224" s="89"/>
      <c r="CC224" s="88"/>
      <c r="CD224" s="88"/>
      <c r="CE224" s="29"/>
      <c r="CF224" s="33"/>
      <c r="CG224" s="88"/>
      <c r="CH224" s="89"/>
      <c r="CI224" s="89"/>
      <c r="CJ224" s="16"/>
      <c r="CK224" s="16"/>
      <c r="CL224" s="89"/>
      <c r="CM224" s="88"/>
      <c r="CN224" s="88"/>
      <c r="CO224" s="29"/>
      <c r="CP224" s="33"/>
      <c r="CQ224" s="88"/>
      <c r="CR224" s="89"/>
      <c r="CS224" s="89"/>
      <c r="CT224" s="16"/>
      <c r="CU224" s="16"/>
      <c r="CV224" s="89"/>
      <c r="CW224" s="88"/>
      <c r="CX224" s="88"/>
      <c r="CY224" s="29"/>
      <c r="CZ224" s="33"/>
      <c r="DA224" s="88"/>
      <c r="DB224" s="89"/>
      <c r="DC224" s="89"/>
      <c r="DD224" s="16"/>
      <c r="DE224" s="16"/>
      <c r="DF224" s="89"/>
      <c r="DG224" s="216"/>
    </row>
    <row r="225" spans="1:111" s="217" customFormat="1" ht="45" customHeight="1">
      <c r="A225" s="94"/>
      <c r="B225" s="94"/>
      <c r="C225" s="95" t="s">
        <v>314</v>
      </c>
      <c r="D225" s="96" t="s">
        <v>156</v>
      </c>
      <c r="E225" s="112"/>
      <c r="F225" s="200"/>
      <c r="G225" s="113"/>
      <c r="H225" s="115"/>
      <c r="I225" s="114"/>
      <c r="J225" s="113"/>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row>
    <row r="226" spans="1:111" s="217" customFormat="1" ht="45" customHeight="1">
      <c r="A226" s="97" t="s">
        <v>435</v>
      </c>
      <c r="B226" s="97" t="s">
        <v>13</v>
      </c>
      <c r="C226" s="86" t="s">
        <v>355</v>
      </c>
      <c r="D226" s="176" t="s">
        <v>436</v>
      </c>
      <c r="E226" s="97" t="s">
        <v>122</v>
      </c>
      <c r="F226" s="431">
        <v>1</v>
      </c>
      <c r="G226" s="100">
        <f>$J$4</f>
        <v>0.24940000000000001</v>
      </c>
      <c r="H226" s="197">
        <v>0</v>
      </c>
      <c r="I226" s="198">
        <f>H226*(1+G226)</f>
        <v>0</v>
      </c>
      <c r="J226" s="19">
        <f t="shared" ref="J226:J229" si="89">F226*I226</f>
        <v>0</v>
      </c>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row>
    <row r="227" spans="1:111" s="217" customFormat="1" ht="45" customHeight="1">
      <c r="A227" s="97" t="s">
        <v>297</v>
      </c>
      <c r="B227" s="97" t="s">
        <v>13</v>
      </c>
      <c r="C227" s="86" t="s">
        <v>987</v>
      </c>
      <c r="D227" s="176" t="s">
        <v>391</v>
      </c>
      <c r="E227" s="97" t="s">
        <v>122</v>
      </c>
      <c r="F227" s="431">
        <v>1</v>
      </c>
      <c r="G227" s="100">
        <f>$J$4</f>
        <v>0.24940000000000001</v>
      </c>
      <c r="H227" s="197">
        <v>0</v>
      </c>
      <c r="I227" s="198">
        <f t="shared" ref="I227:I270" si="90">H227*(1+G227)</f>
        <v>0</v>
      </c>
      <c r="J227" s="19">
        <f t="shared" si="89"/>
        <v>0</v>
      </c>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c r="BD227" s="180"/>
      <c r="BE227" s="180"/>
      <c r="BF227" s="180"/>
      <c r="BG227" s="180"/>
      <c r="BH227" s="180"/>
      <c r="BI227" s="180"/>
      <c r="BJ227" s="180"/>
      <c r="BK227" s="180"/>
      <c r="BL227" s="180"/>
      <c r="BM227" s="180"/>
      <c r="BN227" s="180"/>
      <c r="BO227" s="180"/>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row>
    <row r="228" spans="1:111" s="217" customFormat="1" ht="45" customHeight="1">
      <c r="A228" s="97" t="s">
        <v>954</v>
      </c>
      <c r="B228" s="97" t="s">
        <v>13</v>
      </c>
      <c r="C228" s="86" t="s">
        <v>988</v>
      </c>
      <c r="D228" s="176" t="s">
        <v>955</v>
      </c>
      <c r="E228" s="97" t="s">
        <v>122</v>
      </c>
      <c r="F228" s="431">
        <v>1</v>
      </c>
      <c r="G228" s="100">
        <f>$J$4</f>
        <v>0.24940000000000001</v>
      </c>
      <c r="H228" s="197">
        <v>0</v>
      </c>
      <c r="I228" s="198">
        <f t="shared" si="90"/>
        <v>0</v>
      </c>
      <c r="J228" s="19">
        <f t="shared" si="89"/>
        <v>0</v>
      </c>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row>
    <row r="229" spans="1:111" s="217" customFormat="1" ht="27.75" customHeight="1">
      <c r="A229" s="97" t="s">
        <v>390</v>
      </c>
      <c r="B229" s="97" t="s">
        <v>13</v>
      </c>
      <c r="C229" s="86" t="s">
        <v>989</v>
      </c>
      <c r="D229" s="176" t="s">
        <v>437</v>
      </c>
      <c r="E229" s="97" t="s">
        <v>438</v>
      </c>
      <c r="F229" s="431">
        <v>6</v>
      </c>
      <c r="G229" s="100">
        <f t="shared" ref="G229" si="91">$J$4</f>
        <v>0.24940000000000001</v>
      </c>
      <c r="H229" s="97">
        <v>0</v>
      </c>
      <c r="I229" s="198">
        <f t="shared" si="90"/>
        <v>0</v>
      </c>
      <c r="J229" s="19">
        <f t="shared" si="89"/>
        <v>0</v>
      </c>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row>
    <row r="230" spans="1:111" s="217" customFormat="1" ht="45" customHeight="1">
      <c r="A230" s="101"/>
      <c r="B230" s="101"/>
      <c r="C230" s="102" t="s">
        <v>356</v>
      </c>
      <c r="D230" s="103" t="s">
        <v>102</v>
      </c>
      <c r="E230" s="199"/>
      <c r="F230" s="200"/>
      <c r="G230" s="200"/>
      <c r="H230" s="201"/>
      <c r="I230" s="202"/>
      <c r="J230" s="20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row>
    <row r="231" spans="1:111" s="217" customFormat="1" ht="35.25" customHeight="1">
      <c r="A231" s="97">
        <v>91926</v>
      </c>
      <c r="B231" s="97" t="s">
        <v>13</v>
      </c>
      <c r="C231" s="86" t="s">
        <v>444</v>
      </c>
      <c r="D231" s="176" t="s">
        <v>956</v>
      </c>
      <c r="E231" s="97" t="s">
        <v>124</v>
      </c>
      <c r="F231" s="431">
        <v>2184.31</v>
      </c>
      <c r="G231" s="100">
        <f t="shared" ref="G231:G236" si="92">$J$4</f>
        <v>0.24940000000000001</v>
      </c>
      <c r="H231" s="197">
        <v>0</v>
      </c>
      <c r="I231" s="198">
        <f t="shared" si="90"/>
        <v>0</v>
      </c>
      <c r="J231" s="19">
        <f t="shared" ref="J231:J236" si="93">F231*I231</f>
        <v>0</v>
      </c>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row>
    <row r="232" spans="1:111" s="217" customFormat="1" ht="35.25" customHeight="1">
      <c r="A232" s="97">
        <v>91928</v>
      </c>
      <c r="B232" s="97" t="s">
        <v>13</v>
      </c>
      <c r="C232" s="86" t="s">
        <v>445</v>
      </c>
      <c r="D232" s="176" t="s">
        <v>957</v>
      </c>
      <c r="E232" s="97" t="s">
        <v>124</v>
      </c>
      <c r="F232" s="431">
        <v>193.21</v>
      </c>
      <c r="G232" s="100">
        <f t="shared" si="92"/>
        <v>0.24940000000000001</v>
      </c>
      <c r="H232" s="197">
        <v>0</v>
      </c>
      <c r="I232" s="198">
        <f t="shared" si="90"/>
        <v>0</v>
      </c>
      <c r="J232" s="19">
        <f t="shared" si="93"/>
        <v>0</v>
      </c>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c r="BD232" s="180"/>
      <c r="BE232" s="180"/>
      <c r="BF232" s="180"/>
      <c r="BG232" s="180"/>
      <c r="BH232" s="180"/>
      <c r="BI232" s="180"/>
      <c r="BJ232" s="180"/>
      <c r="BK232" s="180"/>
      <c r="BL232" s="180"/>
      <c r="BM232" s="180"/>
      <c r="BN232" s="180"/>
      <c r="BO232" s="180"/>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row>
    <row r="233" spans="1:111" s="217" customFormat="1" ht="35.25" customHeight="1">
      <c r="A233" s="97">
        <v>91930</v>
      </c>
      <c r="B233" s="97" t="s">
        <v>13</v>
      </c>
      <c r="C233" s="86" t="s">
        <v>446</v>
      </c>
      <c r="D233" s="176" t="s">
        <v>958</v>
      </c>
      <c r="E233" s="97" t="s">
        <v>124</v>
      </c>
      <c r="F233" s="431">
        <v>543.45000000000005</v>
      </c>
      <c r="G233" s="100">
        <f t="shared" si="92"/>
        <v>0.24940000000000001</v>
      </c>
      <c r="H233" s="197">
        <v>0</v>
      </c>
      <c r="I233" s="198">
        <f t="shared" si="90"/>
        <v>0</v>
      </c>
      <c r="J233" s="19">
        <f t="shared" si="93"/>
        <v>0</v>
      </c>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row>
    <row r="234" spans="1:111" s="217" customFormat="1" ht="35.25" customHeight="1">
      <c r="A234" s="97">
        <v>92980</v>
      </c>
      <c r="B234" s="97" t="s">
        <v>13</v>
      </c>
      <c r="C234" s="86" t="s">
        <v>447</v>
      </c>
      <c r="D234" s="176" t="s">
        <v>959</v>
      </c>
      <c r="E234" s="97" t="s">
        <v>124</v>
      </c>
      <c r="F234" s="431">
        <v>102.3</v>
      </c>
      <c r="G234" s="100">
        <f t="shared" si="92"/>
        <v>0.24940000000000001</v>
      </c>
      <c r="H234" s="197">
        <v>0</v>
      </c>
      <c r="I234" s="198">
        <f t="shared" si="90"/>
        <v>0</v>
      </c>
      <c r="J234" s="19">
        <f t="shared" si="93"/>
        <v>0</v>
      </c>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row>
    <row r="235" spans="1:111" s="217" customFormat="1" ht="35.25" customHeight="1">
      <c r="A235" s="97">
        <v>92984</v>
      </c>
      <c r="B235" s="97" t="s">
        <v>13</v>
      </c>
      <c r="C235" s="86" t="s">
        <v>990</v>
      </c>
      <c r="D235" s="176" t="s">
        <v>960</v>
      </c>
      <c r="E235" s="97" t="s">
        <v>124</v>
      </c>
      <c r="F235" s="431">
        <v>102.3</v>
      </c>
      <c r="G235" s="100">
        <f t="shared" si="92"/>
        <v>0.24940000000000001</v>
      </c>
      <c r="H235" s="197">
        <v>0</v>
      </c>
      <c r="I235" s="198">
        <f t="shared" si="90"/>
        <v>0</v>
      </c>
      <c r="J235" s="19">
        <f t="shared" si="93"/>
        <v>0</v>
      </c>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row>
    <row r="236" spans="1:111" s="217" customFormat="1" ht="34.5" customHeight="1">
      <c r="A236" s="97">
        <v>92989</v>
      </c>
      <c r="B236" s="97" t="s">
        <v>13</v>
      </c>
      <c r="C236" s="86" t="s">
        <v>991</v>
      </c>
      <c r="D236" s="176" t="s">
        <v>961</v>
      </c>
      <c r="E236" s="97" t="s">
        <v>124</v>
      </c>
      <c r="F236" s="431">
        <v>30</v>
      </c>
      <c r="G236" s="100">
        <f t="shared" si="92"/>
        <v>0.24940000000000001</v>
      </c>
      <c r="H236" s="197">
        <v>0</v>
      </c>
      <c r="I236" s="198">
        <f t="shared" si="90"/>
        <v>0</v>
      </c>
      <c r="J236" s="19">
        <f t="shared" si="93"/>
        <v>0</v>
      </c>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row>
    <row r="237" spans="1:111" s="217" customFormat="1" ht="36.75" customHeight="1">
      <c r="A237" s="101"/>
      <c r="B237" s="101"/>
      <c r="C237" s="102" t="s">
        <v>357</v>
      </c>
      <c r="D237" s="103" t="s">
        <v>170</v>
      </c>
      <c r="E237" s="199"/>
      <c r="F237" s="200"/>
      <c r="G237" s="200"/>
      <c r="H237" s="201"/>
      <c r="I237" s="202"/>
      <c r="J237" s="200"/>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row>
    <row r="238" spans="1:111" s="217" customFormat="1" ht="30.75" customHeight="1">
      <c r="A238" s="97">
        <v>93653</v>
      </c>
      <c r="B238" s="97" t="s">
        <v>13</v>
      </c>
      <c r="C238" s="86" t="s">
        <v>448</v>
      </c>
      <c r="D238" s="176" t="s">
        <v>962</v>
      </c>
      <c r="E238" s="97" t="s">
        <v>122</v>
      </c>
      <c r="F238" s="431">
        <v>8</v>
      </c>
      <c r="G238" s="100">
        <f t="shared" ref="G238:G246" si="94">$J$4</f>
        <v>0.24940000000000001</v>
      </c>
      <c r="H238" s="197">
        <v>0</v>
      </c>
      <c r="I238" s="198">
        <f t="shared" si="90"/>
        <v>0</v>
      </c>
      <c r="J238" s="19">
        <f t="shared" ref="J238:J247" si="95">F238*I238</f>
        <v>0</v>
      </c>
      <c r="K238" s="181"/>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row>
    <row r="239" spans="1:111" s="217" customFormat="1" ht="36.75" customHeight="1">
      <c r="A239" s="97">
        <v>93660</v>
      </c>
      <c r="B239" s="97" t="s">
        <v>13</v>
      </c>
      <c r="C239" s="86" t="s">
        <v>449</v>
      </c>
      <c r="D239" s="176" t="s">
        <v>963</v>
      </c>
      <c r="E239" s="97" t="s">
        <v>122</v>
      </c>
      <c r="F239" s="431">
        <v>1</v>
      </c>
      <c r="G239" s="100">
        <f t="shared" si="94"/>
        <v>0.24940000000000001</v>
      </c>
      <c r="H239" s="197">
        <v>0</v>
      </c>
      <c r="I239" s="198">
        <f t="shared" si="90"/>
        <v>0</v>
      </c>
      <c r="J239" s="19">
        <f t="shared" si="95"/>
        <v>0</v>
      </c>
      <c r="K239" s="181"/>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c r="BK239" s="181"/>
      <c r="BL239" s="181"/>
      <c r="BM239" s="181"/>
      <c r="BN239" s="181"/>
      <c r="BO239" s="181"/>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row>
    <row r="240" spans="1:111" s="217" customFormat="1" ht="36.75" customHeight="1">
      <c r="A240" s="97">
        <v>93662</v>
      </c>
      <c r="B240" s="97" t="s">
        <v>13</v>
      </c>
      <c r="C240" s="86" t="s">
        <v>450</v>
      </c>
      <c r="D240" s="176" t="s">
        <v>964</v>
      </c>
      <c r="E240" s="97" t="s">
        <v>122</v>
      </c>
      <c r="F240" s="431">
        <v>1</v>
      </c>
      <c r="G240" s="100">
        <f t="shared" si="94"/>
        <v>0.24940000000000001</v>
      </c>
      <c r="H240" s="197">
        <v>0</v>
      </c>
      <c r="I240" s="198">
        <f t="shared" si="90"/>
        <v>0</v>
      </c>
      <c r="J240" s="19">
        <f t="shared" si="95"/>
        <v>0</v>
      </c>
      <c r="K240" s="181"/>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c r="BK240" s="181"/>
      <c r="BL240" s="181"/>
      <c r="BM240" s="181"/>
      <c r="BN240" s="181"/>
      <c r="BO240" s="181"/>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row>
    <row r="241" spans="1:111" s="217" customFormat="1" ht="36.75" customHeight="1">
      <c r="A241" s="97">
        <v>93667</v>
      </c>
      <c r="B241" s="97" t="s">
        <v>13</v>
      </c>
      <c r="C241" s="86" t="s">
        <v>451</v>
      </c>
      <c r="D241" s="176" t="s">
        <v>965</v>
      </c>
      <c r="E241" s="97" t="s">
        <v>122</v>
      </c>
      <c r="F241" s="431">
        <v>2</v>
      </c>
      <c r="G241" s="100">
        <f t="shared" si="94"/>
        <v>0.24940000000000001</v>
      </c>
      <c r="H241" s="197">
        <v>0</v>
      </c>
      <c r="I241" s="198">
        <f t="shared" si="90"/>
        <v>0</v>
      </c>
      <c r="J241" s="19">
        <f t="shared" si="95"/>
        <v>0</v>
      </c>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1"/>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row>
    <row r="242" spans="1:111" s="217" customFormat="1" ht="36.75" customHeight="1">
      <c r="A242" s="97">
        <v>93669</v>
      </c>
      <c r="B242" s="97" t="s">
        <v>13</v>
      </c>
      <c r="C242" s="86" t="s">
        <v>452</v>
      </c>
      <c r="D242" s="176" t="s">
        <v>966</v>
      </c>
      <c r="E242" s="97" t="s">
        <v>122</v>
      </c>
      <c r="F242" s="431">
        <v>2</v>
      </c>
      <c r="G242" s="100">
        <f t="shared" si="94"/>
        <v>0.24940000000000001</v>
      </c>
      <c r="H242" s="197">
        <v>0</v>
      </c>
      <c r="I242" s="198">
        <f t="shared" si="90"/>
        <v>0</v>
      </c>
      <c r="J242" s="19">
        <f t="shared" si="95"/>
        <v>0</v>
      </c>
      <c r="K242" s="181"/>
      <c r="L242" s="181"/>
      <c r="M242" s="181"/>
      <c r="N242" s="181"/>
      <c r="O242" s="181"/>
      <c r="P242" s="181"/>
      <c r="Q242" s="181"/>
      <c r="R242" s="181"/>
      <c r="S242" s="181"/>
      <c r="T242" s="181"/>
      <c r="U242" s="181"/>
      <c r="V242" s="181"/>
      <c r="W242" s="181"/>
      <c r="X242" s="181"/>
      <c r="Y242" s="181"/>
      <c r="Z242" s="181"/>
      <c r="AA242" s="181"/>
      <c r="AB242" s="181"/>
      <c r="AC242" s="181"/>
      <c r="AD242" s="181"/>
      <c r="AE242" s="181"/>
      <c r="AF242" s="181"/>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181"/>
      <c r="BB242" s="181"/>
      <c r="BC242" s="181"/>
      <c r="BD242" s="181"/>
      <c r="BE242" s="181"/>
      <c r="BF242" s="181"/>
      <c r="BG242" s="181"/>
      <c r="BH242" s="181"/>
      <c r="BI242" s="181"/>
      <c r="BJ242" s="181"/>
      <c r="BK242" s="181"/>
      <c r="BL242" s="181"/>
      <c r="BM242" s="181"/>
      <c r="BN242" s="181"/>
      <c r="BO242" s="181"/>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row>
    <row r="243" spans="1:111" s="217" customFormat="1" ht="36.75" customHeight="1">
      <c r="A243" s="97">
        <v>93670</v>
      </c>
      <c r="B243" s="97" t="s">
        <v>13</v>
      </c>
      <c r="C243" s="86" t="s">
        <v>453</v>
      </c>
      <c r="D243" s="176" t="s">
        <v>967</v>
      </c>
      <c r="E243" s="97" t="s">
        <v>122</v>
      </c>
      <c r="F243" s="431">
        <v>2</v>
      </c>
      <c r="G243" s="100">
        <f t="shared" si="94"/>
        <v>0.24940000000000001</v>
      </c>
      <c r="H243" s="197">
        <v>0</v>
      </c>
      <c r="I243" s="198">
        <f t="shared" si="90"/>
        <v>0</v>
      </c>
      <c r="J243" s="19">
        <f t="shared" si="95"/>
        <v>0</v>
      </c>
      <c r="K243" s="181"/>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row>
    <row r="244" spans="1:111" s="217" customFormat="1" ht="35.25" customHeight="1">
      <c r="A244" s="97">
        <v>93671</v>
      </c>
      <c r="B244" s="97" t="s">
        <v>13</v>
      </c>
      <c r="C244" s="86" t="s">
        <v>992</v>
      </c>
      <c r="D244" s="176" t="s">
        <v>969</v>
      </c>
      <c r="E244" s="97" t="s">
        <v>122</v>
      </c>
      <c r="F244" s="431">
        <v>6</v>
      </c>
      <c r="G244" s="100">
        <f t="shared" si="94"/>
        <v>0.24940000000000001</v>
      </c>
      <c r="H244" s="197">
        <v>0</v>
      </c>
      <c r="I244" s="198">
        <f t="shared" si="90"/>
        <v>0</v>
      </c>
      <c r="J244" s="19">
        <f t="shared" si="95"/>
        <v>0</v>
      </c>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row>
    <row r="245" spans="1:111" s="217" customFormat="1" ht="33" customHeight="1">
      <c r="A245" s="97" t="s">
        <v>439</v>
      </c>
      <c r="B245" s="97" t="s">
        <v>13</v>
      </c>
      <c r="C245" s="86" t="s">
        <v>993</v>
      </c>
      <c r="D245" s="176" t="s">
        <v>440</v>
      </c>
      <c r="E245" s="97" t="s">
        <v>122</v>
      </c>
      <c r="F245" s="431">
        <v>2</v>
      </c>
      <c r="G245" s="100">
        <f t="shared" si="94"/>
        <v>0.24940000000000001</v>
      </c>
      <c r="H245" s="197">
        <v>0</v>
      </c>
      <c r="I245" s="198">
        <f t="shared" si="90"/>
        <v>0</v>
      </c>
      <c r="J245" s="19">
        <f t="shared" si="95"/>
        <v>0</v>
      </c>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row>
    <row r="246" spans="1:111" s="217" customFormat="1" ht="29.25" customHeight="1">
      <c r="A246" s="97" t="s">
        <v>971</v>
      </c>
      <c r="B246" s="97" t="s">
        <v>13</v>
      </c>
      <c r="C246" s="86" t="s">
        <v>994</v>
      </c>
      <c r="D246" s="176" t="s">
        <v>973</v>
      </c>
      <c r="E246" s="97" t="s">
        <v>122</v>
      </c>
      <c r="F246" s="431">
        <v>1</v>
      </c>
      <c r="G246" s="100">
        <f t="shared" si="94"/>
        <v>0.24940000000000001</v>
      </c>
      <c r="H246" s="197">
        <v>0</v>
      </c>
      <c r="I246" s="198">
        <f t="shared" si="90"/>
        <v>0</v>
      </c>
      <c r="J246" s="19">
        <f t="shared" si="95"/>
        <v>0</v>
      </c>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row>
    <row r="247" spans="1:111" s="217" customFormat="1" ht="34.5" customHeight="1">
      <c r="A247" s="97">
        <v>39469</v>
      </c>
      <c r="B247" s="97" t="s">
        <v>13</v>
      </c>
      <c r="C247" s="86" t="s">
        <v>995</v>
      </c>
      <c r="D247" s="176" t="s">
        <v>975</v>
      </c>
      <c r="E247" s="97" t="s">
        <v>122</v>
      </c>
      <c r="F247" s="431">
        <v>6</v>
      </c>
      <c r="G247" s="100">
        <f>$J$5</f>
        <v>0.1278</v>
      </c>
      <c r="H247" s="197">
        <v>0</v>
      </c>
      <c r="I247" s="198">
        <f t="shared" si="90"/>
        <v>0</v>
      </c>
      <c r="J247" s="19">
        <f t="shared" si="95"/>
        <v>0</v>
      </c>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row>
    <row r="248" spans="1:111" s="217" customFormat="1" ht="26.25" customHeight="1">
      <c r="A248" s="101"/>
      <c r="B248" s="101"/>
      <c r="C248" s="102" t="s">
        <v>358</v>
      </c>
      <c r="D248" s="103" t="s">
        <v>298</v>
      </c>
      <c r="E248" s="199"/>
      <c r="F248" s="200"/>
      <c r="G248" s="200"/>
      <c r="H248" s="201"/>
      <c r="I248" s="202"/>
      <c r="J248" s="20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row>
    <row r="249" spans="1:111" s="217" customFormat="1" ht="27" customHeight="1">
      <c r="A249" s="97">
        <v>91836</v>
      </c>
      <c r="B249" s="97" t="s">
        <v>13</v>
      </c>
      <c r="C249" s="97" t="s">
        <v>454</v>
      </c>
      <c r="D249" s="176" t="s">
        <v>299</v>
      </c>
      <c r="E249" s="97" t="s">
        <v>25</v>
      </c>
      <c r="F249" s="431">
        <v>231.67</v>
      </c>
      <c r="G249" s="100">
        <f>$J$4</f>
        <v>0.24940000000000001</v>
      </c>
      <c r="H249" s="197">
        <v>0</v>
      </c>
      <c r="I249" s="198">
        <f t="shared" si="90"/>
        <v>0</v>
      </c>
      <c r="J249" s="19">
        <f t="shared" ref="J249:J259" si="96">F249*I249</f>
        <v>0</v>
      </c>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row>
    <row r="250" spans="1:111" s="217" customFormat="1" ht="34.5" customHeight="1">
      <c r="A250" s="97">
        <v>91834</v>
      </c>
      <c r="B250" s="97" t="s">
        <v>13</v>
      </c>
      <c r="C250" s="97" t="s">
        <v>455</v>
      </c>
      <c r="D250" s="176" t="s">
        <v>300</v>
      </c>
      <c r="E250" s="97" t="s">
        <v>25</v>
      </c>
      <c r="F250" s="431">
        <v>682.05</v>
      </c>
      <c r="G250" s="100">
        <f t="shared" ref="G250:G255" si="97">$J$4</f>
        <v>0.24940000000000001</v>
      </c>
      <c r="H250" s="197">
        <v>0</v>
      </c>
      <c r="I250" s="198">
        <f t="shared" si="90"/>
        <v>0</v>
      </c>
      <c r="J250" s="19">
        <f t="shared" si="96"/>
        <v>0</v>
      </c>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row>
    <row r="251" spans="1:111" s="217" customFormat="1" ht="32.25" customHeight="1">
      <c r="A251" s="97">
        <v>95746</v>
      </c>
      <c r="B251" s="97" t="s">
        <v>13</v>
      </c>
      <c r="C251" s="97" t="s">
        <v>456</v>
      </c>
      <c r="D251" s="387" t="s">
        <v>638</v>
      </c>
      <c r="E251" s="97" t="s">
        <v>25</v>
      </c>
      <c r="F251" s="431">
        <v>22.34</v>
      </c>
      <c r="G251" s="100">
        <f t="shared" si="97"/>
        <v>0.24940000000000001</v>
      </c>
      <c r="H251" s="197">
        <v>0</v>
      </c>
      <c r="I251" s="198">
        <f t="shared" si="90"/>
        <v>0</v>
      </c>
      <c r="J251" s="19">
        <f t="shared" si="96"/>
        <v>0</v>
      </c>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180"/>
      <c r="BB251" s="180"/>
      <c r="BC251" s="180"/>
      <c r="BD251" s="180"/>
      <c r="BE251" s="180"/>
      <c r="BF251" s="180"/>
      <c r="BG251" s="180"/>
      <c r="BH251" s="180"/>
      <c r="BI251" s="180"/>
      <c r="BJ251" s="180"/>
      <c r="BK251" s="180"/>
      <c r="BL251" s="180"/>
      <c r="BM251" s="180"/>
      <c r="BN251" s="180"/>
      <c r="BO251" s="180"/>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row>
    <row r="252" spans="1:111" s="217" customFormat="1" ht="30.75" customHeight="1">
      <c r="A252" s="97">
        <v>95782</v>
      </c>
      <c r="B252" s="97" t="s">
        <v>13</v>
      </c>
      <c r="C252" s="97" t="s">
        <v>457</v>
      </c>
      <c r="D252" s="387" t="s">
        <v>976</v>
      </c>
      <c r="E252" s="97" t="s">
        <v>492</v>
      </c>
      <c r="F252" s="431">
        <v>12</v>
      </c>
      <c r="G252" s="100">
        <f t="shared" si="97"/>
        <v>0.24940000000000001</v>
      </c>
      <c r="H252" s="197">
        <v>0</v>
      </c>
      <c r="I252" s="198">
        <f t="shared" si="90"/>
        <v>0</v>
      </c>
      <c r="J252" s="19">
        <f t="shared" si="96"/>
        <v>0</v>
      </c>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c r="AR252" s="180"/>
      <c r="AS252" s="180"/>
      <c r="AT252" s="180"/>
      <c r="AU252" s="180"/>
      <c r="AV252" s="180"/>
      <c r="AW252" s="180"/>
      <c r="AX252" s="180"/>
      <c r="AY252" s="180"/>
      <c r="AZ252" s="180"/>
      <c r="BA252" s="180"/>
      <c r="BB252" s="180"/>
      <c r="BC252" s="180"/>
      <c r="BD252" s="180"/>
      <c r="BE252" s="180"/>
      <c r="BF252" s="180"/>
      <c r="BG252" s="180"/>
      <c r="BH252" s="180"/>
      <c r="BI252" s="180"/>
      <c r="BJ252" s="180"/>
      <c r="BK252" s="180"/>
      <c r="BL252" s="180"/>
      <c r="BM252" s="180"/>
      <c r="BN252" s="180"/>
      <c r="BO252" s="180"/>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row>
    <row r="253" spans="1:111" s="217" customFormat="1" ht="31.5" customHeight="1">
      <c r="A253" s="97" t="s">
        <v>301</v>
      </c>
      <c r="B253" s="97" t="s">
        <v>13</v>
      </c>
      <c r="C253" s="97" t="s">
        <v>458</v>
      </c>
      <c r="D253" s="387" t="s">
        <v>977</v>
      </c>
      <c r="E253" s="97" t="s">
        <v>25</v>
      </c>
      <c r="F253" s="431">
        <v>51.39</v>
      </c>
      <c r="G253" s="100">
        <f t="shared" si="97"/>
        <v>0.24940000000000001</v>
      </c>
      <c r="H253" s="197">
        <v>0</v>
      </c>
      <c r="I253" s="198">
        <f t="shared" si="90"/>
        <v>0</v>
      </c>
      <c r="J253" s="19">
        <f t="shared" si="96"/>
        <v>0</v>
      </c>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row>
    <row r="254" spans="1:111" s="217" customFormat="1" ht="31.5" customHeight="1">
      <c r="A254" s="97">
        <v>91940</v>
      </c>
      <c r="B254" s="97" t="s">
        <v>13</v>
      </c>
      <c r="C254" s="97" t="s">
        <v>459</v>
      </c>
      <c r="D254" s="387" t="s">
        <v>978</v>
      </c>
      <c r="E254" s="97" t="s">
        <v>15</v>
      </c>
      <c r="F254" s="431">
        <v>96</v>
      </c>
      <c r="G254" s="100">
        <f t="shared" si="97"/>
        <v>0.24940000000000001</v>
      </c>
      <c r="H254" s="197">
        <v>0</v>
      </c>
      <c r="I254" s="198">
        <f t="shared" si="90"/>
        <v>0</v>
      </c>
      <c r="J254" s="19">
        <f t="shared" si="96"/>
        <v>0</v>
      </c>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row>
    <row r="255" spans="1:111" s="217" customFormat="1" ht="29.25" customHeight="1">
      <c r="A255" s="97">
        <v>91937</v>
      </c>
      <c r="B255" s="97" t="s">
        <v>13</v>
      </c>
      <c r="C255" s="97" t="s">
        <v>968</v>
      </c>
      <c r="D255" s="87" t="s">
        <v>302</v>
      </c>
      <c r="E255" s="97" t="s">
        <v>15</v>
      </c>
      <c r="F255" s="431">
        <v>37</v>
      </c>
      <c r="G255" s="100">
        <f t="shared" si="97"/>
        <v>0.24940000000000001</v>
      </c>
      <c r="H255" s="197">
        <v>0</v>
      </c>
      <c r="I255" s="198">
        <f t="shared" si="90"/>
        <v>0</v>
      </c>
      <c r="J255" s="19">
        <f t="shared" si="96"/>
        <v>0</v>
      </c>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row>
    <row r="256" spans="1:111" s="217" customFormat="1" ht="30.75" customHeight="1">
      <c r="A256" s="97">
        <v>39129</v>
      </c>
      <c r="B256" s="445" t="s">
        <v>13</v>
      </c>
      <c r="C256" s="97" t="s">
        <v>970</v>
      </c>
      <c r="D256" s="87" t="s">
        <v>979</v>
      </c>
      <c r="E256" s="445" t="s">
        <v>15</v>
      </c>
      <c r="F256" s="431">
        <v>44</v>
      </c>
      <c r="G256" s="100">
        <f>$J$5</f>
        <v>0.1278</v>
      </c>
      <c r="H256" s="446">
        <v>0</v>
      </c>
      <c r="I256" s="198">
        <f t="shared" si="90"/>
        <v>0</v>
      </c>
      <c r="J256" s="447">
        <f t="shared" si="96"/>
        <v>0</v>
      </c>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row>
    <row r="257" spans="1:111" s="217" customFormat="1" ht="30.75" customHeight="1">
      <c r="A257" s="97">
        <v>1579</v>
      </c>
      <c r="B257" s="97" t="s">
        <v>13</v>
      </c>
      <c r="C257" s="97" t="s">
        <v>972</v>
      </c>
      <c r="D257" s="87" t="s">
        <v>980</v>
      </c>
      <c r="E257" s="97" t="s">
        <v>15</v>
      </c>
      <c r="F257" s="431">
        <v>10</v>
      </c>
      <c r="G257" s="100">
        <f>$J$5</f>
        <v>0.1278</v>
      </c>
      <c r="H257" s="197">
        <v>0</v>
      </c>
      <c r="I257" s="198">
        <f t="shared" si="90"/>
        <v>0</v>
      </c>
      <c r="J257" s="19">
        <f t="shared" si="96"/>
        <v>0</v>
      </c>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row>
    <row r="258" spans="1:111" s="217" customFormat="1" ht="38.25" customHeight="1">
      <c r="A258" s="97">
        <v>1576</v>
      </c>
      <c r="B258" s="97" t="s">
        <v>13</v>
      </c>
      <c r="C258" s="97" t="s">
        <v>974</v>
      </c>
      <c r="D258" s="87" t="s">
        <v>981</v>
      </c>
      <c r="E258" s="97" t="s">
        <v>15</v>
      </c>
      <c r="F258" s="431">
        <v>10</v>
      </c>
      <c r="G258" s="100">
        <f>$J$5</f>
        <v>0.1278</v>
      </c>
      <c r="H258" s="197">
        <v>0</v>
      </c>
      <c r="I258" s="198">
        <f t="shared" si="90"/>
        <v>0</v>
      </c>
      <c r="J258" s="19">
        <f t="shared" si="96"/>
        <v>0</v>
      </c>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c r="BK258" s="181"/>
      <c r="BL258" s="181"/>
      <c r="BM258" s="181"/>
      <c r="BN258" s="181"/>
      <c r="BO258" s="181"/>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row>
    <row r="259" spans="1:111" s="217" customFormat="1" ht="38.25" customHeight="1">
      <c r="A259" s="97">
        <v>1574</v>
      </c>
      <c r="B259" s="97" t="s">
        <v>13</v>
      </c>
      <c r="C259" s="97" t="s">
        <v>996</v>
      </c>
      <c r="D259" s="87" t="s">
        <v>982</v>
      </c>
      <c r="E259" s="97" t="s">
        <v>15</v>
      </c>
      <c r="F259" s="431">
        <v>10</v>
      </c>
      <c r="G259" s="100">
        <f>$J$5</f>
        <v>0.1278</v>
      </c>
      <c r="H259" s="197">
        <v>0</v>
      </c>
      <c r="I259" s="198">
        <f t="shared" si="90"/>
        <v>0</v>
      </c>
      <c r="J259" s="19">
        <f t="shared" si="96"/>
        <v>0</v>
      </c>
      <c r="K259" s="181"/>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c r="BK259" s="181"/>
      <c r="BL259" s="181"/>
      <c r="BM259" s="181"/>
      <c r="BN259" s="181"/>
      <c r="BO259" s="181"/>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row>
    <row r="260" spans="1:111" s="217" customFormat="1" ht="36.75" customHeight="1">
      <c r="A260" s="101"/>
      <c r="B260" s="101"/>
      <c r="C260" s="102" t="s">
        <v>359</v>
      </c>
      <c r="D260" s="103" t="s">
        <v>127</v>
      </c>
      <c r="E260" s="199"/>
      <c r="F260" s="99"/>
      <c r="G260" s="200"/>
      <c r="H260" s="201"/>
      <c r="I260" s="202"/>
      <c r="J260" s="200"/>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c r="BK260" s="181"/>
      <c r="BL260" s="181"/>
      <c r="BM260" s="181"/>
      <c r="BN260" s="181"/>
      <c r="BO260" s="181"/>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row>
    <row r="261" spans="1:111" s="217" customFormat="1" ht="34.5" customHeight="1">
      <c r="A261" s="97">
        <v>97592</v>
      </c>
      <c r="B261" s="97" t="s">
        <v>13</v>
      </c>
      <c r="C261" s="86" t="s">
        <v>460</v>
      </c>
      <c r="D261" s="176" t="s">
        <v>303</v>
      </c>
      <c r="E261" s="97" t="s">
        <v>122</v>
      </c>
      <c r="F261" s="431">
        <v>35</v>
      </c>
      <c r="G261" s="100">
        <f>$J$4</f>
        <v>0.24940000000000001</v>
      </c>
      <c r="H261" s="197">
        <v>0</v>
      </c>
      <c r="I261" s="198">
        <f t="shared" si="90"/>
        <v>0</v>
      </c>
      <c r="J261" s="19">
        <f t="shared" ref="J261:J264" si="98">F261*I261</f>
        <v>0</v>
      </c>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81"/>
      <c r="BM261" s="181"/>
      <c r="BN261" s="181"/>
      <c r="BO261" s="181"/>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row>
    <row r="262" spans="1:111" s="217" customFormat="1" ht="31.5" customHeight="1">
      <c r="A262" s="97">
        <v>97593</v>
      </c>
      <c r="B262" s="97" t="s">
        <v>13</v>
      </c>
      <c r="C262" s="86" t="s">
        <v>461</v>
      </c>
      <c r="D262" s="176" t="s">
        <v>639</v>
      </c>
      <c r="E262" s="97" t="s">
        <v>122</v>
      </c>
      <c r="F262" s="431">
        <v>2</v>
      </c>
      <c r="G262" s="100">
        <f>$J$4</f>
        <v>0.24940000000000001</v>
      </c>
      <c r="H262" s="197">
        <v>0</v>
      </c>
      <c r="I262" s="198">
        <f t="shared" si="90"/>
        <v>0</v>
      </c>
      <c r="J262" s="19">
        <f t="shared" si="98"/>
        <v>0</v>
      </c>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row>
    <row r="263" spans="1:111" s="217" customFormat="1" ht="31.5" customHeight="1">
      <c r="A263" s="97">
        <v>97608</v>
      </c>
      <c r="B263" s="97" t="s">
        <v>13</v>
      </c>
      <c r="C263" s="86" t="s">
        <v>462</v>
      </c>
      <c r="D263" s="176" t="s">
        <v>984</v>
      </c>
      <c r="E263" s="97" t="s">
        <v>122</v>
      </c>
      <c r="F263" s="431">
        <v>12</v>
      </c>
      <c r="G263" s="100">
        <f t="shared" ref="G263:G264" si="99">$J$4</f>
        <v>0.24940000000000001</v>
      </c>
      <c r="H263" s="197">
        <v>0</v>
      </c>
      <c r="I263" s="198">
        <f t="shared" si="90"/>
        <v>0</v>
      </c>
      <c r="J263" s="19">
        <f t="shared" si="98"/>
        <v>0</v>
      </c>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1"/>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row>
    <row r="264" spans="1:111" s="217" customFormat="1" ht="35.1" customHeight="1">
      <c r="A264" s="97">
        <v>83399</v>
      </c>
      <c r="B264" s="97" t="s">
        <v>13</v>
      </c>
      <c r="C264" s="86" t="s">
        <v>463</v>
      </c>
      <c r="D264" s="176" t="s">
        <v>986</v>
      </c>
      <c r="E264" s="97" t="s">
        <v>122</v>
      </c>
      <c r="F264" s="431">
        <v>12</v>
      </c>
      <c r="G264" s="100">
        <f t="shared" si="99"/>
        <v>0.24940000000000001</v>
      </c>
      <c r="H264" s="197">
        <v>0</v>
      </c>
      <c r="I264" s="198">
        <f t="shared" si="90"/>
        <v>0</v>
      </c>
      <c r="J264" s="19">
        <f t="shared" si="98"/>
        <v>0</v>
      </c>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row>
    <row r="265" spans="1:111" customFormat="1" ht="25.5" customHeight="1">
      <c r="A265" s="101"/>
      <c r="B265" s="101"/>
      <c r="C265" s="102" t="s">
        <v>360</v>
      </c>
      <c r="D265" s="103" t="s">
        <v>128</v>
      </c>
      <c r="E265" s="199"/>
      <c r="F265" s="99"/>
      <c r="G265" s="200"/>
      <c r="H265" s="201"/>
      <c r="I265" s="202"/>
      <c r="J265" s="200"/>
    </row>
    <row r="266" spans="1:111" customFormat="1" ht="38.25" customHeight="1">
      <c r="A266" s="97">
        <v>91953</v>
      </c>
      <c r="B266" s="97" t="s">
        <v>13</v>
      </c>
      <c r="C266" s="86" t="s">
        <v>464</v>
      </c>
      <c r="D266" s="176" t="s">
        <v>222</v>
      </c>
      <c r="E266" s="97" t="s">
        <v>122</v>
      </c>
      <c r="F266" s="431">
        <v>7</v>
      </c>
      <c r="G266" s="100">
        <f t="shared" ref="G266:G270" si="100">$J$4</f>
        <v>0.24940000000000001</v>
      </c>
      <c r="H266" s="197">
        <v>0</v>
      </c>
      <c r="I266" s="198">
        <f t="shared" si="90"/>
        <v>0</v>
      </c>
      <c r="J266" s="19">
        <f t="shared" ref="J266:J270" si="101">F266*I266</f>
        <v>0</v>
      </c>
    </row>
    <row r="267" spans="1:111" customFormat="1" ht="35.1" customHeight="1">
      <c r="A267" s="97">
        <v>91959</v>
      </c>
      <c r="B267" s="97" t="s">
        <v>13</v>
      </c>
      <c r="C267" s="86" t="s">
        <v>465</v>
      </c>
      <c r="D267" s="176" t="s">
        <v>223</v>
      </c>
      <c r="E267" s="97" t="s">
        <v>122</v>
      </c>
      <c r="F267" s="431">
        <v>3</v>
      </c>
      <c r="G267" s="100">
        <f t="shared" si="100"/>
        <v>0.24940000000000001</v>
      </c>
      <c r="H267" s="197">
        <v>0</v>
      </c>
      <c r="I267" s="198">
        <f t="shared" si="90"/>
        <v>0</v>
      </c>
      <c r="J267" s="19">
        <f t="shared" si="101"/>
        <v>0</v>
      </c>
    </row>
    <row r="268" spans="1:111" customFormat="1" ht="35.1" customHeight="1">
      <c r="A268" s="97">
        <v>91967</v>
      </c>
      <c r="B268" s="97" t="s">
        <v>13</v>
      </c>
      <c r="C268" s="86" t="s">
        <v>983</v>
      </c>
      <c r="D268" s="176" t="s">
        <v>304</v>
      </c>
      <c r="E268" s="97" t="s">
        <v>122</v>
      </c>
      <c r="F268" s="431">
        <v>5</v>
      </c>
      <c r="G268" s="100">
        <f t="shared" si="100"/>
        <v>0.24940000000000001</v>
      </c>
      <c r="H268" s="197">
        <v>0</v>
      </c>
      <c r="I268" s="198">
        <f t="shared" si="90"/>
        <v>0</v>
      </c>
      <c r="J268" s="19">
        <f t="shared" si="101"/>
        <v>0</v>
      </c>
    </row>
    <row r="269" spans="1:111" customFormat="1" ht="35.1" customHeight="1">
      <c r="A269" s="97">
        <v>91996</v>
      </c>
      <c r="B269" s="97" t="s">
        <v>13</v>
      </c>
      <c r="C269" s="86" t="s">
        <v>985</v>
      </c>
      <c r="D269" s="106" t="s">
        <v>226</v>
      </c>
      <c r="E269" s="97" t="s">
        <v>122</v>
      </c>
      <c r="F269" s="431">
        <v>60</v>
      </c>
      <c r="G269" s="100">
        <f t="shared" si="100"/>
        <v>0.24940000000000001</v>
      </c>
      <c r="H269" s="197">
        <v>0</v>
      </c>
      <c r="I269" s="198">
        <f t="shared" si="90"/>
        <v>0</v>
      </c>
      <c r="J269" s="19">
        <f t="shared" si="101"/>
        <v>0</v>
      </c>
    </row>
    <row r="270" spans="1:111" customFormat="1" ht="35.1" customHeight="1">
      <c r="A270" s="97">
        <v>92005</v>
      </c>
      <c r="B270" s="97" t="s">
        <v>13</v>
      </c>
      <c r="C270" s="86" t="s">
        <v>997</v>
      </c>
      <c r="D270" s="106" t="s">
        <v>441</v>
      </c>
      <c r="E270" s="97" t="s">
        <v>122</v>
      </c>
      <c r="F270" s="431">
        <v>1</v>
      </c>
      <c r="G270" s="100">
        <f t="shared" si="100"/>
        <v>0.24940000000000001</v>
      </c>
      <c r="H270" s="197">
        <v>0</v>
      </c>
      <c r="I270" s="198">
        <f t="shared" si="90"/>
        <v>0</v>
      </c>
      <c r="J270" s="19">
        <f t="shared" si="101"/>
        <v>0</v>
      </c>
    </row>
    <row r="271" spans="1:111" customFormat="1" ht="35.1" customHeight="1">
      <c r="A271" s="97"/>
      <c r="B271" s="97"/>
      <c r="C271" s="97"/>
      <c r="D271" s="106"/>
      <c r="E271" s="97"/>
      <c r="F271" s="99"/>
      <c r="G271" s="100"/>
      <c r="H271" s="481" t="s">
        <v>17</v>
      </c>
      <c r="I271" s="482"/>
      <c r="J271" s="203">
        <f>SUM(J226:J270)</f>
        <v>0</v>
      </c>
    </row>
    <row r="272" spans="1:111" customFormat="1" ht="35.1" customHeight="1">
      <c r="A272" s="23"/>
      <c r="B272" s="23"/>
      <c r="C272" s="12" t="s">
        <v>361</v>
      </c>
      <c r="D272" s="13" t="s">
        <v>157</v>
      </c>
      <c r="E272" s="23"/>
      <c r="F272" s="24"/>
      <c r="G272" s="24"/>
      <c r="H272" s="24"/>
      <c r="I272" s="25"/>
      <c r="J272" s="24"/>
    </row>
    <row r="273" spans="1:10" customFormat="1" ht="35.1" customHeight="1">
      <c r="A273" s="104"/>
      <c r="B273" s="104"/>
      <c r="C273" s="204" t="s">
        <v>466</v>
      </c>
      <c r="D273" s="103" t="s">
        <v>317</v>
      </c>
      <c r="E273" s="104"/>
      <c r="F273" s="118"/>
      <c r="G273" s="118"/>
      <c r="H273" s="118"/>
      <c r="I273" s="177"/>
      <c r="J273" s="118"/>
    </row>
    <row r="274" spans="1:10" customFormat="1" ht="35.1" customHeight="1">
      <c r="A274" s="104">
        <v>97599</v>
      </c>
      <c r="B274" s="104" t="s">
        <v>13</v>
      </c>
      <c r="C274" s="205" t="s">
        <v>999</v>
      </c>
      <c r="D274" s="105" t="s">
        <v>1018</v>
      </c>
      <c r="E274" s="104" t="s">
        <v>15</v>
      </c>
      <c r="F274" s="441">
        <v>8</v>
      </c>
      <c r="G274" s="79">
        <f t="shared" ref="G274:G278" si="102">$J$4</f>
        <v>0.24940000000000001</v>
      </c>
      <c r="H274" s="207">
        <v>0</v>
      </c>
      <c r="I274" s="198">
        <f t="shared" ref="I274:I278" si="103">H274*(1+G274)</f>
        <v>0</v>
      </c>
      <c r="J274" s="99">
        <f t="shared" ref="J274:J278" si="104">F274*I274</f>
        <v>0</v>
      </c>
    </row>
    <row r="275" spans="1:10" customFormat="1" ht="35.1" customHeight="1">
      <c r="A275" s="104">
        <v>72553</v>
      </c>
      <c r="B275" s="104" t="s">
        <v>13</v>
      </c>
      <c r="C275" s="205" t="s">
        <v>1000</v>
      </c>
      <c r="D275" s="105" t="s">
        <v>1019</v>
      </c>
      <c r="E275" s="104" t="s">
        <v>15</v>
      </c>
      <c r="F275" s="448">
        <v>6</v>
      </c>
      <c r="G275" s="79">
        <f t="shared" si="102"/>
        <v>0.24940000000000001</v>
      </c>
      <c r="H275" s="207">
        <v>0</v>
      </c>
      <c r="I275" s="198">
        <f t="shared" si="103"/>
        <v>0</v>
      </c>
      <c r="J275" s="99">
        <f t="shared" si="104"/>
        <v>0</v>
      </c>
    </row>
    <row r="276" spans="1:10" customFormat="1" ht="35.1" customHeight="1">
      <c r="A276" s="104" t="s">
        <v>158</v>
      </c>
      <c r="B276" s="104" t="s">
        <v>13</v>
      </c>
      <c r="C276" s="205" t="s">
        <v>1001</v>
      </c>
      <c r="D276" s="105" t="s">
        <v>1020</v>
      </c>
      <c r="E276" s="104" t="s">
        <v>15</v>
      </c>
      <c r="F276" s="448">
        <v>6</v>
      </c>
      <c r="G276" s="79">
        <f t="shared" si="102"/>
        <v>0.24940000000000001</v>
      </c>
      <c r="H276" s="207">
        <v>0</v>
      </c>
      <c r="I276" s="198">
        <f t="shared" si="103"/>
        <v>0</v>
      </c>
      <c r="J276" s="99">
        <f t="shared" si="104"/>
        <v>0</v>
      </c>
    </row>
    <row r="277" spans="1:10" customFormat="1" ht="35.1" customHeight="1">
      <c r="A277" s="104" t="s">
        <v>95</v>
      </c>
      <c r="B277" s="104" t="s">
        <v>121</v>
      </c>
      <c r="C277" s="205" t="s">
        <v>1002</v>
      </c>
      <c r="D277" s="105" t="s">
        <v>316</v>
      </c>
      <c r="E277" s="104" t="s">
        <v>15</v>
      </c>
      <c r="F277" s="448">
        <v>15</v>
      </c>
      <c r="G277" s="79">
        <f t="shared" si="102"/>
        <v>0.24940000000000001</v>
      </c>
      <c r="H277" s="207">
        <v>0</v>
      </c>
      <c r="I277" s="198">
        <f t="shared" si="103"/>
        <v>0</v>
      </c>
      <c r="J277" s="99">
        <f t="shared" si="104"/>
        <v>0</v>
      </c>
    </row>
    <row r="278" spans="1:10" customFormat="1" ht="35.1" customHeight="1">
      <c r="A278" s="104">
        <v>84665</v>
      </c>
      <c r="B278" s="104" t="s">
        <v>13</v>
      </c>
      <c r="C278" s="205" t="s">
        <v>1003</v>
      </c>
      <c r="D278" s="105" t="s">
        <v>1021</v>
      </c>
      <c r="E278" s="104" t="s">
        <v>174</v>
      </c>
      <c r="F278" s="448">
        <v>7</v>
      </c>
      <c r="G278" s="79">
        <f t="shared" si="102"/>
        <v>0.24940000000000001</v>
      </c>
      <c r="H278" s="207">
        <v>0</v>
      </c>
      <c r="I278" s="198">
        <f t="shared" si="103"/>
        <v>0</v>
      </c>
      <c r="J278" s="99">
        <f t="shared" si="104"/>
        <v>0</v>
      </c>
    </row>
    <row r="279" spans="1:10" customFormat="1" ht="35.1" customHeight="1">
      <c r="A279" s="92"/>
      <c r="B279" s="92"/>
      <c r="C279" s="76"/>
      <c r="D279" s="28"/>
      <c r="E279" s="92"/>
      <c r="F279" s="296"/>
      <c r="G279" s="27"/>
      <c r="H279" s="477" t="s">
        <v>17</v>
      </c>
      <c r="I279" s="478"/>
      <c r="J279" s="35">
        <f>SUM(J274:J278)</f>
        <v>0</v>
      </c>
    </row>
    <row r="280" spans="1:10" customFormat="1" ht="35.1" customHeight="1">
      <c r="A280" s="23"/>
      <c r="B280" s="23"/>
      <c r="C280" s="12" t="s">
        <v>362</v>
      </c>
      <c r="D280" s="13" t="s">
        <v>511</v>
      </c>
      <c r="E280" s="23"/>
      <c r="F280" s="24"/>
      <c r="G280" s="24"/>
      <c r="H280" s="24"/>
      <c r="I280" s="25"/>
      <c r="J280" s="24"/>
    </row>
    <row r="281" spans="1:10" customFormat="1" ht="35.1" customHeight="1">
      <c r="A281" s="104" t="s">
        <v>1005</v>
      </c>
      <c r="B281" s="116" t="s">
        <v>496</v>
      </c>
      <c r="C281" s="116" t="s">
        <v>363</v>
      </c>
      <c r="D281" s="105" t="s">
        <v>640</v>
      </c>
      <c r="E281" s="116" t="s">
        <v>15</v>
      </c>
      <c r="F281" s="441">
        <v>1</v>
      </c>
      <c r="G281" s="122">
        <f t="shared" ref="G281" si="105">$J$4</f>
        <v>0.24940000000000001</v>
      </c>
      <c r="H281" s="207">
        <v>0</v>
      </c>
      <c r="I281" s="198">
        <f>H281*(1+G281)</f>
        <v>0</v>
      </c>
      <c r="J281" s="118">
        <f t="shared" ref="J281" si="106">F281*I281</f>
        <v>0</v>
      </c>
    </row>
    <row r="282" spans="1:10" customFormat="1" ht="24.75" customHeight="1">
      <c r="A282" s="116">
        <v>39841</v>
      </c>
      <c r="B282" s="292" t="s">
        <v>13</v>
      </c>
      <c r="C282" s="116" t="s">
        <v>1004</v>
      </c>
      <c r="D282" s="119" t="s">
        <v>1006</v>
      </c>
      <c r="E282" s="116" t="s">
        <v>15</v>
      </c>
      <c r="F282" s="441">
        <v>1</v>
      </c>
      <c r="G282" s="122">
        <f>$J$5</f>
        <v>0.1278</v>
      </c>
      <c r="H282" s="207">
        <v>0</v>
      </c>
      <c r="I282" s="198">
        <f>H282*(1+G282)</f>
        <v>0</v>
      </c>
      <c r="J282" s="118">
        <f>F282*I282</f>
        <v>0</v>
      </c>
    </row>
    <row r="283" spans="1:10" customFormat="1" ht="35.1" customHeight="1">
      <c r="A283" s="293"/>
      <c r="B283" s="293"/>
      <c r="C283" s="294"/>
      <c r="D283" s="295"/>
      <c r="E283" s="293"/>
      <c r="F283" s="296"/>
      <c r="G283" s="296"/>
      <c r="H283" s="477" t="s">
        <v>17</v>
      </c>
      <c r="I283" s="478"/>
      <c r="J283" s="35">
        <f>SUM(J281:J282)</f>
        <v>0</v>
      </c>
    </row>
    <row r="284" spans="1:10" customFormat="1" ht="35.1" customHeight="1">
      <c r="A284" s="23"/>
      <c r="B284" s="23"/>
      <c r="C284" s="12" t="s">
        <v>364</v>
      </c>
      <c r="D284" s="13" t="s">
        <v>1022</v>
      </c>
      <c r="E284" s="23"/>
      <c r="F284" s="24"/>
      <c r="G284" s="24"/>
      <c r="H284" s="24"/>
      <c r="I284" s="25"/>
      <c r="J284" s="24"/>
    </row>
    <row r="285" spans="1:10" customFormat="1" ht="35.1" customHeight="1">
      <c r="A285" s="223">
        <v>94990</v>
      </c>
      <c r="B285" s="97" t="s">
        <v>13</v>
      </c>
      <c r="C285" s="86" t="s">
        <v>365</v>
      </c>
      <c r="D285" s="176" t="s">
        <v>510</v>
      </c>
      <c r="E285" s="116" t="s">
        <v>125</v>
      </c>
      <c r="F285" s="431">
        <f>'Memória de Cálculo-'!C21*0.06</f>
        <v>0.2</v>
      </c>
      <c r="G285" s="100">
        <f t="shared" ref="G285:G290" si="107">$J$4</f>
        <v>0.24940000000000001</v>
      </c>
      <c r="H285" s="197">
        <v>0</v>
      </c>
      <c r="I285" s="198">
        <f t="shared" ref="I285:I286" si="108">H285*(1+G285)</f>
        <v>0</v>
      </c>
      <c r="J285" s="99">
        <f t="shared" ref="J285:J286" si="109">F285*I285</f>
        <v>0</v>
      </c>
    </row>
    <row r="286" spans="1:10" customFormat="1" ht="24" customHeight="1">
      <c r="A286" s="223">
        <v>84862</v>
      </c>
      <c r="B286" s="97" t="s">
        <v>13</v>
      </c>
      <c r="C286" s="86" t="s">
        <v>1023</v>
      </c>
      <c r="D286" s="176" t="s">
        <v>1027</v>
      </c>
      <c r="E286" s="116" t="s">
        <v>124</v>
      </c>
      <c r="F286" s="431">
        <v>4.5</v>
      </c>
      <c r="G286" s="100">
        <f t="shared" si="107"/>
        <v>0.24940000000000001</v>
      </c>
      <c r="H286" s="197">
        <v>0</v>
      </c>
      <c r="I286" s="198">
        <f t="shared" si="108"/>
        <v>0</v>
      </c>
      <c r="J286" s="99">
        <f t="shared" si="109"/>
        <v>0</v>
      </c>
    </row>
    <row r="287" spans="1:10" customFormat="1" ht="24" customHeight="1">
      <c r="A287" s="223" t="s">
        <v>1029</v>
      </c>
      <c r="B287" s="97" t="s">
        <v>13</v>
      </c>
      <c r="C287" s="86" t="s">
        <v>1024</v>
      </c>
      <c r="D287" s="176" t="s">
        <v>1028</v>
      </c>
      <c r="E287" s="116" t="s">
        <v>124</v>
      </c>
      <c r="F287" s="431">
        <v>0.9</v>
      </c>
      <c r="G287" s="100">
        <f t="shared" si="107"/>
        <v>0.24940000000000001</v>
      </c>
      <c r="H287" s="197">
        <v>0</v>
      </c>
      <c r="I287" s="198">
        <f t="shared" ref="I287" si="110">H287*(1+G287)</f>
        <v>0</v>
      </c>
      <c r="J287" s="99">
        <f t="shared" ref="J287" si="111">F287*I287</f>
        <v>0</v>
      </c>
    </row>
    <row r="288" spans="1:10" customFormat="1" ht="20.25" customHeight="1">
      <c r="A288" s="223" t="s">
        <v>1032</v>
      </c>
      <c r="B288" s="97" t="s">
        <v>13</v>
      </c>
      <c r="C288" s="86" t="s">
        <v>1025</v>
      </c>
      <c r="D288" s="176" t="s">
        <v>1031</v>
      </c>
      <c r="E288" s="116" t="s">
        <v>126</v>
      </c>
      <c r="F288" s="431">
        <f>F105</f>
        <v>271.75</v>
      </c>
      <c r="G288" s="100">
        <f t="shared" si="107"/>
        <v>0.24940000000000001</v>
      </c>
      <c r="H288" s="197">
        <v>0</v>
      </c>
      <c r="I288" s="198">
        <f t="shared" ref="I288:I290" si="112">H288*(1+G288)</f>
        <v>0</v>
      </c>
      <c r="J288" s="99">
        <f t="shared" ref="J288:J290" si="113">F288*I288</f>
        <v>0</v>
      </c>
    </row>
    <row r="289" spans="1:10" customFormat="1" ht="25.5" customHeight="1">
      <c r="A289" s="223">
        <v>84125</v>
      </c>
      <c r="B289" s="97" t="s">
        <v>13</v>
      </c>
      <c r="C289" s="86" t="s">
        <v>1026</v>
      </c>
      <c r="D289" s="176" t="s">
        <v>1033</v>
      </c>
      <c r="E289" s="116" t="s">
        <v>126</v>
      </c>
      <c r="F289" s="431">
        <f>F71+F67</f>
        <v>226.25</v>
      </c>
      <c r="G289" s="100">
        <f t="shared" si="107"/>
        <v>0.24940000000000001</v>
      </c>
      <c r="H289" s="197">
        <v>0</v>
      </c>
      <c r="I289" s="198">
        <f t="shared" ref="I289" si="114">H289*(1+G289)</f>
        <v>0</v>
      </c>
      <c r="J289" s="99">
        <f t="shared" ref="J289" si="115">F289*I289</f>
        <v>0</v>
      </c>
    </row>
    <row r="290" spans="1:10" customFormat="1" ht="26.25" customHeight="1">
      <c r="A290" s="223" t="s">
        <v>1034</v>
      </c>
      <c r="B290" s="97" t="s">
        <v>13</v>
      </c>
      <c r="C290" s="86" t="s">
        <v>1030</v>
      </c>
      <c r="D290" s="176" t="s">
        <v>1035</v>
      </c>
      <c r="E290" s="116" t="s">
        <v>126</v>
      </c>
      <c r="F290" s="431">
        <f>'Memória de Cálculo-'!E93*2</f>
        <v>24.16</v>
      </c>
      <c r="G290" s="100">
        <f t="shared" si="107"/>
        <v>0.24940000000000001</v>
      </c>
      <c r="H290" s="197">
        <v>0</v>
      </c>
      <c r="I290" s="198">
        <f t="shared" si="112"/>
        <v>0</v>
      </c>
      <c r="J290" s="99">
        <f t="shared" si="113"/>
        <v>0</v>
      </c>
    </row>
    <row r="291" spans="1:10" customFormat="1" ht="35.1" customHeight="1">
      <c r="A291" s="223"/>
      <c r="B291" s="219"/>
      <c r="C291" s="220"/>
      <c r="D291" s="221"/>
      <c r="E291" s="219"/>
      <c r="F291" s="222"/>
      <c r="G291" s="222"/>
      <c r="H291" s="477" t="s">
        <v>17</v>
      </c>
      <c r="I291" s="478"/>
      <c r="J291" s="35">
        <f>SUM(J285:J290)</f>
        <v>0</v>
      </c>
    </row>
    <row r="292" spans="1:10" ht="35.1" customHeight="1">
      <c r="A292" s="470" t="s">
        <v>305</v>
      </c>
      <c r="B292" s="471"/>
      <c r="C292" s="471"/>
      <c r="D292" s="471"/>
      <c r="E292" s="471"/>
      <c r="F292" s="471"/>
      <c r="G292" s="471"/>
      <c r="H292" s="472"/>
      <c r="I292" s="480">
        <f>SUM(J13:J291)/2</f>
        <v>0</v>
      </c>
      <c r="J292" s="480"/>
    </row>
    <row r="294" spans="1:10">
      <c r="F294" s="39"/>
    </row>
    <row r="295" spans="1:10">
      <c r="F295" s="39"/>
    </row>
    <row r="296" spans="1:10">
      <c r="F296" s="39"/>
    </row>
    <row r="297" spans="1:10">
      <c r="F297" s="39"/>
    </row>
    <row r="298" spans="1:10">
      <c r="F298" s="39"/>
    </row>
    <row r="299" spans="1:10">
      <c r="I299" s="37"/>
      <c r="J299" s="37"/>
    </row>
  </sheetData>
  <mergeCells count="27">
    <mergeCell ref="H40:I40"/>
    <mergeCell ref="H108:I108"/>
    <mergeCell ref="H116:I116"/>
    <mergeCell ref="H55:I55"/>
    <mergeCell ref="H271:I271"/>
    <mergeCell ref="H223:I223"/>
    <mergeCell ref="H61:I61"/>
    <mergeCell ref="H75:I75"/>
    <mergeCell ref="H81:I81"/>
    <mergeCell ref="H98:I98"/>
    <mergeCell ref="H218:I218"/>
    <mergeCell ref="A292:H292"/>
    <mergeCell ref="A1:J2"/>
    <mergeCell ref="A10:A11"/>
    <mergeCell ref="B10:B11"/>
    <mergeCell ref="C10:C11"/>
    <mergeCell ref="D10:D11"/>
    <mergeCell ref="E10:E11"/>
    <mergeCell ref="F10:F11"/>
    <mergeCell ref="H10:J10"/>
    <mergeCell ref="H291:I291"/>
    <mergeCell ref="H52:I52"/>
    <mergeCell ref="I292:J292"/>
    <mergeCell ref="H283:I283"/>
    <mergeCell ref="H279:I279"/>
    <mergeCell ref="H28:I28"/>
    <mergeCell ref="H18:I18"/>
  </mergeCells>
  <printOptions horizontalCentered="1"/>
  <pageMargins left="0.59055118110236227" right="0.11811023622047245" top="0.51181102362204722" bottom="0.98425196850393704" header="0.31496062992125984" footer="0.31496062992125984"/>
  <pageSetup paperSize="9" scale="65" orientation="landscape" horizontalDpi="300" verticalDpi="300" r:id="rId1"/>
  <headerFooter>
    <oddFooter>&amp;L&amp;G&amp;C&amp;"-,Negrito"&amp;9Camila Diel Bobrzyk&amp;"-,Regular"Engenheira Civil CREA MT025305&amp;R&amp;P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view="pageLayout" zoomScaleSheetLayoutView="80" workbookViewId="0">
      <selection activeCell="B23" sqref="B23:F23"/>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4" customWidth="1"/>
    <col min="8" max="8" width="13.7109375" customWidth="1"/>
    <col min="9" max="9" width="19.140625" bestFit="1" customWidth="1"/>
    <col min="11" max="11" width="10.140625" bestFit="1" customWidth="1"/>
    <col min="13" max="13" width="21.42578125" customWidth="1"/>
    <col min="14" max="14" width="14.85546875" customWidth="1"/>
  </cols>
  <sheetData>
    <row r="1" spans="1:14" ht="20.85" customHeight="1">
      <c r="A1" s="473" t="str">
        <f>Orçamento!A1</f>
        <v xml:space="preserve"> Reforma e Ampliação Abatedouro de Aves Municipal</v>
      </c>
      <c r="B1" s="473"/>
      <c r="C1" s="473"/>
      <c r="D1" s="473"/>
      <c r="E1" s="473"/>
      <c r="F1" s="473"/>
      <c r="G1" s="473"/>
      <c r="H1" s="473"/>
      <c r="I1" s="473"/>
    </row>
    <row r="2" spans="1:14" ht="20.85" customHeight="1">
      <c r="A2" s="473"/>
      <c r="B2" s="473"/>
      <c r="C2" s="473"/>
      <c r="D2" s="473"/>
      <c r="E2" s="473"/>
      <c r="F2" s="473"/>
      <c r="G2" s="473"/>
      <c r="H2" s="473"/>
      <c r="I2" s="473"/>
    </row>
    <row r="3" spans="1:14" ht="21" customHeight="1">
      <c r="A3" s="240" t="str">
        <f>Orçamento!A3</f>
        <v>Proprietário:  Municipio de Sorriso</v>
      </c>
      <c r="B3" s="254"/>
      <c r="C3" s="255"/>
      <c r="D3" s="256"/>
      <c r="E3" s="492" t="s">
        <v>7</v>
      </c>
      <c r="F3" s="492"/>
      <c r="G3" s="244">
        <f>G28</f>
        <v>0</v>
      </c>
      <c r="H3" s="245" t="s">
        <v>9</v>
      </c>
      <c r="I3" s="246">
        <f>Orçamento!J3</f>
        <v>43549</v>
      </c>
    </row>
    <row r="4" spans="1:14" ht="21" customHeight="1">
      <c r="A4" s="240" t="str">
        <f>Orçamento!B4</f>
        <v xml:space="preserve"> Reforma e Ampliação Abatedouro de Aves Municipal</v>
      </c>
      <c r="B4" s="240"/>
      <c r="C4" s="240"/>
      <c r="D4" s="240"/>
      <c r="E4" s="257"/>
      <c r="F4" s="245" t="s">
        <v>8</v>
      </c>
      <c r="G4" s="244">
        <f>G3/(B6+B7)</f>
        <v>0</v>
      </c>
      <c r="H4" s="245" t="s">
        <v>10</v>
      </c>
      <c r="I4" s="249">
        <f>'BDI - Serviços'!I25</f>
        <v>0.24940000000000001</v>
      </c>
    </row>
    <row r="5" spans="1:14" ht="21" customHeight="1">
      <c r="A5" s="240" t="str">
        <f>Orçamento!A5</f>
        <v>Local:</v>
      </c>
      <c r="B5" s="493" t="str">
        <f>Orçamento!B5</f>
        <v>Local: BR 163, KM 774 - Assentamento Jonas Pinheiro Poranga - Sorriso MT</v>
      </c>
      <c r="C5" s="493"/>
      <c r="D5" s="493"/>
      <c r="E5" s="493"/>
      <c r="F5" s="493"/>
      <c r="G5" s="493"/>
      <c r="H5" s="250" t="s">
        <v>11</v>
      </c>
      <c r="I5" s="258" t="str">
        <f>Orçamento!J6</f>
        <v>SINAPI - FEVEREIRO 2019</v>
      </c>
    </row>
    <row r="6" spans="1:14" ht="21" customHeight="1">
      <c r="A6" s="240" t="str">
        <f>Orçamento!A6</f>
        <v xml:space="preserve">Área reforma: </v>
      </c>
      <c r="B6" s="252">
        <f>Orçamento!B6</f>
        <v>288.45999999999998</v>
      </c>
      <c r="C6" s="240"/>
      <c r="D6" s="240"/>
      <c r="E6" s="254"/>
      <c r="F6" s="254"/>
      <c r="G6" s="254"/>
      <c r="H6" s="254"/>
      <c r="I6" s="240"/>
    </row>
    <row r="7" spans="1:14" ht="21" customHeight="1">
      <c r="A7" s="240" t="str">
        <f>Orçamento!A7</f>
        <v xml:space="preserve">Área ampliação: </v>
      </c>
      <c r="B7" s="252">
        <f>Orçamento!B7</f>
        <v>12.26</v>
      </c>
      <c r="C7" s="240"/>
      <c r="D7" s="240"/>
      <c r="E7" s="254"/>
      <c r="F7" s="254"/>
      <c r="G7" s="254"/>
      <c r="H7" s="254"/>
      <c r="I7" s="240"/>
    </row>
    <row r="8" spans="1:14" ht="21" customHeight="1">
      <c r="A8" s="251" t="str">
        <f>Orçamento!A8</f>
        <v>Responsável Técnico: Camila Diel Bobrzyk - CREA MT025305</v>
      </c>
      <c r="B8" s="254"/>
      <c r="C8" s="255"/>
      <c r="D8" s="256"/>
      <c r="E8" s="254"/>
      <c r="F8" s="254"/>
      <c r="G8" s="254"/>
      <c r="H8" s="254"/>
      <c r="I8" s="240"/>
    </row>
    <row r="9" spans="1:14" ht="21" customHeight="1">
      <c r="A9" s="84"/>
      <c r="B9" s="84"/>
      <c r="C9" s="1"/>
      <c r="D9" s="3"/>
      <c r="E9" s="43" t="str">
        <f>Orçamento!E8</f>
        <v>Arredondamentos: Opções → Avançado → Fórmulas → "Definir Precisão Conforme Exibido"</v>
      </c>
      <c r="F9" s="84"/>
      <c r="G9" s="84"/>
      <c r="H9" s="84"/>
      <c r="I9" s="84"/>
    </row>
    <row r="10" spans="1:14" ht="20.85" customHeight="1">
      <c r="A10" s="233" t="s">
        <v>32</v>
      </c>
      <c r="B10" s="491" t="s">
        <v>517</v>
      </c>
      <c r="C10" s="491"/>
      <c r="D10" s="491"/>
      <c r="E10" s="491"/>
      <c r="F10" s="491"/>
      <c r="G10" s="491" t="s">
        <v>33</v>
      </c>
      <c r="H10" s="491"/>
      <c r="I10" s="233" t="s">
        <v>34</v>
      </c>
    </row>
    <row r="11" spans="1:14" ht="20.85" customHeight="1">
      <c r="A11" s="224" t="str">
        <f>Orçamento!C12</f>
        <v>1.0</v>
      </c>
      <c r="B11" s="487" t="str">
        <f>Orçamento!D12</f>
        <v>SERVIÇOS PRELIMINARES</v>
      </c>
      <c r="C11" s="488"/>
      <c r="D11" s="488"/>
      <c r="E11" s="488"/>
      <c r="F11" s="489"/>
      <c r="G11" s="490">
        <f>Orçamento!J18</f>
        <v>0</v>
      </c>
      <c r="H11" s="490"/>
      <c r="I11" s="225" t="e">
        <f t="shared" ref="I11:I25" si="0">G11/$G$28</f>
        <v>#DIV/0!</v>
      </c>
      <c r="M11" s="297"/>
      <c r="N11" s="298"/>
    </row>
    <row r="12" spans="1:14" ht="20.85" customHeight="1">
      <c r="A12" s="224" t="str">
        <f>Orçamento!C19</f>
        <v>2.0</v>
      </c>
      <c r="B12" s="487" t="str">
        <f>Orçamento!D19</f>
        <v>MOVIMENTO DE TERRA E DEMOLIÇÕES</v>
      </c>
      <c r="C12" s="488">
        <f>Orçamento!E19</f>
        <v>0</v>
      </c>
      <c r="D12" s="488">
        <f>Orçamento!F19</f>
        <v>0</v>
      </c>
      <c r="E12" s="488">
        <f>Orçamento!G19</f>
        <v>0</v>
      </c>
      <c r="F12" s="489">
        <f>Orçamento!H19</f>
        <v>0</v>
      </c>
      <c r="G12" s="490">
        <f>Orçamento!J28</f>
        <v>0</v>
      </c>
      <c r="H12" s="490"/>
      <c r="I12" s="225" t="e">
        <f t="shared" si="0"/>
        <v>#DIV/0!</v>
      </c>
      <c r="M12" s="297"/>
      <c r="N12" s="298"/>
    </row>
    <row r="13" spans="1:14" ht="20.85" customHeight="1">
      <c r="A13" s="224" t="str">
        <f>Orçamento!C29</f>
        <v>3.0</v>
      </c>
      <c r="B13" s="487" t="str">
        <f>Orçamento!D29</f>
        <v>INFRA ESTRUTURA</v>
      </c>
      <c r="C13" s="488">
        <f>Orçamento!E29</f>
        <v>0</v>
      </c>
      <c r="D13" s="488">
        <f>Orçamento!F29</f>
        <v>0</v>
      </c>
      <c r="E13" s="488">
        <f>Orçamento!G29</f>
        <v>0</v>
      </c>
      <c r="F13" s="489">
        <f>Orçamento!H29</f>
        <v>0</v>
      </c>
      <c r="G13" s="490">
        <f>Orçamento!J40</f>
        <v>0</v>
      </c>
      <c r="H13" s="490"/>
      <c r="I13" s="225" t="e">
        <f t="shared" si="0"/>
        <v>#DIV/0!</v>
      </c>
      <c r="M13" s="297"/>
      <c r="N13" s="298"/>
    </row>
    <row r="14" spans="1:14" ht="20.85" customHeight="1">
      <c r="A14" s="224" t="str">
        <f>Orçamento!C41</f>
        <v>4.0</v>
      </c>
      <c r="B14" s="487" t="str">
        <f>Orçamento!D41</f>
        <v>SUPRA ESTRUTURA</v>
      </c>
      <c r="C14" s="488">
        <f>Orçamento!E41</f>
        <v>0</v>
      </c>
      <c r="D14" s="488">
        <f>Orçamento!F41</f>
        <v>0</v>
      </c>
      <c r="E14" s="488">
        <f>Orçamento!G41</f>
        <v>0</v>
      </c>
      <c r="F14" s="489">
        <f>Orçamento!H41</f>
        <v>0</v>
      </c>
      <c r="G14" s="490">
        <f>Orçamento!J52</f>
        <v>0</v>
      </c>
      <c r="H14" s="490"/>
      <c r="I14" s="225" t="e">
        <f t="shared" si="0"/>
        <v>#DIV/0!</v>
      </c>
      <c r="M14" s="297"/>
      <c r="N14" s="298"/>
    </row>
    <row r="15" spans="1:14" ht="20.85" customHeight="1">
      <c r="A15" s="224" t="str">
        <f>Orçamento!C53</f>
        <v>5.0</v>
      </c>
      <c r="B15" s="487" t="str">
        <f>Orçamento!D53</f>
        <v>IMPERMEABILIZAÇÃO E TRATAMENTOS</v>
      </c>
      <c r="C15" s="488">
        <f>Orçamento!E53</f>
        <v>0</v>
      </c>
      <c r="D15" s="488">
        <f>Orçamento!F53</f>
        <v>0</v>
      </c>
      <c r="E15" s="488">
        <f>Orçamento!G53</f>
        <v>0</v>
      </c>
      <c r="F15" s="489">
        <f>Orçamento!H53</f>
        <v>0</v>
      </c>
      <c r="G15" s="490">
        <f>Orçamento!J55</f>
        <v>0</v>
      </c>
      <c r="H15" s="490"/>
      <c r="I15" s="225" t="e">
        <f t="shared" si="0"/>
        <v>#DIV/0!</v>
      </c>
      <c r="M15" s="297"/>
      <c r="N15" s="298"/>
    </row>
    <row r="16" spans="1:14" ht="20.85" customHeight="1">
      <c r="A16" s="224" t="str">
        <f>Orçamento!C56</f>
        <v>6.0</v>
      </c>
      <c r="B16" s="487" t="str">
        <f>Orçamento!D56</f>
        <v>ALVENARIAS E VEDAÇÕES</v>
      </c>
      <c r="C16" s="488">
        <f>Orçamento!E56</f>
        <v>0</v>
      </c>
      <c r="D16" s="488">
        <f>Orçamento!F56</f>
        <v>0</v>
      </c>
      <c r="E16" s="488">
        <f>Orçamento!G56</f>
        <v>0</v>
      </c>
      <c r="F16" s="489">
        <f>Orçamento!H56</f>
        <v>0</v>
      </c>
      <c r="G16" s="490">
        <f>Orçamento!J61</f>
        <v>0</v>
      </c>
      <c r="H16" s="490"/>
      <c r="I16" s="225" t="e">
        <f t="shared" si="0"/>
        <v>#DIV/0!</v>
      </c>
      <c r="M16" s="297"/>
      <c r="N16" s="298"/>
    </row>
    <row r="17" spans="1:14" ht="20.85" customHeight="1">
      <c r="A17" s="224" t="str">
        <f>Orçamento!C62</f>
        <v>7.0</v>
      </c>
      <c r="B17" s="487" t="str">
        <f>Orçamento!D62</f>
        <v>REVESTIMENTOS</v>
      </c>
      <c r="C17" s="488">
        <f>Orçamento!E62</f>
        <v>0</v>
      </c>
      <c r="D17" s="488">
        <f>Orçamento!F62</f>
        <v>0</v>
      </c>
      <c r="E17" s="488">
        <f>Orçamento!G62</f>
        <v>0</v>
      </c>
      <c r="F17" s="489">
        <f>Orçamento!H62</f>
        <v>0</v>
      </c>
      <c r="G17" s="490">
        <f>Orçamento!J75</f>
        <v>0</v>
      </c>
      <c r="H17" s="490"/>
      <c r="I17" s="225" t="e">
        <f t="shared" si="0"/>
        <v>#DIV/0!</v>
      </c>
      <c r="M17" s="297"/>
      <c r="N17" s="298"/>
    </row>
    <row r="18" spans="1:14" ht="20.85" customHeight="1">
      <c r="A18" s="224" t="str">
        <f>Orçamento!C76</f>
        <v>8.0</v>
      </c>
      <c r="B18" s="487" t="str">
        <f>Orçamento!D76</f>
        <v>COBERTURA</v>
      </c>
      <c r="C18" s="488">
        <f>Orçamento!E76</f>
        <v>0</v>
      </c>
      <c r="D18" s="488">
        <f>Orçamento!F76</f>
        <v>0</v>
      </c>
      <c r="E18" s="488">
        <f>Orçamento!G76</f>
        <v>0</v>
      </c>
      <c r="F18" s="489">
        <f>Orçamento!H76</f>
        <v>0</v>
      </c>
      <c r="G18" s="490">
        <f>Orçamento!J81</f>
        <v>0</v>
      </c>
      <c r="H18" s="490"/>
      <c r="I18" s="225" t="e">
        <f t="shared" si="0"/>
        <v>#DIV/0!</v>
      </c>
      <c r="M18" s="297"/>
      <c r="N18" s="298"/>
    </row>
    <row r="19" spans="1:14" ht="20.85" customHeight="1">
      <c r="A19" s="224" t="str">
        <f>Orçamento!C82</f>
        <v>9.0</v>
      </c>
      <c r="B19" s="487" t="str">
        <f>Orçamento!D82</f>
        <v>ESQUADRIAS</v>
      </c>
      <c r="C19" s="488">
        <f>Orçamento!E82</f>
        <v>0</v>
      </c>
      <c r="D19" s="488">
        <f>Orçamento!F82</f>
        <v>0</v>
      </c>
      <c r="E19" s="488">
        <f>Orçamento!G82</f>
        <v>0</v>
      </c>
      <c r="F19" s="489">
        <f>Orçamento!H82</f>
        <v>0</v>
      </c>
      <c r="G19" s="490">
        <f>Orçamento!J98</f>
        <v>0</v>
      </c>
      <c r="H19" s="490"/>
      <c r="I19" s="225" t="e">
        <f t="shared" si="0"/>
        <v>#DIV/0!</v>
      </c>
      <c r="M19" s="297"/>
      <c r="N19" s="298"/>
    </row>
    <row r="20" spans="1:14" ht="20.85" customHeight="1">
      <c r="A20" s="224" t="str">
        <f>Orçamento!C99</f>
        <v>10.0</v>
      </c>
      <c r="B20" s="487" t="str">
        <f>Orçamento!D99</f>
        <v>PISOS, RODAPÉS E SOLEIRAS</v>
      </c>
      <c r="C20" s="488">
        <f>Orçamento!E99</f>
        <v>0</v>
      </c>
      <c r="D20" s="488">
        <f>Orçamento!F99</f>
        <v>0</v>
      </c>
      <c r="E20" s="488">
        <f>Orçamento!G99</f>
        <v>0</v>
      </c>
      <c r="F20" s="489">
        <f>Orçamento!H99</f>
        <v>0</v>
      </c>
      <c r="G20" s="490">
        <f>Orçamento!J108</f>
        <v>0</v>
      </c>
      <c r="H20" s="490"/>
      <c r="I20" s="225" t="e">
        <f t="shared" si="0"/>
        <v>#DIV/0!</v>
      </c>
      <c r="M20" s="297"/>
      <c r="N20" s="298"/>
    </row>
    <row r="21" spans="1:14" ht="20.85" customHeight="1">
      <c r="A21" s="224" t="str">
        <f>Orçamento!C109</f>
        <v>11.0</v>
      </c>
      <c r="B21" s="487" t="str">
        <f>Orçamento!D109</f>
        <v>PINTURA</v>
      </c>
      <c r="C21" s="488">
        <f>Orçamento!E109</f>
        <v>0</v>
      </c>
      <c r="D21" s="488">
        <f>Orçamento!F109</f>
        <v>0</v>
      </c>
      <c r="E21" s="488">
        <f>Orçamento!G109</f>
        <v>0</v>
      </c>
      <c r="F21" s="489">
        <f>Orçamento!H109</f>
        <v>0</v>
      </c>
      <c r="G21" s="490">
        <f>Orçamento!J116</f>
        <v>0</v>
      </c>
      <c r="H21" s="490"/>
      <c r="I21" s="225" t="e">
        <f t="shared" si="0"/>
        <v>#DIV/0!</v>
      </c>
      <c r="M21" s="297"/>
      <c r="N21" s="298"/>
    </row>
    <row r="22" spans="1:14" ht="20.85" customHeight="1">
      <c r="A22" s="224" t="str">
        <f>Orçamento!C117</f>
        <v>12.0</v>
      </c>
      <c r="B22" s="487" t="str">
        <f>Orçamento!D117</f>
        <v>INSTALAÇÕES HIDROSANITÁRIAS/ÁGUA PLUVIAL</v>
      </c>
      <c r="C22" s="488">
        <f>Orçamento!E117</f>
        <v>0</v>
      </c>
      <c r="D22" s="488">
        <f>Orçamento!F117</f>
        <v>0</v>
      </c>
      <c r="E22" s="488">
        <f>Orçamento!G117</f>
        <v>0</v>
      </c>
      <c r="F22" s="489">
        <f>Orçamento!H117</f>
        <v>0</v>
      </c>
      <c r="G22" s="490">
        <f>Orçamento!J218</f>
        <v>0</v>
      </c>
      <c r="H22" s="490"/>
      <c r="I22" s="225" t="e">
        <f t="shared" si="0"/>
        <v>#DIV/0!</v>
      </c>
      <c r="M22" s="297"/>
      <c r="N22" s="298"/>
    </row>
    <row r="23" spans="1:14" ht="20.85" customHeight="1">
      <c r="A23" s="224" t="str">
        <f>Orçamento!C219</f>
        <v>13.0</v>
      </c>
      <c r="B23" s="487" t="str">
        <f>Orçamento!D219</f>
        <v>ACESSÓRIOS</v>
      </c>
      <c r="C23" s="488">
        <f>Orçamento!E219</f>
        <v>0</v>
      </c>
      <c r="D23" s="488">
        <f>Orçamento!F219</f>
        <v>0</v>
      </c>
      <c r="E23" s="488">
        <f>Orçamento!G219</f>
        <v>0</v>
      </c>
      <c r="F23" s="489">
        <f>Orçamento!H219</f>
        <v>0</v>
      </c>
      <c r="G23" s="490">
        <f>Orçamento!J223</f>
        <v>0</v>
      </c>
      <c r="H23" s="490"/>
      <c r="I23" s="225" t="e">
        <f t="shared" si="0"/>
        <v>#DIV/0!</v>
      </c>
      <c r="M23" s="297"/>
      <c r="N23" s="298"/>
    </row>
    <row r="24" spans="1:14" ht="20.85" customHeight="1">
      <c r="A24" s="224" t="str">
        <f>Orçamento!C224</f>
        <v>14.0</v>
      </c>
      <c r="B24" s="487" t="str">
        <f>Orçamento!D224</f>
        <v xml:space="preserve">INSTALAÇÕES ELÉTRICAS </v>
      </c>
      <c r="C24" s="488">
        <f>Orçamento!E224</f>
        <v>0</v>
      </c>
      <c r="D24" s="488">
        <f>Orçamento!F224</f>
        <v>0</v>
      </c>
      <c r="E24" s="488">
        <f>Orçamento!G224</f>
        <v>0</v>
      </c>
      <c r="F24" s="489">
        <f>Orçamento!H224</f>
        <v>0</v>
      </c>
      <c r="G24" s="490">
        <f>Orçamento!J271</f>
        <v>0</v>
      </c>
      <c r="H24" s="490"/>
      <c r="I24" s="225" t="e">
        <f t="shared" si="0"/>
        <v>#DIV/0!</v>
      </c>
      <c r="M24" s="297"/>
      <c r="N24" s="298"/>
    </row>
    <row r="25" spans="1:14" ht="20.85" customHeight="1">
      <c r="A25" s="224" t="str">
        <f>Orçamento!C272</f>
        <v>15.0</v>
      </c>
      <c r="B25" s="487" t="str">
        <f>Orçamento!D272</f>
        <v>INSTALAÇÕES DE SISTEMA DE EMERGENCIA E SEGURANÇA CONTRA INCENDIO</v>
      </c>
      <c r="C25" s="488">
        <f>Orçamento!E225</f>
        <v>0</v>
      </c>
      <c r="D25" s="488">
        <f>Orçamento!F225</f>
        <v>0</v>
      </c>
      <c r="E25" s="488">
        <f>Orçamento!G225</f>
        <v>0</v>
      </c>
      <c r="F25" s="489">
        <f>Orçamento!H225</f>
        <v>0</v>
      </c>
      <c r="G25" s="490">
        <f>Orçamento!J279</f>
        <v>0</v>
      </c>
      <c r="H25" s="490"/>
      <c r="I25" s="225" t="e">
        <f t="shared" si="0"/>
        <v>#DIV/0!</v>
      </c>
      <c r="M25" s="297"/>
      <c r="N25" s="298"/>
    </row>
    <row r="26" spans="1:14" ht="20.85" customHeight="1">
      <c r="A26" s="224" t="str">
        <f>Orçamento!C280</f>
        <v>16.0</v>
      </c>
      <c r="B26" s="487" t="str">
        <f>Orçamento!D280</f>
        <v>CLIMATIZAÇÃO</v>
      </c>
      <c r="C26" s="488">
        <f>Orçamento!E273</f>
        <v>0</v>
      </c>
      <c r="D26" s="488">
        <f>Orçamento!F273</f>
        <v>0</v>
      </c>
      <c r="E26" s="488">
        <f>Orçamento!G273</f>
        <v>0</v>
      </c>
      <c r="F26" s="489">
        <f>Orçamento!H273</f>
        <v>0</v>
      </c>
      <c r="G26" s="490">
        <f>Orçamento!J283</f>
        <v>0</v>
      </c>
      <c r="H26" s="490"/>
      <c r="I26" s="225" t="e">
        <f t="shared" ref="I26" si="1">G26/$G$28</f>
        <v>#DIV/0!</v>
      </c>
      <c r="M26" s="297"/>
      <c r="N26" s="298"/>
    </row>
    <row r="27" spans="1:14" ht="20.85" customHeight="1">
      <c r="A27" s="224" t="str">
        <f>Orçamento!C284</f>
        <v>17.0</v>
      </c>
      <c r="B27" s="487" t="str">
        <f>Orçamento!D284</f>
        <v>SERVIÇOS EXTERNOS A EDIFICAÇÃO E LIMPEZAS</v>
      </c>
      <c r="C27" s="488">
        <f>Orçamento!E284</f>
        <v>0</v>
      </c>
      <c r="D27" s="488">
        <f>Orçamento!F284</f>
        <v>0</v>
      </c>
      <c r="E27" s="488">
        <f>Orçamento!G284</f>
        <v>0</v>
      </c>
      <c r="F27" s="489">
        <f>Orçamento!H284</f>
        <v>0</v>
      </c>
      <c r="G27" s="490">
        <f>Orçamento!J291</f>
        <v>0</v>
      </c>
      <c r="H27" s="490"/>
      <c r="I27" s="225" t="e">
        <f>G27/$G$28</f>
        <v>#DIV/0!</v>
      </c>
      <c r="M27" s="297"/>
      <c r="N27" s="298"/>
    </row>
    <row r="28" spans="1:14" ht="39.950000000000003" customHeight="1">
      <c r="A28" s="483" t="s">
        <v>305</v>
      </c>
      <c r="B28" s="484"/>
      <c r="C28" s="484"/>
      <c r="D28" s="484"/>
      <c r="E28" s="484"/>
      <c r="F28" s="485"/>
      <c r="G28" s="486">
        <f>SUM(G11:H27)</f>
        <v>0</v>
      </c>
      <c r="H28" s="486"/>
      <c r="I28" s="228" t="e">
        <f>G28/$G$28</f>
        <v>#DIV/0!</v>
      </c>
      <c r="M28" s="297"/>
    </row>
    <row r="29" spans="1:14" ht="20.85" customHeight="1">
      <c r="A29" s="4"/>
      <c r="B29" s="4"/>
      <c r="C29" s="4"/>
      <c r="D29" s="4"/>
      <c r="E29" s="4"/>
      <c r="F29" s="4"/>
      <c r="G29" s="4"/>
      <c r="H29" s="4"/>
      <c r="I29" s="4"/>
    </row>
    <row r="30" spans="1:14" ht="20.85" customHeight="1">
      <c r="A30" s="4"/>
      <c r="B30" s="4"/>
      <c r="C30" s="4"/>
      <c r="D30" s="4"/>
      <c r="E30" s="4"/>
      <c r="F30" s="4"/>
      <c r="G30" s="4"/>
      <c r="H30" s="4"/>
      <c r="I30" s="4"/>
    </row>
    <row r="31" spans="1:14" ht="20.85" customHeight="1">
      <c r="A31" s="4"/>
      <c r="B31" s="4"/>
      <c r="C31" s="4"/>
      <c r="D31" s="4"/>
      <c r="E31" s="4"/>
      <c r="F31" s="4"/>
      <c r="G31" s="4"/>
      <c r="H31" s="4"/>
      <c r="I31" s="4"/>
    </row>
  </sheetData>
  <mergeCells count="41">
    <mergeCell ref="B16:F16"/>
    <mergeCell ref="G16:H16"/>
    <mergeCell ref="B17:F17"/>
    <mergeCell ref="G17:H17"/>
    <mergeCell ref="B18:F18"/>
    <mergeCell ref="A1:I2"/>
    <mergeCell ref="B10:F10"/>
    <mergeCell ref="G10:H10"/>
    <mergeCell ref="E3:F3"/>
    <mergeCell ref="B5:G5"/>
    <mergeCell ref="B24:F24"/>
    <mergeCell ref="G23:H23"/>
    <mergeCell ref="G24:H24"/>
    <mergeCell ref="B20:F20"/>
    <mergeCell ref="G20:H20"/>
    <mergeCell ref="B21:F21"/>
    <mergeCell ref="G21:H21"/>
    <mergeCell ref="B11:F11"/>
    <mergeCell ref="G11:H11"/>
    <mergeCell ref="G22:H22"/>
    <mergeCell ref="B22:F22"/>
    <mergeCell ref="B23:F23"/>
    <mergeCell ref="B13:F13"/>
    <mergeCell ref="G13:H13"/>
    <mergeCell ref="B12:F12"/>
    <mergeCell ref="G12:H12"/>
    <mergeCell ref="G18:H18"/>
    <mergeCell ref="B19:F19"/>
    <mergeCell ref="G19:H19"/>
    <mergeCell ref="B14:F14"/>
    <mergeCell ref="G14:H14"/>
    <mergeCell ref="B15:F15"/>
    <mergeCell ref="G15:H15"/>
    <mergeCell ref="A28:F28"/>
    <mergeCell ref="G28:H28"/>
    <mergeCell ref="B27:F27"/>
    <mergeCell ref="G27:H27"/>
    <mergeCell ref="B25:F25"/>
    <mergeCell ref="G25:H25"/>
    <mergeCell ref="B26:F26"/>
    <mergeCell ref="G26:H26"/>
  </mergeCells>
  <pageMargins left="0.59055118110236227" right="0.11811023622047245" top="0.51181102362204722" bottom="0.98425196850393704" header="0.31496062992125984" footer="0.31496062992125984"/>
  <pageSetup paperSize="9" scale="67" orientation="portrait" horizontalDpi="300" verticalDpi="300" r:id="rId1"/>
  <headerFooter>
    <oddFooter>&amp;L&amp;G&amp;C&amp;"-,Negrito"&amp;9Camila Diel Bobrzyk&amp;"-,Regular"Engenheira Civil CREA MT025305&amp;R&amp;P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3"/>
  <sheetViews>
    <sheetView zoomScale="80" zoomScaleNormal="80" zoomScaleSheetLayoutView="80" zoomScalePageLayoutView="60" workbookViewId="0">
      <selection activeCell="O34" sqref="O34"/>
    </sheetView>
  </sheetViews>
  <sheetFormatPr defaultRowHeight="20.85" customHeight="1"/>
  <cols>
    <col min="1" max="1" width="14.42578125" style="121" customWidth="1"/>
    <col min="2" max="2" width="28.5703125" style="121" customWidth="1"/>
    <col min="3" max="3" width="4" style="121" customWidth="1"/>
    <col min="4" max="4" width="2.7109375" style="121" customWidth="1"/>
    <col min="5" max="5" width="9.5703125" style="121" customWidth="1"/>
    <col min="6" max="6" width="15.7109375" style="121" customWidth="1"/>
    <col min="7" max="7" width="13.7109375" style="121" customWidth="1"/>
    <col min="8" max="8" width="11.7109375" style="121" customWidth="1"/>
    <col min="9" max="9" width="16.140625" style="121" customWidth="1"/>
    <col min="10" max="10" width="11.7109375" style="121" customWidth="1"/>
    <col min="11" max="11" width="9.140625" style="121"/>
    <col min="12" max="13" width="10" style="121" customWidth="1"/>
    <col min="14" max="14" width="9.140625" style="121"/>
    <col min="15" max="15" width="9.7109375" style="121" customWidth="1"/>
    <col min="16" max="16" width="11.85546875" style="121" customWidth="1"/>
    <col min="17" max="18" width="9.140625" style="121" customWidth="1"/>
    <col min="19" max="19" width="12.42578125" style="121" customWidth="1"/>
    <col min="20" max="20" width="9.140625" style="121"/>
    <col min="21" max="21" width="14.85546875" style="121" customWidth="1"/>
    <col min="22" max="16384" width="9.140625" style="121"/>
  </cols>
  <sheetData>
    <row r="1" spans="1:39" s="239" customFormat="1" ht="20.85" customHeight="1">
      <c r="A1" s="509" t="str">
        <f>Orçamento!A1</f>
        <v xml:space="preserve"> Reforma e Ampliação Abatedouro de Aves Municipal</v>
      </c>
      <c r="B1" s="510"/>
      <c r="C1" s="510"/>
      <c r="D1" s="510"/>
      <c r="E1" s="510"/>
      <c r="F1" s="510"/>
      <c r="G1" s="510"/>
      <c r="H1" s="510"/>
      <c r="I1" s="510"/>
      <c r="J1" s="510"/>
      <c r="K1" s="510"/>
      <c r="L1" s="510"/>
      <c r="M1" s="453"/>
      <c r="N1" s="453"/>
      <c r="O1" s="453"/>
      <c r="P1" s="453"/>
      <c r="Q1" s="453"/>
      <c r="R1" s="453"/>
      <c r="S1" s="453"/>
      <c r="T1" s="453"/>
      <c r="U1" s="454"/>
      <c r="V1" s="330"/>
      <c r="W1" s="330"/>
      <c r="X1" s="330"/>
      <c r="Y1" s="330"/>
      <c r="Z1" s="330"/>
      <c r="AA1" s="330"/>
      <c r="AB1" s="330"/>
      <c r="AC1" s="330"/>
      <c r="AD1" s="330"/>
      <c r="AE1" s="330"/>
      <c r="AF1" s="330"/>
      <c r="AG1" s="330"/>
      <c r="AH1" s="330"/>
      <c r="AI1" s="321"/>
      <c r="AJ1" s="321"/>
      <c r="AK1" s="321"/>
      <c r="AL1" s="321"/>
      <c r="AM1" s="321"/>
    </row>
    <row r="2" spans="1:39" s="239" customFormat="1" ht="20.85" customHeight="1">
      <c r="A2" s="507" t="s">
        <v>540</v>
      </c>
      <c r="B2" s="508"/>
      <c r="C2" s="508"/>
      <c r="D2" s="508"/>
      <c r="E2" s="508"/>
      <c r="F2" s="508"/>
      <c r="G2" s="508"/>
      <c r="H2" s="508"/>
      <c r="I2" s="508"/>
      <c r="J2" s="508"/>
      <c r="K2" s="508"/>
      <c r="L2" s="508"/>
      <c r="U2" s="455"/>
      <c r="V2" s="330"/>
      <c r="W2" s="330"/>
      <c r="X2" s="330"/>
      <c r="Y2" s="330"/>
      <c r="Z2" s="330"/>
      <c r="AA2" s="330"/>
      <c r="AB2" s="330"/>
      <c r="AC2" s="330"/>
      <c r="AD2" s="330"/>
      <c r="AE2" s="330"/>
      <c r="AF2" s="330"/>
      <c r="AG2" s="330"/>
      <c r="AH2" s="330"/>
      <c r="AI2" s="321"/>
      <c r="AJ2" s="321"/>
      <c r="AK2" s="321"/>
      <c r="AL2" s="321"/>
      <c r="AM2" s="321"/>
    </row>
    <row r="3" spans="1:39" s="247" customFormat="1" ht="21" customHeight="1">
      <c r="A3" s="456" t="str">
        <f>Orçamento!A3</f>
        <v>Proprietário:  Municipio de Sorriso</v>
      </c>
      <c r="B3" s="241"/>
      <c r="C3" s="242"/>
      <c r="D3" s="243"/>
      <c r="E3" s="492" t="s">
        <v>7</v>
      </c>
      <c r="F3" s="492"/>
      <c r="G3" s="244">
        <f>Resumo!G3</f>
        <v>0</v>
      </c>
      <c r="H3" s="443" t="s">
        <v>9</v>
      </c>
      <c r="I3" s="246">
        <f>Orçamento!J3</f>
        <v>43549</v>
      </c>
      <c r="U3" s="457"/>
      <c r="V3" s="330"/>
      <c r="W3" s="330"/>
      <c r="X3" s="330"/>
      <c r="Y3" s="330"/>
      <c r="Z3" s="330"/>
      <c r="AA3" s="330"/>
      <c r="AB3" s="330"/>
      <c r="AC3" s="330"/>
      <c r="AD3" s="330"/>
      <c r="AE3" s="330"/>
      <c r="AF3" s="330"/>
      <c r="AG3" s="330"/>
      <c r="AH3" s="330"/>
      <c r="AI3" s="37"/>
      <c r="AJ3" s="37"/>
      <c r="AK3" s="37"/>
      <c r="AL3" s="37"/>
      <c r="AM3" s="37"/>
    </row>
    <row r="4" spans="1:39" s="247" customFormat="1" ht="21" customHeight="1">
      <c r="A4" s="456" t="str">
        <f>Orçamento!B4</f>
        <v xml:space="preserve"> Reforma e Ampliação Abatedouro de Aves Municipal</v>
      </c>
      <c r="B4" s="240"/>
      <c r="C4" s="240"/>
      <c r="D4" s="240"/>
      <c r="E4" s="248"/>
      <c r="F4" s="443" t="s">
        <v>8</v>
      </c>
      <c r="G4" s="244">
        <f>G3/(B6+B7)</f>
        <v>0</v>
      </c>
      <c r="H4" s="443" t="s">
        <v>10</v>
      </c>
      <c r="I4" s="249">
        <f>'BDI - Serviços'!I25</f>
        <v>0.24940000000000001</v>
      </c>
      <c r="O4" s="322"/>
      <c r="P4" s="334"/>
      <c r="Q4" s="335"/>
      <c r="R4" s="335"/>
      <c r="S4" s="335"/>
      <c r="T4" s="335"/>
      <c r="U4" s="458"/>
      <c r="V4" s="330"/>
      <c r="W4" s="330"/>
      <c r="X4" s="330"/>
      <c r="Y4" s="330"/>
      <c r="Z4" s="330"/>
      <c r="AA4" s="330"/>
      <c r="AB4" s="330"/>
      <c r="AC4" s="330"/>
      <c r="AD4" s="330"/>
      <c r="AE4" s="330"/>
      <c r="AF4" s="330"/>
      <c r="AG4" s="330"/>
      <c r="AH4" s="330"/>
      <c r="AI4" s="37"/>
      <c r="AJ4" s="37"/>
      <c r="AK4" s="37"/>
      <c r="AL4" s="37"/>
      <c r="AM4" s="37"/>
    </row>
    <row r="5" spans="1:39" s="247" customFormat="1" ht="23.25" customHeight="1">
      <c r="A5" s="456" t="str">
        <f>Orçamento!A5</f>
        <v>Local:</v>
      </c>
      <c r="B5" s="493" t="str">
        <f>Orçamento!B5</f>
        <v>Local: BR 163, KM 774 - Assentamento Jonas Pinheiro Poranga - Sorriso MT</v>
      </c>
      <c r="C5" s="493"/>
      <c r="D5" s="493"/>
      <c r="E5" s="493"/>
      <c r="F5" s="493"/>
      <c r="G5" s="493"/>
      <c r="H5" s="250" t="s">
        <v>11</v>
      </c>
      <c r="I5" s="251" t="str">
        <f>Orçamento!J6</f>
        <v>SINAPI - FEVEREIRO 2019</v>
      </c>
      <c r="O5" s="322"/>
      <c r="P5" s="334"/>
      <c r="Q5" s="335"/>
      <c r="R5" s="335"/>
      <c r="S5" s="335"/>
      <c r="T5" s="335"/>
      <c r="U5" s="458"/>
      <c r="V5" s="37"/>
      <c r="W5" s="37"/>
      <c r="X5" s="37"/>
      <c r="Y5" s="37"/>
      <c r="Z5" s="37"/>
      <c r="AA5" s="37"/>
      <c r="AB5" s="37"/>
      <c r="AC5" s="37"/>
      <c r="AD5" s="37"/>
      <c r="AE5" s="37"/>
      <c r="AF5" s="37"/>
      <c r="AG5" s="37"/>
      <c r="AH5" s="37"/>
      <c r="AI5" s="37"/>
      <c r="AJ5" s="37"/>
      <c r="AK5" s="37"/>
      <c r="AL5" s="37"/>
      <c r="AM5" s="37"/>
    </row>
    <row r="6" spans="1:39" s="247" customFormat="1" ht="21" customHeight="1">
      <c r="A6" s="456" t="str">
        <f>Orçamento!A6</f>
        <v xml:space="preserve">Área reforma: </v>
      </c>
      <c r="B6" s="252">
        <f>Orçamento!B6</f>
        <v>288.45999999999998</v>
      </c>
      <c r="C6" s="240"/>
      <c r="D6" s="240"/>
      <c r="E6" s="241"/>
      <c r="F6" s="253" t="str">
        <f>Orçamento!E8</f>
        <v>Arredondamentos: Opções → Avançado → Fórmulas → "Definir Precisão Conforme Exibido"</v>
      </c>
      <c r="G6" s="241"/>
      <c r="H6" s="241"/>
      <c r="I6" s="240"/>
      <c r="O6" s="322"/>
      <c r="P6" s="334"/>
      <c r="Q6" s="335"/>
      <c r="R6" s="335"/>
      <c r="S6" s="335"/>
      <c r="T6" s="335"/>
      <c r="U6" s="458"/>
      <c r="V6" s="37"/>
      <c r="W6" s="37"/>
      <c r="X6" s="37"/>
      <c r="Y6" s="37"/>
      <c r="Z6" s="37"/>
      <c r="AA6" s="37"/>
      <c r="AB6" s="37"/>
      <c r="AC6" s="37"/>
      <c r="AD6" s="37"/>
      <c r="AE6" s="37"/>
      <c r="AF6" s="37"/>
      <c r="AG6" s="37"/>
      <c r="AH6" s="37"/>
      <c r="AI6" s="37"/>
      <c r="AJ6" s="37"/>
      <c r="AK6" s="37"/>
      <c r="AL6" s="37"/>
      <c r="AM6" s="37"/>
    </row>
    <row r="7" spans="1:39" s="247" customFormat="1" ht="21" customHeight="1">
      <c r="A7" s="456" t="str">
        <f>Orçamento!A7</f>
        <v xml:space="preserve">Área ampliação: </v>
      </c>
      <c r="B7" s="252">
        <f>Resumo!B7</f>
        <v>12.26</v>
      </c>
      <c r="C7" s="240"/>
      <c r="D7" s="240"/>
      <c r="E7" s="241"/>
      <c r="F7" s="253"/>
      <c r="G7" s="241"/>
      <c r="H7" s="241"/>
      <c r="I7" s="240"/>
      <c r="O7" s="322"/>
      <c r="P7" s="334"/>
      <c r="Q7" s="335"/>
      <c r="R7" s="335"/>
      <c r="S7" s="335"/>
      <c r="T7" s="335"/>
      <c r="U7" s="458"/>
      <c r="V7" s="37"/>
      <c r="W7" s="37"/>
      <c r="X7" s="37"/>
      <c r="Y7" s="37"/>
      <c r="Z7" s="37"/>
      <c r="AA7" s="37"/>
      <c r="AB7" s="37"/>
      <c r="AC7" s="37"/>
      <c r="AD7" s="37"/>
      <c r="AE7" s="37"/>
      <c r="AF7" s="37"/>
      <c r="AG7" s="37"/>
      <c r="AH7" s="37"/>
      <c r="AI7" s="37"/>
      <c r="AJ7" s="37"/>
      <c r="AK7" s="37"/>
      <c r="AL7" s="37"/>
      <c r="AM7" s="37"/>
    </row>
    <row r="8" spans="1:39" s="247" customFormat="1" ht="21" customHeight="1">
      <c r="A8" s="459" t="str">
        <f>Orçamento!A8</f>
        <v>Responsável Técnico: Camila Diel Bobrzyk - CREA MT025305</v>
      </c>
      <c r="B8" s="241"/>
      <c r="C8" s="242"/>
      <c r="D8" s="243"/>
      <c r="E8" s="241"/>
      <c r="F8" s="241"/>
      <c r="H8" s="241"/>
      <c r="I8" s="240"/>
      <c r="O8" s="322"/>
      <c r="P8" s="334"/>
      <c r="Q8" s="335"/>
      <c r="R8" s="335"/>
      <c r="S8" s="335"/>
      <c r="T8" s="335"/>
      <c r="U8" s="458"/>
      <c r="V8" s="37"/>
      <c r="W8" s="37"/>
      <c r="X8" s="37"/>
      <c r="Y8" s="37"/>
      <c r="Z8" s="37"/>
      <c r="AA8" s="37"/>
      <c r="AB8" s="37"/>
      <c r="AC8" s="37"/>
      <c r="AD8" s="37"/>
      <c r="AE8" s="37"/>
      <c r="AF8" s="37"/>
      <c r="AG8" s="37"/>
      <c r="AH8" s="37"/>
      <c r="AI8" s="37"/>
      <c r="AJ8" s="37"/>
      <c r="AK8" s="37"/>
      <c r="AL8" s="37"/>
      <c r="AM8" s="37"/>
    </row>
    <row r="9" spans="1:39" ht="20.85" customHeight="1">
      <c r="A9" s="460"/>
      <c r="B9" s="331"/>
      <c r="C9" s="332"/>
      <c r="D9" s="333"/>
      <c r="E9" s="328"/>
      <c r="F9" s="331"/>
      <c r="G9" s="331"/>
      <c r="H9" s="331"/>
      <c r="I9" s="331"/>
      <c r="J9" s="328"/>
      <c r="K9" s="328"/>
      <c r="L9" s="328"/>
      <c r="M9" s="328"/>
      <c r="N9" s="328"/>
      <c r="O9" s="329"/>
      <c r="P9" s="334"/>
      <c r="Q9" s="335"/>
      <c r="R9" s="335"/>
      <c r="S9" s="335"/>
      <c r="T9" s="335"/>
      <c r="U9" s="458"/>
      <c r="V9" s="37"/>
      <c r="W9" s="37"/>
      <c r="X9" s="37"/>
      <c r="Y9" s="37"/>
      <c r="Z9" s="37"/>
      <c r="AA9" s="37"/>
      <c r="AB9" s="37"/>
      <c r="AC9" s="37"/>
      <c r="AD9" s="37"/>
      <c r="AE9" s="37"/>
      <c r="AF9" s="37"/>
      <c r="AG9" s="37"/>
      <c r="AH9" s="37"/>
      <c r="AI9" s="37"/>
      <c r="AJ9" s="37"/>
      <c r="AK9" s="37"/>
      <c r="AL9" s="37"/>
      <c r="AM9" s="37"/>
    </row>
    <row r="10" spans="1:39" s="45" customFormat="1" ht="20.85" customHeight="1">
      <c r="A10" s="511" t="s">
        <v>32</v>
      </c>
      <c r="B10" s="474" t="s">
        <v>517</v>
      </c>
      <c r="C10" s="474"/>
      <c r="D10" s="474"/>
      <c r="E10" s="474"/>
      <c r="F10" s="474"/>
      <c r="G10" s="474" t="s">
        <v>33</v>
      </c>
      <c r="H10" s="474"/>
      <c r="I10" s="474" t="s">
        <v>34</v>
      </c>
      <c r="J10" s="494">
        <v>30</v>
      </c>
      <c r="K10" s="494"/>
      <c r="L10" s="494"/>
      <c r="M10" s="494">
        <f>J10+30</f>
        <v>60</v>
      </c>
      <c r="N10" s="494"/>
      <c r="O10" s="494"/>
      <c r="P10" s="494">
        <f>M10+30</f>
        <v>90</v>
      </c>
      <c r="Q10" s="494"/>
      <c r="R10" s="494"/>
      <c r="S10" s="494">
        <f>P10+30</f>
        <v>120</v>
      </c>
      <c r="T10" s="494"/>
      <c r="U10" s="495"/>
      <c r="V10" s="512"/>
      <c r="W10" s="512"/>
      <c r="X10" s="512"/>
      <c r="Y10" s="21"/>
      <c r="Z10" s="21"/>
      <c r="AA10" s="21"/>
      <c r="AB10" s="21"/>
      <c r="AC10" s="21"/>
      <c r="AD10" s="21"/>
      <c r="AE10" s="21"/>
      <c r="AF10" s="21"/>
      <c r="AG10" s="21"/>
      <c r="AH10" s="21"/>
      <c r="AI10" s="21"/>
      <c r="AJ10" s="21"/>
      <c r="AK10" s="21"/>
      <c r="AL10" s="21"/>
      <c r="AM10" s="21"/>
    </row>
    <row r="11" spans="1:39" s="45" customFormat="1" ht="20.85" customHeight="1">
      <c r="A11" s="511"/>
      <c r="B11" s="474"/>
      <c r="C11" s="474"/>
      <c r="D11" s="474"/>
      <c r="E11" s="474"/>
      <c r="F11" s="474"/>
      <c r="G11" s="474"/>
      <c r="H11" s="474"/>
      <c r="I11" s="474"/>
      <c r="J11" s="444" t="s">
        <v>84</v>
      </c>
      <c r="K11" s="444" t="s">
        <v>83</v>
      </c>
      <c r="L11" s="444" t="s">
        <v>85</v>
      </c>
      <c r="M11" s="444" t="s">
        <v>84</v>
      </c>
      <c r="N11" s="444" t="s">
        <v>83</v>
      </c>
      <c r="O11" s="444" t="s">
        <v>85</v>
      </c>
      <c r="P11" s="444" t="s">
        <v>84</v>
      </c>
      <c r="Q11" s="444" t="s">
        <v>83</v>
      </c>
      <c r="R11" s="444" t="s">
        <v>85</v>
      </c>
      <c r="S11" s="444" t="s">
        <v>84</v>
      </c>
      <c r="T11" s="444" t="s">
        <v>83</v>
      </c>
      <c r="U11" s="461" t="s">
        <v>85</v>
      </c>
      <c r="V11" s="449"/>
      <c r="W11" s="449"/>
      <c r="X11" s="449"/>
    </row>
    <row r="12" spans="1:39" s="45" customFormat="1" ht="20.85" customHeight="1">
      <c r="A12" s="462" t="str">
        <f>Resumo!A11</f>
        <v>1.0</v>
      </c>
      <c r="B12" s="504" t="str">
        <f>Resumo!B11</f>
        <v>SERVIÇOS PRELIMINARES</v>
      </c>
      <c r="C12" s="504"/>
      <c r="D12" s="504"/>
      <c r="E12" s="504"/>
      <c r="F12" s="504"/>
      <c r="G12" s="505">
        <f>Resumo!G11</f>
        <v>0</v>
      </c>
      <c r="H12" s="505"/>
      <c r="I12" s="283" t="e">
        <f t="shared" ref="I12:I28" si="0">G12/$G$29</f>
        <v>#DIV/0!</v>
      </c>
      <c r="J12" s="118">
        <f t="shared" ref="J12:J17" si="1">K12*$G12</f>
        <v>0</v>
      </c>
      <c r="K12" s="53">
        <v>1</v>
      </c>
      <c r="L12" s="44">
        <f t="shared" ref="L12:L17" si="2">K12</f>
        <v>1</v>
      </c>
      <c r="M12" s="118">
        <f t="shared" ref="M12:M17" si="3">N12*$G12</f>
        <v>0</v>
      </c>
      <c r="N12" s="53"/>
      <c r="O12" s="44">
        <f t="shared" ref="O12:O17" si="4">L12+N12</f>
        <v>1</v>
      </c>
      <c r="P12" s="118">
        <f t="shared" ref="P12:P17" si="5">Q12*$G12</f>
        <v>0</v>
      </c>
      <c r="Q12" s="53"/>
      <c r="R12" s="44">
        <f t="shared" ref="R12:R17" si="6">O12+Q12</f>
        <v>1</v>
      </c>
      <c r="S12" s="118">
        <f t="shared" ref="S12:S17" si="7">T12*$G12</f>
        <v>0</v>
      </c>
      <c r="T12" s="53"/>
      <c r="U12" s="463">
        <f t="shared" ref="U12:U17" si="8">R12+T12</f>
        <v>1</v>
      </c>
      <c r="V12" s="450"/>
      <c r="W12" s="451"/>
      <c r="X12" s="451"/>
    </row>
    <row r="13" spans="1:39" s="45" customFormat="1" ht="20.85" customHeight="1">
      <c r="A13" s="462" t="str">
        <f>Resumo!A12</f>
        <v>2.0</v>
      </c>
      <c r="B13" s="504" t="str">
        <f>Resumo!B12</f>
        <v>MOVIMENTO DE TERRA E DEMOLIÇÕES</v>
      </c>
      <c r="C13" s="504"/>
      <c r="D13" s="504"/>
      <c r="E13" s="504"/>
      <c r="F13" s="504"/>
      <c r="G13" s="505">
        <f>Resumo!G12</f>
        <v>0</v>
      </c>
      <c r="H13" s="505"/>
      <c r="I13" s="283" t="e">
        <f t="shared" si="0"/>
        <v>#DIV/0!</v>
      </c>
      <c r="J13" s="118">
        <f t="shared" si="1"/>
        <v>0</v>
      </c>
      <c r="K13" s="53">
        <v>1</v>
      </c>
      <c r="L13" s="44">
        <f t="shared" si="2"/>
        <v>1</v>
      </c>
      <c r="M13" s="118">
        <f t="shared" si="3"/>
        <v>0</v>
      </c>
      <c r="N13" s="53"/>
      <c r="O13" s="44">
        <f t="shared" si="4"/>
        <v>1</v>
      </c>
      <c r="P13" s="118">
        <f t="shared" si="5"/>
        <v>0</v>
      </c>
      <c r="Q13" s="53"/>
      <c r="R13" s="44">
        <f t="shared" si="6"/>
        <v>1</v>
      </c>
      <c r="S13" s="118">
        <f t="shared" si="7"/>
        <v>0</v>
      </c>
      <c r="T13" s="53"/>
      <c r="U13" s="463">
        <f t="shared" si="8"/>
        <v>1</v>
      </c>
      <c r="V13" s="450"/>
      <c r="W13" s="451"/>
      <c r="X13" s="451"/>
    </row>
    <row r="14" spans="1:39" s="45" customFormat="1" ht="20.85" customHeight="1">
      <c r="A14" s="462" t="str">
        <f>Resumo!A13</f>
        <v>3.0</v>
      </c>
      <c r="B14" s="504" t="str">
        <f>Resumo!B13</f>
        <v>INFRA ESTRUTURA</v>
      </c>
      <c r="C14" s="504"/>
      <c r="D14" s="504"/>
      <c r="E14" s="504"/>
      <c r="F14" s="504"/>
      <c r="G14" s="505">
        <f>Resumo!G13</f>
        <v>0</v>
      </c>
      <c r="H14" s="505"/>
      <c r="I14" s="283" t="e">
        <f t="shared" si="0"/>
        <v>#DIV/0!</v>
      </c>
      <c r="J14" s="118">
        <f t="shared" si="1"/>
        <v>0</v>
      </c>
      <c r="K14" s="53">
        <v>0.8</v>
      </c>
      <c r="L14" s="44">
        <f t="shared" si="2"/>
        <v>0.8</v>
      </c>
      <c r="M14" s="118">
        <f t="shared" si="3"/>
        <v>0</v>
      </c>
      <c r="N14" s="53">
        <v>0.2</v>
      </c>
      <c r="O14" s="44">
        <f t="shared" si="4"/>
        <v>1</v>
      </c>
      <c r="P14" s="118">
        <f t="shared" si="5"/>
        <v>0</v>
      </c>
      <c r="Q14" s="53"/>
      <c r="R14" s="44">
        <f t="shared" si="6"/>
        <v>1</v>
      </c>
      <c r="S14" s="118">
        <f t="shared" si="7"/>
        <v>0</v>
      </c>
      <c r="T14" s="53"/>
      <c r="U14" s="463">
        <f t="shared" si="8"/>
        <v>1</v>
      </c>
      <c r="V14" s="450"/>
      <c r="W14" s="451"/>
      <c r="X14" s="451"/>
    </row>
    <row r="15" spans="1:39" s="45" customFormat="1" ht="20.85" customHeight="1">
      <c r="A15" s="462" t="str">
        <f>Resumo!A14</f>
        <v>4.0</v>
      </c>
      <c r="B15" s="504" t="str">
        <f>Resumo!B14</f>
        <v>SUPRA ESTRUTURA</v>
      </c>
      <c r="C15" s="504"/>
      <c r="D15" s="504"/>
      <c r="E15" s="504"/>
      <c r="F15" s="504"/>
      <c r="G15" s="505">
        <f>Resumo!G14</f>
        <v>0</v>
      </c>
      <c r="H15" s="505"/>
      <c r="I15" s="283" t="e">
        <f t="shared" si="0"/>
        <v>#DIV/0!</v>
      </c>
      <c r="J15" s="118">
        <f t="shared" si="1"/>
        <v>0</v>
      </c>
      <c r="K15" s="53">
        <v>1</v>
      </c>
      <c r="L15" s="44">
        <f t="shared" si="2"/>
        <v>1</v>
      </c>
      <c r="M15" s="118">
        <f t="shared" si="3"/>
        <v>0</v>
      </c>
      <c r="N15" s="53"/>
      <c r="O15" s="44">
        <f t="shared" si="4"/>
        <v>1</v>
      </c>
      <c r="P15" s="118">
        <f t="shared" si="5"/>
        <v>0</v>
      </c>
      <c r="Q15" s="53"/>
      <c r="R15" s="44">
        <f t="shared" si="6"/>
        <v>1</v>
      </c>
      <c r="S15" s="118">
        <f t="shared" si="7"/>
        <v>0</v>
      </c>
      <c r="T15" s="53"/>
      <c r="U15" s="463">
        <f t="shared" si="8"/>
        <v>1</v>
      </c>
      <c r="V15" s="450"/>
      <c r="W15" s="451"/>
      <c r="X15" s="451"/>
    </row>
    <row r="16" spans="1:39" s="45" customFormat="1" ht="20.85" customHeight="1">
      <c r="A16" s="462" t="str">
        <f>Resumo!A15</f>
        <v>5.0</v>
      </c>
      <c r="B16" s="504" t="str">
        <f>Resumo!B15</f>
        <v>IMPERMEABILIZAÇÃO E TRATAMENTOS</v>
      </c>
      <c r="C16" s="504"/>
      <c r="D16" s="504"/>
      <c r="E16" s="504"/>
      <c r="F16" s="504"/>
      <c r="G16" s="505">
        <f>Resumo!G15</f>
        <v>0</v>
      </c>
      <c r="H16" s="505"/>
      <c r="I16" s="283" t="e">
        <f t="shared" si="0"/>
        <v>#DIV/0!</v>
      </c>
      <c r="J16" s="118">
        <f t="shared" si="1"/>
        <v>0</v>
      </c>
      <c r="K16" s="53">
        <v>1</v>
      </c>
      <c r="L16" s="44">
        <f t="shared" si="2"/>
        <v>1</v>
      </c>
      <c r="M16" s="118">
        <f t="shared" si="3"/>
        <v>0</v>
      </c>
      <c r="N16" s="53"/>
      <c r="O16" s="44">
        <f t="shared" si="4"/>
        <v>1</v>
      </c>
      <c r="P16" s="118">
        <f t="shared" si="5"/>
        <v>0</v>
      </c>
      <c r="Q16" s="53"/>
      <c r="R16" s="44">
        <f t="shared" si="6"/>
        <v>1</v>
      </c>
      <c r="S16" s="118">
        <f t="shared" si="7"/>
        <v>0</v>
      </c>
      <c r="T16" s="53"/>
      <c r="U16" s="463">
        <f t="shared" si="8"/>
        <v>1</v>
      </c>
      <c r="V16" s="450"/>
      <c r="W16" s="451"/>
      <c r="X16" s="451"/>
    </row>
    <row r="17" spans="1:24" s="45" customFormat="1" ht="20.85" customHeight="1">
      <c r="A17" s="462" t="str">
        <f>Resumo!A16</f>
        <v>6.0</v>
      </c>
      <c r="B17" s="504" t="str">
        <f>Resumo!B16</f>
        <v>ALVENARIAS E VEDAÇÕES</v>
      </c>
      <c r="C17" s="504"/>
      <c r="D17" s="504"/>
      <c r="E17" s="504"/>
      <c r="F17" s="504"/>
      <c r="G17" s="505">
        <f>Resumo!G16</f>
        <v>0</v>
      </c>
      <c r="H17" s="505"/>
      <c r="I17" s="283" t="e">
        <f t="shared" si="0"/>
        <v>#DIV/0!</v>
      </c>
      <c r="J17" s="118">
        <f t="shared" si="1"/>
        <v>0</v>
      </c>
      <c r="K17" s="53">
        <v>0.5</v>
      </c>
      <c r="L17" s="44">
        <f t="shared" si="2"/>
        <v>0.5</v>
      </c>
      <c r="M17" s="118">
        <f t="shared" si="3"/>
        <v>0</v>
      </c>
      <c r="N17" s="53">
        <v>0.5</v>
      </c>
      <c r="O17" s="44">
        <f t="shared" si="4"/>
        <v>1</v>
      </c>
      <c r="P17" s="118">
        <f t="shared" si="5"/>
        <v>0</v>
      </c>
      <c r="Q17" s="53"/>
      <c r="R17" s="44">
        <f t="shared" si="6"/>
        <v>1</v>
      </c>
      <c r="S17" s="118">
        <f t="shared" si="7"/>
        <v>0</v>
      </c>
      <c r="T17" s="53"/>
      <c r="U17" s="463">
        <f t="shared" si="8"/>
        <v>1</v>
      </c>
      <c r="V17" s="450"/>
      <c r="W17" s="451"/>
      <c r="X17" s="451"/>
    </row>
    <row r="18" spans="1:24" s="45" customFormat="1" ht="20.85" customHeight="1">
      <c r="A18" s="462" t="str">
        <f>Resumo!A17</f>
        <v>7.0</v>
      </c>
      <c r="B18" s="504" t="str">
        <f>Resumo!B17</f>
        <v>REVESTIMENTOS</v>
      </c>
      <c r="C18" s="504"/>
      <c r="D18" s="504"/>
      <c r="E18" s="504"/>
      <c r="F18" s="504"/>
      <c r="G18" s="505">
        <f>Resumo!G17</f>
        <v>0</v>
      </c>
      <c r="H18" s="505"/>
      <c r="I18" s="283" t="e">
        <f t="shared" si="0"/>
        <v>#DIV/0!</v>
      </c>
      <c r="J18" s="118">
        <f t="shared" ref="J18:J25" si="9">K18*$G18</f>
        <v>0</v>
      </c>
      <c r="K18" s="53"/>
      <c r="L18" s="44">
        <f t="shared" ref="L18:L25" si="10">K18</f>
        <v>0</v>
      </c>
      <c r="M18" s="118">
        <f t="shared" ref="M18:M25" si="11">N18*$G18</f>
        <v>0</v>
      </c>
      <c r="N18" s="53"/>
      <c r="O18" s="44">
        <f t="shared" ref="O18:O25" si="12">L18+N18</f>
        <v>0</v>
      </c>
      <c r="P18" s="118">
        <f t="shared" ref="P18:P25" si="13">Q18*$G18</f>
        <v>0</v>
      </c>
      <c r="Q18" s="53">
        <v>0.5</v>
      </c>
      <c r="R18" s="44">
        <f t="shared" ref="R18:R25" si="14">O18+Q18</f>
        <v>0.5</v>
      </c>
      <c r="S18" s="118">
        <f t="shared" ref="S18:S25" si="15">T18*$G18</f>
        <v>0</v>
      </c>
      <c r="T18" s="53">
        <v>0.5</v>
      </c>
      <c r="U18" s="463">
        <f t="shared" ref="U18:U25" si="16">R18+T18</f>
        <v>1</v>
      </c>
      <c r="V18" s="450"/>
      <c r="W18" s="451"/>
      <c r="X18" s="451"/>
    </row>
    <row r="19" spans="1:24" s="45" customFormat="1" ht="20.85" customHeight="1">
      <c r="A19" s="462" t="str">
        <f>Resumo!A18</f>
        <v>8.0</v>
      </c>
      <c r="B19" s="504" t="str">
        <f>Resumo!B18</f>
        <v>COBERTURA</v>
      </c>
      <c r="C19" s="504"/>
      <c r="D19" s="504"/>
      <c r="E19" s="504"/>
      <c r="F19" s="504"/>
      <c r="G19" s="505">
        <f>Resumo!G18</f>
        <v>0</v>
      </c>
      <c r="H19" s="505"/>
      <c r="I19" s="283" t="e">
        <f t="shared" si="0"/>
        <v>#DIV/0!</v>
      </c>
      <c r="J19" s="118">
        <f t="shared" si="9"/>
        <v>0</v>
      </c>
      <c r="K19" s="53"/>
      <c r="L19" s="44">
        <f t="shared" si="10"/>
        <v>0</v>
      </c>
      <c r="M19" s="118">
        <f t="shared" si="11"/>
        <v>0</v>
      </c>
      <c r="N19" s="53">
        <v>1</v>
      </c>
      <c r="O19" s="44">
        <f t="shared" si="12"/>
        <v>1</v>
      </c>
      <c r="P19" s="118">
        <f t="shared" si="13"/>
        <v>0</v>
      </c>
      <c r="Q19" s="53"/>
      <c r="R19" s="44">
        <f t="shared" si="14"/>
        <v>1</v>
      </c>
      <c r="S19" s="118">
        <f t="shared" si="15"/>
        <v>0</v>
      </c>
      <c r="T19" s="53"/>
      <c r="U19" s="463">
        <f t="shared" si="16"/>
        <v>1</v>
      </c>
      <c r="V19" s="450"/>
      <c r="W19" s="451"/>
      <c r="X19" s="451"/>
    </row>
    <row r="20" spans="1:24" s="45" customFormat="1" ht="20.85" customHeight="1">
      <c r="A20" s="462" t="str">
        <f>Resumo!A19</f>
        <v>9.0</v>
      </c>
      <c r="B20" s="504" t="str">
        <f>Resumo!B19</f>
        <v>ESQUADRIAS</v>
      </c>
      <c r="C20" s="504"/>
      <c r="D20" s="504"/>
      <c r="E20" s="504"/>
      <c r="F20" s="504"/>
      <c r="G20" s="505">
        <f>Resumo!G19</f>
        <v>0</v>
      </c>
      <c r="H20" s="505"/>
      <c r="I20" s="283" t="e">
        <f t="shared" si="0"/>
        <v>#DIV/0!</v>
      </c>
      <c r="J20" s="118">
        <f t="shared" si="9"/>
        <v>0</v>
      </c>
      <c r="K20" s="53"/>
      <c r="L20" s="44">
        <f t="shared" si="10"/>
        <v>0</v>
      </c>
      <c r="M20" s="118">
        <f t="shared" si="11"/>
        <v>0</v>
      </c>
      <c r="N20" s="53"/>
      <c r="O20" s="44">
        <f t="shared" si="12"/>
        <v>0</v>
      </c>
      <c r="P20" s="118">
        <f t="shared" si="13"/>
        <v>0</v>
      </c>
      <c r="Q20" s="53">
        <v>1</v>
      </c>
      <c r="R20" s="44">
        <f t="shared" si="14"/>
        <v>1</v>
      </c>
      <c r="S20" s="118">
        <f t="shared" si="15"/>
        <v>0</v>
      </c>
      <c r="T20" s="53"/>
      <c r="U20" s="463">
        <f t="shared" si="16"/>
        <v>1</v>
      </c>
      <c r="V20" s="450"/>
      <c r="W20" s="451"/>
      <c r="X20" s="451"/>
    </row>
    <row r="21" spans="1:24" s="45" customFormat="1" ht="20.85" customHeight="1">
      <c r="A21" s="462" t="str">
        <f>Resumo!A20</f>
        <v>10.0</v>
      </c>
      <c r="B21" s="504" t="str">
        <f>Resumo!B20</f>
        <v>PISOS, RODAPÉS E SOLEIRAS</v>
      </c>
      <c r="C21" s="504"/>
      <c r="D21" s="504"/>
      <c r="E21" s="504"/>
      <c r="F21" s="504"/>
      <c r="G21" s="505">
        <f>Resumo!G20</f>
        <v>0</v>
      </c>
      <c r="H21" s="505"/>
      <c r="I21" s="283" t="e">
        <f t="shared" si="0"/>
        <v>#DIV/0!</v>
      </c>
      <c r="J21" s="118">
        <f t="shared" si="9"/>
        <v>0</v>
      </c>
      <c r="K21" s="53"/>
      <c r="L21" s="44">
        <f t="shared" si="10"/>
        <v>0</v>
      </c>
      <c r="M21" s="118">
        <f t="shared" si="11"/>
        <v>0</v>
      </c>
      <c r="N21" s="53"/>
      <c r="O21" s="44">
        <f t="shared" si="12"/>
        <v>0</v>
      </c>
      <c r="P21" s="118">
        <f t="shared" si="13"/>
        <v>0</v>
      </c>
      <c r="Q21" s="53">
        <v>0.5</v>
      </c>
      <c r="R21" s="44">
        <v>0.5</v>
      </c>
      <c r="S21" s="118">
        <f t="shared" si="15"/>
        <v>0</v>
      </c>
      <c r="T21" s="53">
        <v>0.5</v>
      </c>
      <c r="U21" s="463">
        <f>R21+T21</f>
        <v>1</v>
      </c>
      <c r="V21" s="450"/>
      <c r="W21" s="451"/>
      <c r="X21" s="451"/>
    </row>
    <row r="22" spans="1:24" s="45" customFormat="1" ht="20.85" customHeight="1">
      <c r="A22" s="462" t="str">
        <f>Resumo!A21</f>
        <v>11.0</v>
      </c>
      <c r="B22" s="504" t="str">
        <f>Resumo!B21</f>
        <v>PINTURA</v>
      </c>
      <c r="C22" s="504"/>
      <c r="D22" s="504"/>
      <c r="E22" s="504"/>
      <c r="F22" s="504"/>
      <c r="G22" s="505">
        <f>Resumo!G21</f>
        <v>0</v>
      </c>
      <c r="H22" s="505"/>
      <c r="I22" s="283" t="e">
        <f t="shared" si="0"/>
        <v>#DIV/0!</v>
      </c>
      <c r="J22" s="118">
        <f t="shared" si="9"/>
        <v>0</v>
      </c>
      <c r="K22" s="53"/>
      <c r="L22" s="44">
        <f t="shared" si="10"/>
        <v>0</v>
      </c>
      <c r="M22" s="118">
        <f t="shared" si="11"/>
        <v>0</v>
      </c>
      <c r="N22" s="53"/>
      <c r="O22" s="44">
        <f t="shared" si="12"/>
        <v>0</v>
      </c>
      <c r="P22" s="118">
        <f t="shared" si="13"/>
        <v>0</v>
      </c>
      <c r="Q22" s="53"/>
      <c r="R22" s="44">
        <f t="shared" si="14"/>
        <v>0</v>
      </c>
      <c r="S22" s="118">
        <f t="shared" si="15"/>
        <v>0</v>
      </c>
      <c r="T22" s="53">
        <v>1</v>
      </c>
      <c r="U22" s="463">
        <f t="shared" si="16"/>
        <v>1</v>
      </c>
      <c r="V22" s="450"/>
      <c r="W22" s="451"/>
      <c r="X22" s="451"/>
    </row>
    <row r="23" spans="1:24" s="45" customFormat="1" ht="20.85" customHeight="1">
      <c r="A23" s="462" t="str">
        <f>Resumo!A22</f>
        <v>12.0</v>
      </c>
      <c r="B23" s="504" t="str">
        <f>Resumo!B22</f>
        <v>INSTALAÇÕES HIDROSANITÁRIAS/ÁGUA PLUVIAL</v>
      </c>
      <c r="C23" s="504"/>
      <c r="D23" s="504"/>
      <c r="E23" s="504"/>
      <c r="F23" s="504"/>
      <c r="G23" s="505">
        <f>Resumo!G22</f>
        <v>0</v>
      </c>
      <c r="H23" s="505"/>
      <c r="I23" s="283" t="e">
        <f t="shared" si="0"/>
        <v>#DIV/0!</v>
      </c>
      <c r="J23" s="118">
        <f t="shared" si="9"/>
        <v>0</v>
      </c>
      <c r="K23" s="53"/>
      <c r="L23" s="44">
        <f t="shared" si="10"/>
        <v>0</v>
      </c>
      <c r="M23" s="118">
        <f t="shared" si="11"/>
        <v>0</v>
      </c>
      <c r="N23" s="53">
        <v>0.5</v>
      </c>
      <c r="O23" s="44">
        <f t="shared" si="12"/>
        <v>0.5</v>
      </c>
      <c r="P23" s="118">
        <f t="shared" si="13"/>
        <v>0</v>
      </c>
      <c r="Q23" s="53">
        <v>0.5</v>
      </c>
      <c r="R23" s="44">
        <f t="shared" si="14"/>
        <v>1</v>
      </c>
      <c r="S23" s="118">
        <f t="shared" si="15"/>
        <v>0</v>
      </c>
      <c r="T23" s="53"/>
      <c r="U23" s="463">
        <f t="shared" si="16"/>
        <v>1</v>
      </c>
      <c r="V23" s="450"/>
      <c r="W23" s="451"/>
      <c r="X23" s="451"/>
    </row>
    <row r="24" spans="1:24" s="45" customFormat="1" ht="20.85" customHeight="1">
      <c r="A24" s="462" t="str">
        <f>Resumo!A23</f>
        <v>13.0</v>
      </c>
      <c r="B24" s="504" t="str">
        <f>Resumo!B23</f>
        <v>ACESSÓRIOS</v>
      </c>
      <c r="C24" s="504"/>
      <c r="D24" s="504"/>
      <c r="E24" s="504"/>
      <c r="F24" s="504"/>
      <c r="G24" s="505">
        <f>Resumo!G23</f>
        <v>0</v>
      </c>
      <c r="H24" s="505"/>
      <c r="I24" s="283" t="e">
        <f t="shared" si="0"/>
        <v>#DIV/0!</v>
      </c>
      <c r="J24" s="118">
        <f t="shared" si="9"/>
        <v>0</v>
      </c>
      <c r="K24" s="53"/>
      <c r="L24" s="44">
        <f t="shared" si="10"/>
        <v>0</v>
      </c>
      <c r="M24" s="118">
        <f t="shared" si="11"/>
        <v>0</v>
      </c>
      <c r="N24" s="53"/>
      <c r="O24" s="44">
        <f t="shared" si="12"/>
        <v>0</v>
      </c>
      <c r="P24" s="118">
        <f t="shared" si="13"/>
        <v>0</v>
      </c>
      <c r="Q24" s="53">
        <v>1</v>
      </c>
      <c r="R24" s="44">
        <f t="shared" si="14"/>
        <v>1</v>
      </c>
      <c r="S24" s="118">
        <f t="shared" si="15"/>
        <v>0</v>
      </c>
      <c r="T24" s="53"/>
      <c r="U24" s="463">
        <f t="shared" si="16"/>
        <v>1</v>
      </c>
      <c r="V24" s="450"/>
      <c r="W24" s="451"/>
      <c r="X24" s="451"/>
    </row>
    <row r="25" spans="1:24" s="45" customFormat="1" ht="20.85" customHeight="1">
      <c r="A25" s="462" t="str">
        <f>Resumo!A24</f>
        <v>14.0</v>
      </c>
      <c r="B25" s="504" t="str">
        <f>Resumo!B24</f>
        <v xml:space="preserve">INSTALAÇÕES ELÉTRICAS </v>
      </c>
      <c r="C25" s="504"/>
      <c r="D25" s="504"/>
      <c r="E25" s="504"/>
      <c r="F25" s="504"/>
      <c r="G25" s="505">
        <f>Resumo!G24</f>
        <v>0</v>
      </c>
      <c r="H25" s="505"/>
      <c r="I25" s="283" t="e">
        <f t="shared" si="0"/>
        <v>#DIV/0!</v>
      </c>
      <c r="J25" s="118">
        <f t="shared" si="9"/>
        <v>0</v>
      </c>
      <c r="K25" s="53"/>
      <c r="L25" s="44">
        <f t="shared" si="10"/>
        <v>0</v>
      </c>
      <c r="M25" s="118">
        <f t="shared" si="11"/>
        <v>0</v>
      </c>
      <c r="N25" s="53">
        <v>0.5</v>
      </c>
      <c r="O25" s="44">
        <f t="shared" si="12"/>
        <v>0.5</v>
      </c>
      <c r="P25" s="118">
        <f t="shared" si="13"/>
        <v>0</v>
      </c>
      <c r="Q25" s="53">
        <v>0.5</v>
      </c>
      <c r="R25" s="44">
        <f t="shared" si="14"/>
        <v>1</v>
      </c>
      <c r="S25" s="118">
        <f t="shared" si="15"/>
        <v>0</v>
      </c>
      <c r="T25" s="53"/>
      <c r="U25" s="463">
        <f t="shared" si="16"/>
        <v>1</v>
      </c>
      <c r="V25" s="450"/>
      <c r="W25" s="451"/>
      <c r="X25" s="451"/>
    </row>
    <row r="26" spans="1:24" s="45" customFormat="1" ht="33" customHeight="1">
      <c r="A26" s="462" t="str">
        <f>Resumo!A25</f>
        <v>15.0</v>
      </c>
      <c r="B26" s="506" t="str">
        <f>Resumo!B25</f>
        <v>INSTALAÇÕES DE SISTEMA DE EMERGENCIA E SEGURANÇA CONTRA INCENDIO</v>
      </c>
      <c r="C26" s="506"/>
      <c r="D26" s="506"/>
      <c r="E26" s="506"/>
      <c r="F26" s="506"/>
      <c r="G26" s="505">
        <f>Resumo!G25</f>
        <v>0</v>
      </c>
      <c r="H26" s="505"/>
      <c r="I26" s="283" t="e">
        <f t="shared" si="0"/>
        <v>#DIV/0!</v>
      </c>
      <c r="J26" s="118">
        <f t="shared" ref="J26" si="17">K26*$G26</f>
        <v>0</v>
      </c>
      <c r="K26" s="53"/>
      <c r="L26" s="44">
        <f t="shared" ref="L26" si="18">K26</f>
        <v>0</v>
      </c>
      <c r="M26" s="118">
        <f t="shared" ref="M26" si="19">N26*$G26</f>
        <v>0</v>
      </c>
      <c r="N26" s="53"/>
      <c r="O26" s="44">
        <f t="shared" ref="O26" si="20">L26+N26</f>
        <v>0</v>
      </c>
      <c r="P26" s="118">
        <f t="shared" ref="P26" si="21">Q26*$G26</f>
        <v>0</v>
      </c>
      <c r="Q26" s="53"/>
      <c r="R26" s="44">
        <f t="shared" ref="R26" si="22">O26+Q26</f>
        <v>0</v>
      </c>
      <c r="S26" s="118">
        <f t="shared" ref="S26" si="23">T26*$G26</f>
        <v>0</v>
      </c>
      <c r="T26" s="53">
        <v>1</v>
      </c>
      <c r="U26" s="463">
        <f t="shared" ref="U26" si="24">R26+T26</f>
        <v>1</v>
      </c>
      <c r="V26" s="450"/>
      <c r="W26" s="451"/>
      <c r="X26" s="451"/>
    </row>
    <row r="27" spans="1:24" s="45" customFormat="1" ht="20.85" customHeight="1">
      <c r="A27" s="462" t="str">
        <f>Resumo!A26</f>
        <v>16.0</v>
      </c>
      <c r="B27" s="504" t="str">
        <f>Resumo!B26</f>
        <v>CLIMATIZAÇÃO</v>
      </c>
      <c r="C27" s="504"/>
      <c r="D27" s="504"/>
      <c r="E27" s="504"/>
      <c r="F27" s="504"/>
      <c r="G27" s="505">
        <f>Resumo!G26</f>
        <v>0</v>
      </c>
      <c r="H27" s="505"/>
      <c r="I27" s="283" t="e">
        <f t="shared" si="0"/>
        <v>#DIV/0!</v>
      </c>
      <c r="J27" s="118">
        <f t="shared" ref="J27" si="25">K27*$G27</f>
        <v>0</v>
      </c>
      <c r="K27" s="53"/>
      <c r="L27" s="44">
        <f t="shared" ref="L27" si="26">K27</f>
        <v>0</v>
      </c>
      <c r="M27" s="118">
        <f t="shared" ref="M27" si="27">N27*$G27</f>
        <v>0</v>
      </c>
      <c r="N27" s="53"/>
      <c r="O27" s="44">
        <f t="shared" ref="O27" si="28">L27+N27</f>
        <v>0</v>
      </c>
      <c r="P27" s="118">
        <f t="shared" ref="P27" si="29">Q27*$G27</f>
        <v>0</v>
      </c>
      <c r="Q27" s="53"/>
      <c r="R27" s="44">
        <f t="shared" ref="R27" si="30">O27+Q27</f>
        <v>0</v>
      </c>
      <c r="S27" s="118">
        <f t="shared" ref="S27" si="31">T27*$G27</f>
        <v>0</v>
      </c>
      <c r="T27" s="53">
        <v>1</v>
      </c>
      <c r="U27" s="463">
        <f t="shared" ref="U27" si="32">R27+T27</f>
        <v>1</v>
      </c>
      <c r="V27" s="450"/>
      <c r="W27" s="451"/>
      <c r="X27" s="451"/>
    </row>
    <row r="28" spans="1:24" s="45" customFormat="1" ht="20.85" customHeight="1">
      <c r="A28" s="462" t="str">
        <f>Resumo!A27</f>
        <v>17.0</v>
      </c>
      <c r="B28" s="504" t="str">
        <f>Resumo!B27</f>
        <v>SERVIÇOS EXTERNOS A EDIFICAÇÃO E LIMPEZAS</v>
      </c>
      <c r="C28" s="504"/>
      <c r="D28" s="504"/>
      <c r="E28" s="504"/>
      <c r="F28" s="504"/>
      <c r="G28" s="505">
        <f>Resumo!G27</f>
        <v>0</v>
      </c>
      <c r="H28" s="505"/>
      <c r="I28" s="283" t="e">
        <f t="shared" si="0"/>
        <v>#DIV/0!</v>
      </c>
      <c r="J28" s="118">
        <f t="shared" ref="J28" si="33">K28*$G28</f>
        <v>0</v>
      </c>
      <c r="K28" s="53"/>
      <c r="L28" s="44">
        <f t="shared" ref="L28" si="34">K28</f>
        <v>0</v>
      </c>
      <c r="M28" s="118">
        <f t="shared" ref="M28" si="35">N28*$G28</f>
        <v>0</v>
      </c>
      <c r="N28" s="53"/>
      <c r="O28" s="44">
        <f t="shared" ref="O28" si="36">L28+N28</f>
        <v>0</v>
      </c>
      <c r="P28" s="118">
        <f t="shared" ref="P28" si="37">Q28*$G28</f>
        <v>0</v>
      </c>
      <c r="Q28" s="53"/>
      <c r="R28" s="44">
        <f t="shared" ref="R28" si="38">O28+Q28</f>
        <v>0</v>
      </c>
      <c r="S28" s="118">
        <f t="shared" ref="S28" si="39">T28*$G28</f>
        <v>0</v>
      </c>
      <c r="T28" s="53">
        <v>1</v>
      </c>
      <c r="U28" s="463">
        <f t="shared" ref="U28" si="40">R28+T28</f>
        <v>1</v>
      </c>
      <c r="V28" s="450"/>
      <c r="W28" s="451"/>
      <c r="X28" s="451"/>
    </row>
    <row r="29" spans="1:24" s="45" customFormat="1" ht="20.85" customHeight="1">
      <c r="A29" s="501" t="s">
        <v>321</v>
      </c>
      <c r="B29" s="502"/>
      <c r="C29" s="502"/>
      <c r="D29" s="502"/>
      <c r="E29" s="502"/>
      <c r="F29" s="503"/>
      <c r="G29" s="497">
        <f>SUM(G12:H28)</f>
        <v>0</v>
      </c>
      <c r="H29" s="497"/>
      <c r="I29" s="187" t="e">
        <f>SUM(I12:I28)</f>
        <v>#DIV/0!</v>
      </c>
      <c r="J29" s="497">
        <f>SUM(J12:J28)</f>
        <v>0</v>
      </c>
      <c r="K29" s="497"/>
      <c r="L29" s="187" t="e">
        <f>J29/$G29</f>
        <v>#DIV/0!</v>
      </c>
      <c r="M29" s="497">
        <f>SUM(M12:M28)</f>
        <v>0</v>
      </c>
      <c r="N29" s="497"/>
      <c r="O29" s="187" t="e">
        <f>M29/$G29</f>
        <v>#DIV/0!</v>
      </c>
      <c r="P29" s="497">
        <f>SUM(P12:P28)</f>
        <v>0</v>
      </c>
      <c r="Q29" s="497"/>
      <c r="R29" s="187" t="e">
        <f>P29/$G29</f>
        <v>#DIV/0!</v>
      </c>
      <c r="S29" s="497">
        <f>SUM(S12:S28)</f>
        <v>0</v>
      </c>
      <c r="T29" s="497"/>
      <c r="U29" s="464" t="e">
        <f>S29/$G29</f>
        <v>#DIV/0!</v>
      </c>
      <c r="V29" s="513"/>
      <c r="W29" s="513"/>
      <c r="X29" s="452"/>
    </row>
    <row r="30" spans="1:24" s="45" customFormat="1" ht="20.85" customHeight="1" thickBot="1">
      <c r="A30" s="498" t="s">
        <v>322</v>
      </c>
      <c r="B30" s="499"/>
      <c r="C30" s="499"/>
      <c r="D30" s="499"/>
      <c r="E30" s="499"/>
      <c r="F30" s="500"/>
      <c r="G30" s="465"/>
      <c r="H30" s="465"/>
      <c r="I30" s="466"/>
      <c r="J30" s="496">
        <f>J29</f>
        <v>0</v>
      </c>
      <c r="K30" s="496"/>
      <c r="L30" s="467" t="e">
        <f>J30/$G29</f>
        <v>#DIV/0!</v>
      </c>
      <c r="M30" s="496">
        <f>J30+M29</f>
        <v>0</v>
      </c>
      <c r="N30" s="496"/>
      <c r="O30" s="467" t="e">
        <f>M30/$G29</f>
        <v>#DIV/0!</v>
      </c>
      <c r="P30" s="496">
        <f>M30+P29</f>
        <v>0</v>
      </c>
      <c r="Q30" s="496"/>
      <c r="R30" s="467" t="e">
        <f>P30/$G29</f>
        <v>#DIV/0!</v>
      </c>
      <c r="S30" s="496">
        <f>P30+S29</f>
        <v>0</v>
      </c>
      <c r="T30" s="496"/>
      <c r="U30" s="468" t="e">
        <f>S30/$G29</f>
        <v>#DIV/0!</v>
      </c>
      <c r="V30" s="513"/>
      <c r="W30" s="513"/>
      <c r="X30" s="452"/>
    </row>
    <row r="31" spans="1:24" customFormat="1" ht="27" customHeight="1"/>
    <row r="32" spans="1:24" ht="20.85" customHeight="1">
      <c r="A32" s="37"/>
      <c r="B32" s="37"/>
      <c r="C32" s="37"/>
      <c r="D32" s="37"/>
      <c r="E32" s="37"/>
      <c r="F32" s="37"/>
      <c r="G32" s="37"/>
      <c r="H32" s="37"/>
      <c r="I32" s="37"/>
    </row>
    <row r="33" spans="1:9" ht="20.85" customHeight="1">
      <c r="A33" s="37"/>
      <c r="B33" s="37"/>
      <c r="C33" s="37"/>
      <c r="D33" s="37"/>
      <c r="E33" s="37"/>
      <c r="F33" s="37"/>
      <c r="G33" s="37"/>
      <c r="H33" s="37"/>
      <c r="I33" s="37"/>
    </row>
  </sheetData>
  <mergeCells count="60">
    <mergeCell ref="B15:F15"/>
    <mergeCell ref="G15:H15"/>
    <mergeCell ref="V10:X10"/>
    <mergeCell ref="V29:W29"/>
    <mergeCell ref="V30:W30"/>
    <mergeCell ref="B23:F23"/>
    <mergeCell ref="G23:H23"/>
    <mergeCell ref="B16:F16"/>
    <mergeCell ref="G16:H16"/>
    <mergeCell ref="B17:F17"/>
    <mergeCell ref="G17:H17"/>
    <mergeCell ref="B18:F18"/>
    <mergeCell ref="G18:H18"/>
    <mergeCell ref="B28:F28"/>
    <mergeCell ref="G28:H28"/>
    <mergeCell ref="B27:F27"/>
    <mergeCell ref="A2:L2"/>
    <mergeCell ref="A1:L1"/>
    <mergeCell ref="G19:H19"/>
    <mergeCell ref="B22:F22"/>
    <mergeCell ref="G22:H22"/>
    <mergeCell ref="J10:L10"/>
    <mergeCell ref="E3:F3"/>
    <mergeCell ref="B5:G5"/>
    <mergeCell ref="I10:I11"/>
    <mergeCell ref="B10:F11"/>
    <mergeCell ref="A10:A11"/>
    <mergeCell ref="G10:H11"/>
    <mergeCell ref="B13:F13"/>
    <mergeCell ref="G13:H13"/>
    <mergeCell ref="B14:F14"/>
    <mergeCell ref="G14:H14"/>
    <mergeCell ref="G27:H27"/>
    <mergeCell ref="G24:H24"/>
    <mergeCell ref="B25:F25"/>
    <mergeCell ref="G25:H25"/>
    <mergeCell ref="B26:F26"/>
    <mergeCell ref="G26:H26"/>
    <mergeCell ref="A30:F30"/>
    <mergeCell ref="A29:F29"/>
    <mergeCell ref="G29:H29"/>
    <mergeCell ref="M10:O10"/>
    <mergeCell ref="J29:K29"/>
    <mergeCell ref="J30:K30"/>
    <mergeCell ref="M29:N29"/>
    <mergeCell ref="M30:N30"/>
    <mergeCell ref="B12:F12"/>
    <mergeCell ref="G12:H12"/>
    <mergeCell ref="B20:F20"/>
    <mergeCell ref="G20:H20"/>
    <mergeCell ref="B21:F21"/>
    <mergeCell ref="G21:H21"/>
    <mergeCell ref="B19:F19"/>
    <mergeCell ref="B24:F24"/>
    <mergeCell ref="S10:U10"/>
    <mergeCell ref="S30:T30"/>
    <mergeCell ref="P30:Q30"/>
    <mergeCell ref="P10:R10"/>
    <mergeCell ref="P29:Q29"/>
    <mergeCell ref="S29:T29"/>
  </mergeCells>
  <pageMargins left="0.59055118110236227" right="0.11811023622047245" top="0.51181102362204722" bottom="0.98425196850393704" header="0.31496062992125984" footer="0.31496062992125984"/>
  <pageSetup paperSize="9" scale="78" fitToWidth="0" orientation="landscape" horizontalDpi="300" verticalDpi="300" r:id="rId1"/>
  <headerFooter>
    <oddFooter>&amp;L&amp;G&amp;C&amp;"-,Negrito"&amp;9Camila Diel Bobrzyk&amp;"-,Regular"Engenheira Civil CREA MT025305&amp;R&amp;P de &amp;N</oddFooter>
  </headerFooter>
  <colBreaks count="2" manualBreakCount="2">
    <brk id="12" max="30" man="1"/>
    <brk id="18" max="30"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topLeftCell="A16" zoomScaleSheetLayoutView="100" workbookViewId="0">
      <selection activeCell="I12" sqref="I12:J12"/>
    </sheetView>
  </sheetViews>
  <sheetFormatPr defaultRowHeight="15.75"/>
  <cols>
    <col min="1" max="1" width="11.85546875" style="45" customWidth="1"/>
    <col min="2" max="2" width="22.28515625" style="45" bestFit="1" customWidth="1"/>
    <col min="3" max="3" width="7.5703125" style="45" customWidth="1"/>
    <col min="4" max="4" width="4.85546875" style="45" customWidth="1"/>
    <col min="5" max="5" width="7.140625" style="45" customWidth="1"/>
    <col min="6" max="6" width="13.140625" style="45" customWidth="1"/>
    <col min="7" max="7" width="10.7109375" style="45" customWidth="1"/>
    <col min="8" max="8" width="9" style="45" customWidth="1"/>
    <col min="9" max="9" width="8.42578125" style="45" customWidth="1"/>
    <col min="10" max="10" width="9.85546875" style="45" customWidth="1"/>
    <col min="11" max="11" width="6.7109375" style="45" customWidth="1"/>
    <col min="12" max="13" width="9.140625" style="45"/>
    <col min="14" max="15" width="18.5703125" style="45" customWidth="1"/>
    <col min="16" max="16384" width="9.140625" style="45"/>
  </cols>
  <sheetData>
    <row r="1" spans="1:10" ht="15" customHeight="1">
      <c r="A1" s="515" t="str">
        <f>Orçamento!A1</f>
        <v xml:space="preserve"> Reforma e Ampliação Abatedouro de Aves Municipal</v>
      </c>
      <c r="B1" s="515"/>
      <c r="C1" s="515"/>
      <c r="D1" s="515"/>
      <c r="E1" s="515"/>
      <c r="F1" s="515"/>
      <c r="G1" s="515"/>
      <c r="H1" s="515"/>
      <c r="I1" s="515"/>
      <c r="J1" s="515"/>
    </row>
    <row r="2" spans="1:10" ht="21" customHeight="1">
      <c r="A2" s="240" t="str">
        <f>Orçamento!A3</f>
        <v>Proprietário:  Municipio de Sorriso</v>
      </c>
      <c r="B2" s="241"/>
      <c r="C2" s="242"/>
      <c r="D2" s="243"/>
      <c r="E2" s="492" t="s">
        <v>7</v>
      </c>
      <c r="F2" s="492"/>
      <c r="G2" s="244">
        <f>Resumo!G3</f>
        <v>0</v>
      </c>
      <c r="H2" s="245" t="s">
        <v>9</v>
      </c>
      <c r="I2" s="246">
        <f>Orçamento!J3</f>
        <v>43549</v>
      </c>
      <c r="J2" s="271"/>
    </row>
    <row r="3" spans="1:10" ht="21" customHeight="1">
      <c r="A3" s="240" t="str">
        <f>Orçamento!B4</f>
        <v xml:space="preserve"> Reforma e Ampliação Abatedouro de Aves Municipal</v>
      </c>
      <c r="B3" s="240"/>
      <c r="C3" s="240"/>
      <c r="D3" s="240"/>
      <c r="E3" s="248"/>
      <c r="F3" s="245" t="s">
        <v>8</v>
      </c>
      <c r="G3" s="244">
        <f>G2/(B6+B5)</f>
        <v>0</v>
      </c>
      <c r="H3" s="245" t="s">
        <v>10</v>
      </c>
      <c r="I3" s="249">
        <f>'BDI - Serviços'!I25</f>
        <v>0.24940000000000001</v>
      </c>
      <c r="J3" s="271"/>
    </row>
    <row r="4" spans="1:10" ht="31.5" customHeight="1">
      <c r="A4" s="240" t="str">
        <f>Orçamento!A5</f>
        <v>Local:</v>
      </c>
      <c r="B4" s="493" t="str">
        <f>Orçamento!B5</f>
        <v>Local: BR 163, KM 774 - Assentamento Jonas Pinheiro Poranga - Sorriso MT</v>
      </c>
      <c r="C4" s="493"/>
      <c r="D4" s="493"/>
      <c r="E4" s="493"/>
      <c r="F4" s="493"/>
      <c r="G4" s="493"/>
      <c r="H4" s="250" t="s">
        <v>11</v>
      </c>
      <c r="I4" s="251" t="str">
        <f>Orçamento!J6</f>
        <v>SINAPI - FEVEREIRO 2019</v>
      </c>
      <c r="J4" s="271"/>
    </row>
    <row r="5" spans="1:10" ht="31.5" customHeight="1">
      <c r="A5" s="240" t="s">
        <v>669</v>
      </c>
      <c r="B5" s="514">
        <f>Cronograma!B7</f>
        <v>12.26</v>
      </c>
      <c r="C5" s="514"/>
      <c r="D5" s="514"/>
      <c r="E5" s="514"/>
      <c r="F5" s="514"/>
      <c r="G5" s="514"/>
      <c r="H5" s="514"/>
      <c r="I5" s="514"/>
      <c r="J5" s="514"/>
    </row>
    <row r="6" spans="1:10" ht="21" customHeight="1">
      <c r="A6" s="240" t="str">
        <f>Orçamento!A6</f>
        <v xml:space="preserve">Área reforma: </v>
      </c>
      <c r="B6" s="227">
        <f>Orçamento!B6</f>
        <v>288.45999999999998</v>
      </c>
      <c r="C6" s="388"/>
      <c r="D6" s="389" t="str">
        <f>Orçamento!E8</f>
        <v>Arredondamentos: Opções → Avançado → Fórmulas → "Definir Precisão Conforme Exibido"</v>
      </c>
      <c r="G6" s="331"/>
      <c r="H6" s="331"/>
      <c r="I6" s="388"/>
      <c r="J6" s="46"/>
    </row>
    <row r="7" spans="1:10" ht="21" customHeight="1">
      <c r="A7" s="251" t="str">
        <f>Orçamento!A8</f>
        <v>Responsável Técnico: Camila Diel Bobrzyk - CREA MT025305</v>
      </c>
      <c r="B7" s="241"/>
      <c r="C7" s="242"/>
      <c r="D7" s="243"/>
      <c r="E7" s="241"/>
      <c r="F7" s="241"/>
      <c r="G7" s="247"/>
      <c r="H7" s="241"/>
      <c r="I7" s="240"/>
      <c r="J7" s="271"/>
    </row>
    <row r="8" spans="1:10" ht="17.25">
      <c r="A8" s="232"/>
      <c r="B8" s="236"/>
      <c r="C8" s="237"/>
      <c r="D8" s="238"/>
      <c r="E8" s="236"/>
      <c r="F8" s="236"/>
      <c r="G8" s="37"/>
      <c r="H8" s="236"/>
      <c r="I8" s="9"/>
      <c r="J8" s="21"/>
    </row>
    <row r="9" spans="1:10" ht="17.25">
      <c r="A9" s="536" t="s">
        <v>145</v>
      </c>
      <c r="B9" s="536"/>
      <c r="C9" s="536"/>
      <c r="D9" s="536"/>
      <c r="E9" s="536"/>
      <c r="F9" s="536"/>
      <c r="G9" s="536"/>
      <c r="H9" s="536"/>
      <c r="I9" s="536"/>
      <c r="J9" s="536"/>
    </row>
    <row r="10" spans="1:10">
      <c r="A10" s="55" t="s">
        <v>35</v>
      </c>
      <c r="B10" s="520" t="s">
        <v>36</v>
      </c>
      <c r="C10" s="521"/>
      <c r="D10" s="521"/>
      <c r="E10" s="521"/>
      <c r="F10" s="521"/>
      <c r="G10" s="521"/>
      <c r="H10" s="522"/>
      <c r="I10" s="524">
        <f>SUM(I11:I14)</f>
        <v>6.8500000000000005E-2</v>
      </c>
      <c r="J10" s="524"/>
    </row>
    <row r="11" spans="1:10">
      <c r="A11" s="83" t="s">
        <v>37</v>
      </c>
      <c r="B11" s="523" t="s">
        <v>38</v>
      </c>
      <c r="C11" s="523"/>
      <c r="D11" s="523"/>
      <c r="E11" s="523"/>
      <c r="F11" s="517" t="s">
        <v>39</v>
      </c>
      <c r="G11" s="517"/>
      <c r="H11" s="517"/>
      <c r="I11" s="516">
        <v>3.7999999999999999E-2</v>
      </c>
      <c r="J11" s="516"/>
    </row>
    <row r="12" spans="1:10">
      <c r="A12" s="83" t="s">
        <v>40</v>
      </c>
      <c r="B12" s="523" t="s">
        <v>41</v>
      </c>
      <c r="C12" s="523"/>
      <c r="D12" s="523"/>
      <c r="E12" s="523"/>
      <c r="F12" s="517" t="s">
        <v>42</v>
      </c>
      <c r="G12" s="517"/>
      <c r="H12" s="517"/>
      <c r="I12" s="516">
        <v>7.0000000000000001E-3</v>
      </c>
      <c r="J12" s="516"/>
    </row>
    <row r="13" spans="1:10">
      <c r="A13" s="83" t="s">
        <v>43</v>
      </c>
      <c r="B13" s="523" t="s">
        <v>44</v>
      </c>
      <c r="C13" s="523"/>
      <c r="D13" s="523"/>
      <c r="E13" s="523"/>
      <c r="F13" s="517" t="s">
        <v>45</v>
      </c>
      <c r="G13" s="517"/>
      <c r="H13" s="517"/>
      <c r="I13" s="516">
        <v>1.2E-2</v>
      </c>
      <c r="J13" s="516"/>
    </row>
    <row r="14" spans="1:10">
      <c r="A14" s="83" t="s">
        <v>46</v>
      </c>
      <c r="B14" s="523" t="s">
        <v>47</v>
      </c>
      <c r="C14" s="523"/>
      <c r="D14" s="523"/>
      <c r="E14" s="523"/>
      <c r="F14" s="517" t="s">
        <v>48</v>
      </c>
      <c r="G14" s="517"/>
      <c r="H14" s="517"/>
      <c r="I14" s="516">
        <v>1.15E-2</v>
      </c>
      <c r="J14" s="516"/>
    </row>
    <row r="15" spans="1:10">
      <c r="A15" s="83"/>
      <c r="B15" s="517"/>
      <c r="C15" s="517"/>
      <c r="D15" s="517"/>
      <c r="E15" s="517"/>
      <c r="F15" s="517"/>
      <c r="G15" s="517"/>
      <c r="H15" s="517"/>
      <c r="I15" s="516"/>
      <c r="J15" s="516"/>
    </row>
    <row r="16" spans="1:10">
      <c r="A16" s="55" t="s">
        <v>49</v>
      </c>
      <c r="B16" s="520" t="s">
        <v>50</v>
      </c>
      <c r="C16" s="521"/>
      <c r="D16" s="521"/>
      <c r="E16" s="521"/>
      <c r="F16" s="521"/>
      <c r="G16" s="521"/>
      <c r="H16" s="522"/>
      <c r="I16" s="524">
        <f>SUM(I17:I20)</f>
        <v>0.10150000000000001</v>
      </c>
      <c r="J16" s="524"/>
    </row>
    <row r="17" spans="1:14">
      <c r="A17" s="83" t="s">
        <v>51</v>
      </c>
      <c r="B17" s="523" t="s">
        <v>52</v>
      </c>
      <c r="C17" s="523"/>
      <c r="D17" s="523"/>
      <c r="E17" s="523"/>
      <c r="F17" s="523"/>
      <c r="G17" s="523"/>
      <c r="H17" s="523"/>
      <c r="I17" s="516">
        <v>6.4999999999999997E-3</v>
      </c>
      <c r="J17" s="516"/>
    </row>
    <row r="18" spans="1:14">
      <c r="A18" s="83" t="s">
        <v>53</v>
      </c>
      <c r="B18" s="523" t="s">
        <v>54</v>
      </c>
      <c r="C18" s="523"/>
      <c r="D18" s="523"/>
      <c r="E18" s="523"/>
      <c r="F18" s="523"/>
      <c r="G18" s="523"/>
      <c r="H18" s="523"/>
      <c r="I18" s="516">
        <v>0.03</v>
      </c>
      <c r="J18" s="516"/>
    </row>
    <row r="19" spans="1:14">
      <c r="A19" s="83" t="s">
        <v>55</v>
      </c>
      <c r="B19" s="523" t="s">
        <v>56</v>
      </c>
      <c r="C19" s="523"/>
      <c r="D19" s="523"/>
      <c r="E19" s="523"/>
      <c r="F19" s="523"/>
      <c r="G19" s="523"/>
      <c r="H19" s="523"/>
      <c r="I19" s="516">
        <v>0.02</v>
      </c>
      <c r="J19" s="516"/>
    </row>
    <row r="20" spans="1:14">
      <c r="A20" s="83" t="s">
        <v>63</v>
      </c>
      <c r="B20" s="526" t="s">
        <v>143</v>
      </c>
      <c r="C20" s="527"/>
      <c r="D20" s="527"/>
      <c r="E20" s="527"/>
      <c r="F20" s="527"/>
      <c r="G20" s="527"/>
      <c r="H20" s="528"/>
      <c r="I20" s="534">
        <v>4.4999999999999998E-2</v>
      </c>
      <c r="J20" s="535"/>
    </row>
    <row r="21" spans="1:14">
      <c r="A21" s="83"/>
      <c r="B21" s="517"/>
      <c r="C21" s="517"/>
      <c r="D21" s="517"/>
      <c r="E21" s="517"/>
      <c r="F21" s="517"/>
      <c r="G21" s="517"/>
      <c r="H21" s="517"/>
      <c r="I21" s="517"/>
      <c r="J21" s="517"/>
    </row>
    <row r="22" spans="1:14">
      <c r="A22" s="55" t="s">
        <v>57</v>
      </c>
      <c r="B22" s="520" t="s">
        <v>58</v>
      </c>
      <c r="C22" s="521"/>
      <c r="D22" s="521"/>
      <c r="E22" s="521"/>
      <c r="F22" s="521"/>
      <c r="G22" s="521"/>
      <c r="H22" s="522"/>
      <c r="I22" s="518">
        <f>I23</f>
        <v>0.05</v>
      </c>
      <c r="J22" s="519"/>
    </row>
    <row r="23" spans="1:14">
      <c r="A23" s="83" t="s">
        <v>59</v>
      </c>
      <c r="B23" s="526" t="s">
        <v>60</v>
      </c>
      <c r="C23" s="527"/>
      <c r="D23" s="527"/>
      <c r="E23" s="527"/>
      <c r="F23" s="527"/>
      <c r="G23" s="527"/>
      <c r="H23" s="528"/>
      <c r="I23" s="516">
        <v>0.05</v>
      </c>
      <c r="J23" s="516"/>
    </row>
    <row r="24" spans="1:14">
      <c r="A24" s="56"/>
      <c r="B24" s="530"/>
      <c r="C24" s="531"/>
      <c r="D24" s="531"/>
      <c r="E24" s="531"/>
      <c r="F24" s="531"/>
      <c r="G24" s="531"/>
      <c r="H24" s="532"/>
      <c r="I24" s="530"/>
      <c r="J24" s="532"/>
    </row>
    <row r="25" spans="1:14">
      <c r="A25" s="235"/>
      <c r="B25" s="529" t="s">
        <v>153</v>
      </c>
      <c r="C25" s="529"/>
      <c r="D25" s="529"/>
      <c r="E25" s="529"/>
      <c r="F25" s="529"/>
      <c r="G25" s="529"/>
      <c r="H25" s="529"/>
      <c r="I25" s="533">
        <f>(((1+I11+I12+I13)*(1+I14)*(1+I22))/(1-I16))-1</f>
        <v>0.24940000000000001</v>
      </c>
      <c r="J25" s="533"/>
      <c r="N25" s="57"/>
    </row>
    <row r="26" spans="1:14">
      <c r="A26" s="21"/>
      <c r="B26" s="21"/>
      <c r="C26" s="21"/>
      <c r="D26" s="21"/>
      <c r="E26" s="21"/>
      <c r="F26" s="21"/>
      <c r="G26" s="21"/>
      <c r="H26" s="21"/>
      <c r="I26" s="21"/>
      <c r="J26" s="21"/>
    </row>
    <row r="27" spans="1:14">
      <c r="A27" s="21"/>
      <c r="B27" s="21"/>
      <c r="C27" s="21"/>
      <c r="D27" s="21"/>
      <c r="E27" s="21"/>
      <c r="F27" s="21"/>
      <c r="G27" s="21"/>
      <c r="H27" s="21"/>
      <c r="I27" s="21"/>
      <c r="J27" s="21"/>
      <c r="N27" s="57"/>
    </row>
    <row r="28" spans="1:14" ht="50.25" customHeight="1">
      <c r="A28" s="525" t="s">
        <v>86</v>
      </c>
      <c r="B28" s="525"/>
      <c r="C28" s="525"/>
      <c r="D28" s="525"/>
      <c r="E28" s="525"/>
      <c r="F28" s="525"/>
      <c r="G28" s="525"/>
      <c r="H28" s="525"/>
      <c r="I28" s="525"/>
      <c r="J28" s="525"/>
    </row>
    <row r="29" spans="1:14">
      <c r="A29" s="59"/>
      <c r="B29" s="59"/>
      <c r="C29" s="59"/>
      <c r="D29" s="59"/>
      <c r="E29" s="21"/>
      <c r="F29" s="21"/>
      <c r="G29" s="21"/>
      <c r="H29" s="21"/>
      <c r="I29" s="21"/>
      <c r="J29" s="21"/>
    </row>
    <row r="30" spans="1:14">
      <c r="A30" s="59"/>
      <c r="B30" s="21"/>
      <c r="C30" s="59"/>
      <c r="D30" s="59"/>
      <c r="E30" s="21"/>
      <c r="F30" s="21"/>
      <c r="G30" s="21"/>
      <c r="H30" s="21"/>
      <c r="I30" s="21"/>
      <c r="J30" s="21"/>
    </row>
    <row r="31" spans="1:14">
      <c r="A31" s="59"/>
      <c r="B31" s="59"/>
      <c r="C31" s="59"/>
      <c r="D31" s="59"/>
      <c r="E31" s="21"/>
      <c r="F31" s="21"/>
      <c r="G31" s="21"/>
      <c r="H31" s="21"/>
      <c r="I31" s="21"/>
      <c r="J31" s="21"/>
    </row>
    <row r="32" spans="1:14">
      <c r="A32" s="59" t="s">
        <v>87</v>
      </c>
      <c r="B32" s="59"/>
      <c r="C32" s="59"/>
      <c r="D32" s="59"/>
      <c r="E32" s="21"/>
      <c r="F32" s="21"/>
      <c r="G32" s="21"/>
      <c r="H32" s="21"/>
      <c r="I32" s="21"/>
      <c r="J32" s="21"/>
    </row>
    <row r="33" spans="1:10">
      <c r="A33" s="272" t="s">
        <v>88</v>
      </c>
      <c r="B33" s="59"/>
      <c r="C33" s="59"/>
      <c r="D33" s="59"/>
      <c r="E33" s="21"/>
      <c r="F33" s="21"/>
      <c r="G33" s="21"/>
      <c r="H33" s="21"/>
      <c r="I33" s="21"/>
      <c r="J33" s="21"/>
    </row>
    <row r="34" spans="1:10">
      <c r="A34" s="272" t="s">
        <v>89</v>
      </c>
      <c r="B34" s="59"/>
      <c r="C34" s="59"/>
      <c r="D34" s="59"/>
      <c r="E34" s="21"/>
      <c r="F34" s="21"/>
      <c r="G34" s="21"/>
      <c r="H34" s="21"/>
      <c r="I34" s="21"/>
      <c r="J34" s="21"/>
    </row>
    <row r="35" spans="1:10">
      <c r="A35" s="272" t="s">
        <v>90</v>
      </c>
      <c r="B35" s="59"/>
      <c r="C35" s="59"/>
      <c r="D35" s="59"/>
      <c r="E35" s="21"/>
      <c r="F35" s="21"/>
      <c r="G35" s="21"/>
      <c r="H35" s="21"/>
      <c r="I35" s="21"/>
      <c r="J35" s="21"/>
    </row>
    <row r="36" spans="1:10">
      <c r="A36" s="272" t="s">
        <v>91</v>
      </c>
      <c r="B36" s="59"/>
      <c r="C36" s="59"/>
      <c r="D36" s="59"/>
      <c r="E36" s="21"/>
      <c r="F36" s="21"/>
      <c r="G36" s="21"/>
      <c r="H36" s="21"/>
      <c r="I36" s="21"/>
      <c r="J36" s="21"/>
    </row>
    <row r="37" spans="1:10">
      <c r="A37" s="272" t="s">
        <v>92</v>
      </c>
      <c r="B37" s="59"/>
      <c r="C37" s="59"/>
      <c r="D37" s="59"/>
      <c r="E37" s="21"/>
      <c r="F37" s="21"/>
      <c r="G37" s="21"/>
      <c r="H37" s="21"/>
      <c r="I37" s="21"/>
      <c r="J37" s="21"/>
    </row>
    <row r="38" spans="1:10">
      <c r="A38" s="272" t="s">
        <v>93</v>
      </c>
      <c r="B38" s="21"/>
      <c r="C38" s="21"/>
      <c r="D38" s="21"/>
      <c r="E38" s="21"/>
      <c r="F38" s="21"/>
      <c r="G38" s="21"/>
      <c r="H38" s="21"/>
      <c r="I38" s="21"/>
      <c r="J38" s="21"/>
    </row>
    <row r="39" spans="1:10">
      <c r="A39" s="21"/>
      <c r="B39" s="21"/>
      <c r="C39" s="21"/>
      <c r="D39" s="21"/>
      <c r="E39" s="21"/>
      <c r="F39" s="21"/>
      <c r="G39" s="21"/>
      <c r="H39" s="21"/>
      <c r="I39" s="21"/>
      <c r="J39" s="21"/>
    </row>
    <row r="40" spans="1:10">
      <c r="A40" s="21"/>
      <c r="B40" s="21"/>
      <c r="C40" s="21"/>
      <c r="D40" s="21"/>
      <c r="E40" s="21"/>
      <c r="F40" s="21"/>
      <c r="G40" s="21"/>
      <c r="H40" s="21"/>
      <c r="I40" s="21"/>
      <c r="J40" s="21"/>
    </row>
    <row r="41" spans="1:10">
      <c r="A41" s="21"/>
      <c r="B41" s="21"/>
      <c r="C41" s="21"/>
      <c r="D41" s="21"/>
      <c r="E41" s="21"/>
      <c r="F41" s="21"/>
      <c r="G41" s="21"/>
      <c r="H41" s="21"/>
      <c r="I41" s="21"/>
      <c r="J41" s="21"/>
    </row>
    <row r="42" spans="1:10">
      <c r="A42" s="21"/>
      <c r="B42" s="21"/>
      <c r="C42" s="21"/>
      <c r="D42" s="21"/>
      <c r="E42" s="21"/>
      <c r="F42" s="21"/>
      <c r="G42" s="21"/>
      <c r="H42" s="21"/>
      <c r="I42" s="21"/>
      <c r="J42" s="21"/>
    </row>
    <row r="43" spans="1:10">
      <c r="A43" s="21"/>
      <c r="B43" s="21"/>
      <c r="C43" s="21"/>
      <c r="D43" s="21"/>
      <c r="E43" s="21"/>
      <c r="F43" s="21"/>
      <c r="G43" s="21"/>
      <c r="H43" s="21"/>
      <c r="I43" s="21"/>
      <c r="J43" s="21"/>
    </row>
    <row r="44" spans="1:10">
      <c r="A44" s="21"/>
      <c r="B44" s="21"/>
      <c r="C44" s="21"/>
      <c r="D44" s="21"/>
      <c r="E44" s="21"/>
      <c r="F44" s="21"/>
      <c r="G44" s="21"/>
      <c r="H44" s="21"/>
      <c r="I44" s="21"/>
      <c r="J44" s="21"/>
    </row>
    <row r="45" spans="1:10">
      <c r="A45" s="21"/>
      <c r="B45" s="21"/>
      <c r="C45" s="21"/>
      <c r="D45" s="21"/>
      <c r="E45" s="21"/>
      <c r="F45" s="21"/>
      <c r="G45" s="21"/>
      <c r="H45" s="21"/>
      <c r="I45" s="21"/>
      <c r="J45" s="21"/>
    </row>
    <row r="46" spans="1:10">
      <c r="A46" s="21"/>
      <c r="B46" s="21"/>
      <c r="C46" s="21"/>
      <c r="D46" s="21"/>
      <c r="E46" s="21"/>
      <c r="F46" s="21"/>
      <c r="G46" s="21"/>
      <c r="H46" s="21"/>
      <c r="I46" s="21"/>
      <c r="J46" s="21"/>
    </row>
    <row r="47" spans="1:10">
      <c r="A47" s="21"/>
      <c r="B47" s="21"/>
      <c r="C47" s="21"/>
      <c r="D47" s="21"/>
      <c r="E47" s="21"/>
      <c r="F47" s="21"/>
      <c r="G47" s="21"/>
      <c r="H47" s="21"/>
      <c r="I47" s="21"/>
      <c r="J47" s="21"/>
    </row>
    <row r="48" spans="1:10">
      <c r="A48" s="21"/>
      <c r="B48" s="21"/>
      <c r="C48" s="21"/>
      <c r="D48" s="21"/>
      <c r="E48" s="21"/>
      <c r="F48" s="21"/>
      <c r="G48" s="21"/>
      <c r="H48" s="21"/>
      <c r="I48" s="21"/>
      <c r="J48" s="21"/>
    </row>
    <row r="49" spans="1:10">
      <c r="A49" s="21"/>
      <c r="B49" s="21"/>
      <c r="C49" s="21"/>
      <c r="D49" s="21"/>
      <c r="E49" s="21"/>
      <c r="F49" s="21"/>
      <c r="G49" s="21"/>
      <c r="H49" s="21"/>
      <c r="I49" s="21"/>
      <c r="J49" s="21"/>
    </row>
    <row r="50" spans="1:10">
      <c r="A50" s="21"/>
      <c r="B50" s="21"/>
      <c r="C50" s="21"/>
      <c r="D50" s="21"/>
      <c r="E50" s="21"/>
      <c r="F50" s="21"/>
      <c r="G50" s="21"/>
      <c r="H50" s="21"/>
      <c r="I50" s="21"/>
      <c r="J50" s="21"/>
    </row>
    <row r="51" spans="1:10">
      <c r="A51" s="21"/>
      <c r="B51" s="21"/>
      <c r="C51" s="21"/>
      <c r="D51" s="21"/>
      <c r="E51" s="21"/>
      <c r="F51" s="21"/>
      <c r="G51" s="21"/>
      <c r="H51" s="21"/>
      <c r="I51" s="21"/>
      <c r="J51" s="21"/>
    </row>
    <row r="52" spans="1:10">
      <c r="A52" s="21"/>
      <c r="B52" s="21"/>
      <c r="C52" s="21"/>
      <c r="D52" s="21"/>
      <c r="E52" s="21"/>
      <c r="F52" s="21"/>
      <c r="G52" s="21"/>
      <c r="H52" s="21"/>
      <c r="I52" s="21"/>
      <c r="J52" s="21"/>
    </row>
    <row r="53" spans="1:10">
      <c r="A53" s="21"/>
      <c r="B53" s="21"/>
      <c r="C53" s="21"/>
      <c r="D53" s="21"/>
      <c r="E53" s="21"/>
      <c r="F53" s="21"/>
      <c r="G53" s="21"/>
      <c r="H53" s="21"/>
      <c r="I53" s="21"/>
      <c r="J53" s="21"/>
    </row>
    <row r="54" spans="1:10">
      <c r="A54" s="21"/>
      <c r="B54" s="21"/>
      <c r="C54" s="21"/>
      <c r="D54" s="21"/>
      <c r="E54" s="21"/>
      <c r="F54" s="21"/>
      <c r="G54" s="21"/>
      <c r="H54" s="21"/>
      <c r="I54" s="21"/>
      <c r="J54" s="21"/>
    </row>
  </sheetData>
  <mergeCells count="42">
    <mergeCell ref="E2:F2"/>
    <mergeCell ref="B4:G4"/>
    <mergeCell ref="B20:H20"/>
    <mergeCell ref="I20:J20"/>
    <mergeCell ref="B21:H21"/>
    <mergeCell ref="F11:H11"/>
    <mergeCell ref="A9:J9"/>
    <mergeCell ref="B19:H19"/>
    <mergeCell ref="F12:H12"/>
    <mergeCell ref="F13:H13"/>
    <mergeCell ref="F14:H14"/>
    <mergeCell ref="B16:H16"/>
    <mergeCell ref="B15:H15"/>
    <mergeCell ref="I11:J11"/>
    <mergeCell ref="I12:J12"/>
    <mergeCell ref="B17:H17"/>
    <mergeCell ref="I10:J10"/>
    <mergeCell ref="B18:H18"/>
    <mergeCell ref="A28:J28"/>
    <mergeCell ref="B22:H22"/>
    <mergeCell ref="B23:H23"/>
    <mergeCell ref="B25:H25"/>
    <mergeCell ref="B24:H24"/>
    <mergeCell ref="I24:J24"/>
    <mergeCell ref="I25:J25"/>
    <mergeCell ref="I23:J23"/>
    <mergeCell ref="B5:J5"/>
    <mergeCell ref="A1:J1"/>
    <mergeCell ref="I19:J19"/>
    <mergeCell ref="I21:J21"/>
    <mergeCell ref="I22:J22"/>
    <mergeCell ref="B10:H10"/>
    <mergeCell ref="B11:E11"/>
    <mergeCell ref="B12:E12"/>
    <mergeCell ref="B13:E13"/>
    <mergeCell ref="B14:E14"/>
    <mergeCell ref="I13:J13"/>
    <mergeCell ref="I14:J14"/>
    <mergeCell ref="I15:J15"/>
    <mergeCell ref="I16:J16"/>
    <mergeCell ref="I17:J17"/>
    <mergeCell ref="I18:J18"/>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&amp;L&amp;G&amp;C&amp;"-,Negrito"&amp;9Camila Diel Bobrzyk&amp;"-,Regular" Engenheira Civil CREA MT025305&amp;R&amp;P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topLeftCell="A16" zoomScaleSheetLayoutView="100" workbookViewId="0">
      <selection activeCell="A28" sqref="A28:J28"/>
    </sheetView>
  </sheetViews>
  <sheetFormatPr defaultRowHeight="15.75"/>
  <cols>
    <col min="1" max="1" width="11.28515625" style="45" customWidth="1"/>
    <col min="2" max="2" width="22.28515625" style="45" bestFit="1" customWidth="1"/>
    <col min="3" max="3" width="7.5703125" style="45" customWidth="1"/>
    <col min="4" max="4" width="4.85546875" style="45" customWidth="1"/>
    <col min="5" max="5" width="7.140625" style="45" customWidth="1"/>
    <col min="6" max="6" width="7.5703125" style="45" customWidth="1"/>
    <col min="7" max="7" width="11.5703125" style="45" customWidth="1"/>
    <col min="8" max="8" width="9.28515625" style="45" customWidth="1"/>
    <col min="9" max="9" width="9.140625" style="45" customWidth="1"/>
    <col min="10" max="10" width="10" style="45" customWidth="1"/>
    <col min="11" max="11" width="6.7109375" style="45" customWidth="1"/>
    <col min="12" max="13" width="9.140625" style="45"/>
    <col min="14" max="15" width="18.5703125" style="45" customWidth="1"/>
    <col min="16" max="16384" width="9.140625" style="45"/>
  </cols>
  <sheetData>
    <row r="1" spans="1:10" ht="15" customHeight="1">
      <c r="A1" s="497" t="str">
        <f>'BDI - Serviços'!A1:J1</f>
        <v xml:space="preserve"> Reforma e Ampliação Abatedouro de Aves Municipal</v>
      </c>
      <c r="B1" s="497"/>
      <c r="C1" s="497"/>
      <c r="D1" s="497"/>
      <c r="E1" s="497"/>
      <c r="F1" s="497"/>
      <c r="G1" s="497"/>
      <c r="H1" s="497"/>
      <c r="I1" s="497"/>
      <c r="J1" s="497"/>
    </row>
    <row r="2" spans="1:10" ht="21" customHeight="1">
      <c r="A2" s="275" t="str">
        <f>Orçamento!A3</f>
        <v>Proprietário:  Municipio de Sorriso</v>
      </c>
      <c r="B2" s="275"/>
      <c r="C2" s="275"/>
      <c r="D2" s="275"/>
      <c r="E2" s="275" t="s">
        <v>7</v>
      </c>
      <c r="F2" s="275"/>
      <c r="G2" s="276">
        <f>'BDI - Serviços'!G2</f>
        <v>0</v>
      </c>
      <c r="H2" s="275" t="s">
        <v>9</v>
      </c>
      <c r="I2" s="246">
        <f>Orçamento!J3</f>
        <v>43549</v>
      </c>
      <c r="J2" s="275"/>
    </row>
    <row r="3" spans="1:10" ht="21" customHeight="1">
      <c r="A3" s="240" t="str">
        <f>Orçamento!B4</f>
        <v xml:space="preserve"> Reforma e Ampliação Abatedouro de Aves Municipal</v>
      </c>
      <c r="B3" s="251"/>
      <c r="C3" s="271"/>
      <c r="D3" s="271"/>
      <c r="E3" s="240"/>
      <c r="F3" s="240" t="s">
        <v>8</v>
      </c>
      <c r="G3" s="277">
        <f>'BDI - Serviços'!G3</f>
        <v>0</v>
      </c>
      <c r="H3" s="274" t="s">
        <v>10</v>
      </c>
      <c r="I3" s="278">
        <f>'BDI - Serviços'!I3</f>
        <v>0.24940000000000001</v>
      </c>
      <c r="J3" s="271"/>
    </row>
    <row r="4" spans="1:10" ht="30.75" customHeight="1">
      <c r="A4" s="240" t="str">
        <f>Orçamento!A5</f>
        <v>Local:</v>
      </c>
      <c r="B4" s="493" t="str">
        <f>Orçamento!B5</f>
        <v>Local: BR 163, KM 774 - Assentamento Jonas Pinheiro Poranga - Sorriso MT</v>
      </c>
      <c r="C4" s="493"/>
      <c r="D4" s="493"/>
      <c r="E4" s="493"/>
      <c r="F4" s="493"/>
      <c r="G4" s="493"/>
      <c r="H4" s="274" t="s">
        <v>11</v>
      </c>
      <c r="I4" s="537" t="str">
        <f>Orçamento!J6</f>
        <v>SINAPI - FEVEREIRO 2019</v>
      </c>
      <c r="J4" s="537"/>
    </row>
    <row r="5" spans="1:10" ht="28.5" customHeight="1">
      <c r="A5" s="240" t="str">
        <f>Orçamento!A6</f>
        <v xml:space="preserve">Área reforma: </v>
      </c>
      <c r="B5" s="251">
        <f>Orçamento!B6</f>
        <v>288.45999999999998</v>
      </c>
      <c r="C5" s="271"/>
      <c r="D5" s="493" t="str">
        <f>Orçamento!E8</f>
        <v>Arredondamentos: Opções → Avançado → Fórmulas → "Definir Precisão Conforme Exibido"</v>
      </c>
      <c r="E5" s="493"/>
      <c r="F5" s="493"/>
      <c r="G5" s="493"/>
      <c r="H5" s="493"/>
      <c r="I5" s="493"/>
      <c r="J5" s="493"/>
    </row>
    <row r="6" spans="1:10" ht="21" customHeight="1">
      <c r="A6" s="240" t="str">
        <f>Orçamento!A7</f>
        <v xml:space="preserve">Área ampliação: </v>
      </c>
      <c r="B6" s="252">
        <f>'BDI - Serviços'!B5:J5</f>
        <v>12.26</v>
      </c>
      <c r="C6" s="271"/>
      <c r="D6" s="240"/>
      <c r="E6" s="240"/>
      <c r="F6" s="271"/>
      <c r="G6" s="273"/>
      <c r="H6" s="274"/>
      <c r="I6" s="271"/>
      <c r="J6" s="271"/>
    </row>
    <row r="7" spans="1:10" ht="21" customHeight="1">
      <c r="A7" s="240" t="str">
        <f>Orçamento!A8</f>
        <v>Responsável Técnico: Camila Diel Bobrzyk - CREA MT025305</v>
      </c>
      <c r="B7" s="251"/>
      <c r="C7" s="271"/>
      <c r="D7" s="271"/>
      <c r="E7" s="240"/>
      <c r="F7" s="240"/>
      <c r="G7" s="273"/>
      <c r="H7" s="274"/>
      <c r="I7" s="271"/>
      <c r="J7" s="271"/>
    </row>
    <row r="8" spans="1:10" ht="21" customHeight="1">
      <c r="A8" s="108"/>
      <c r="B8" s="8"/>
      <c r="C8" s="21"/>
      <c r="D8" s="21"/>
      <c r="E8" s="232"/>
      <c r="F8" s="21"/>
      <c r="G8" s="54"/>
      <c r="H8" s="108"/>
      <c r="I8" s="21"/>
      <c r="J8" s="21"/>
    </row>
    <row r="9" spans="1:10">
      <c r="A9" s="497" t="s">
        <v>144</v>
      </c>
      <c r="B9" s="497"/>
      <c r="C9" s="497"/>
      <c r="D9" s="497"/>
      <c r="E9" s="497"/>
      <c r="F9" s="497"/>
      <c r="G9" s="497"/>
      <c r="H9" s="497"/>
      <c r="I9" s="497"/>
      <c r="J9" s="497"/>
    </row>
    <row r="10" spans="1:10">
      <c r="A10" s="55" t="s">
        <v>35</v>
      </c>
      <c r="B10" s="540" t="s">
        <v>146</v>
      </c>
      <c r="C10" s="540"/>
      <c r="D10" s="540"/>
      <c r="E10" s="540"/>
      <c r="F10" s="540"/>
      <c r="G10" s="540"/>
      <c r="H10" s="540"/>
      <c r="I10" s="524">
        <f>SUM(I11:I15)</f>
        <v>4.3900000000000002E-2</v>
      </c>
      <c r="J10" s="524"/>
    </row>
    <row r="11" spans="1:10">
      <c r="A11" s="77" t="s">
        <v>37</v>
      </c>
      <c r="B11" s="523" t="s">
        <v>147</v>
      </c>
      <c r="C11" s="523"/>
      <c r="D11" s="523"/>
      <c r="E11" s="523"/>
      <c r="F11" s="517"/>
      <c r="G11" s="517"/>
      <c r="H11" s="517"/>
      <c r="I11" s="516">
        <v>2.0500000000000001E-2</v>
      </c>
      <c r="J11" s="516"/>
    </row>
    <row r="12" spans="1:10">
      <c r="A12" s="77" t="s">
        <v>40</v>
      </c>
      <c r="B12" s="523" t="s">
        <v>148</v>
      </c>
      <c r="C12" s="523"/>
      <c r="D12" s="523"/>
      <c r="E12" s="523"/>
      <c r="F12" s="517"/>
      <c r="G12" s="517"/>
      <c r="H12" s="517"/>
      <c r="I12" s="516">
        <v>2.2000000000000001E-3</v>
      </c>
      <c r="J12" s="516"/>
    </row>
    <row r="13" spans="1:10">
      <c r="A13" s="77" t="s">
        <v>43</v>
      </c>
      <c r="B13" s="523" t="s">
        <v>47</v>
      </c>
      <c r="C13" s="523"/>
      <c r="D13" s="523"/>
      <c r="E13" s="523"/>
      <c r="F13" s="517"/>
      <c r="G13" s="517"/>
      <c r="H13" s="517"/>
      <c r="I13" s="516">
        <v>1.2E-2</v>
      </c>
      <c r="J13" s="516"/>
    </row>
    <row r="14" spans="1:10">
      <c r="A14" s="77" t="s">
        <v>46</v>
      </c>
      <c r="B14" s="526" t="s">
        <v>149</v>
      </c>
      <c r="C14" s="527"/>
      <c r="D14" s="527"/>
      <c r="E14" s="528"/>
      <c r="F14" s="541"/>
      <c r="G14" s="542"/>
      <c r="H14" s="543"/>
      <c r="I14" s="534">
        <v>4.1999999999999997E-3</v>
      </c>
      <c r="J14" s="535"/>
    </row>
    <row r="15" spans="1:10">
      <c r="A15" s="77" t="s">
        <v>62</v>
      </c>
      <c r="B15" s="523" t="s">
        <v>150</v>
      </c>
      <c r="C15" s="523"/>
      <c r="D15" s="523"/>
      <c r="E15" s="523"/>
      <c r="F15" s="517"/>
      <c r="G15" s="517"/>
      <c r="H15" s="517"/>
      <c r="I15" s="516">
        <v>5.0000000000000001E-3</v>
      </c>
      <c r="J15" s="516"/>
    </row>
    <row r="16" spans="1:10">
      <c r="A16" s="77"/>
      <c r="B16" s="517"/>
      <c r="C16" s="517"/>
      <c r="D16" s="517"/>
      <c r="E16" s="517"/>
      <c r="F16" s="517"/>
      <c r="G16" s="517"/>
      <c r="H16" s="517"/>
      <c r="I16" s="516"/>
      <c r="J16" s="516"/>
    </row>
    <row r="17" spans="1:14">
      <c r="A17" s="55" t="s">
        <v>49</v>
      </c>
      <c r="B17" s="520" t="s">
        <v>50</v>
      </c>
      <c r="C17" s="521"/>
      <c r="D17" s="521"/>
      <c r="E17" s="521"/>
      <c r="F17" s="521"/>
      <c r="G17" s="521"/>
      <c r="H17" s="522"/>
      <c r="I17" s="524">
        <f>SUM(I18:I20)</f>
        <v>7.1499999999999994E-2</v>
      </c>
      <c r="J17" s="524"/>
    </row>
    <row r="18" spans="1:14">
      <c r="A18" s="77" t="s">
        <v>51</v>
      </c>
      <c r="B18" s="523" t="s">
        <v>52</v>
      </c>
      <c r="C18" s="523"/>
      <c r="D18" s="523"/>
      <c r="E18" s="523"/>
      <c r="F18" s="523"/>
      <c r="G18" s="523"/>
      <c r="H18" s="523"/>
      <c r="I18" s="516">
        <v>6.4999999999999997E-3</v>
      </c>
      <c r="J18" s="516"/>
    </row>
    <row r="19" spans="1:14">
      <c r="A19" s="77" t="s">
        <v>53</v>
      </c>
      <c r="B19" s="523" t="s">
        <v>54</v>
      </c>
      <c r="C19" s="523"/>
      <c r="D19" s="523"/>
      <c r="E19" s="523"/>
      <c r="F19" s="523"/>
      <c r="G19" s="523"/>
      <c r="H19" s="523"/>
      <c r="I19" s="516">
        <v>0.03</v>
      </c>
      <c r="J19" s="516"/>
    </row>
    <row r="20" spans="1:14">
      <c r="A20" s="77" t="s">
        <v>55</v>
      </c>
      <c r="B20" s="523" t="s">
        <v>56</v>
      </c>
      <c r="C20" s="523"/>
      <c r="D20" s="523"/>
      <c r="E20" s="523"/>
      <c r="F20" s="523"/>
      <c r="G20" s="523"/>
      <c r="H20" s="523"/>
      <c r="I20" s="516">
        <v>3.5000000000000003E-2</v>
      </c>
      <c r="J20" s="516"/>
    </row>
    <row r="21" spans="1:14">
      <c r="A21" s="77"/>
      <c r="B21" s="517"/>
      <c r="C21" s="517"/>
      <c r="D21" s="517"/>
      <c r="E21" s="517"/>
      <c r="F21" s="517"/>
      <c r="G21" s="517"/>
      <c r="H21" s="517"/>
      <c r="I21" s="517"/>
      <c r="J21" s="517"/>
    </row>
    <row r="22" spans="1:14">
      <c r="A22" s="55" t="s">
        <v>57</v>
      </c>
      <c r="B22" s="520" t="s">
        <v>58</v>
      </c>
      <c r="C22" s="521"/>
      <c r="D22" s="521"/>
      <c r="E22" s="521"/>
      <c r="F22" s="521"/>
      <c r="G22" s="521"/>
      <c r="H22" s="522"/>
      <c r="I22" s="524">
        <f>I23</f>
        <v>3.8300000000000001E-2</v>
      </c>
      <c r="J22" s="524"/>
    </row>
    <row r="23" spans="1:14">
      <c r="A23" s="77" t="s">
        <v>59</v>
      </c>
      <c r="B23" s="526" t="s">
        <v>151</v>
      </c>
      <c r="C23" s="527"/>
      <c r="D23" s="527"/>
      <c r="E23" s="527"/>
      <c r="F23" s="527"/>
      <c r="G23" s="527"/>
      <c r="H23" s="528"/>
      <c r="I23" s="516">
        <v>3.8300000000000001E-2</v>
      </c>
      <c r="J23" s="516"/>
    </row>
    <row r="24" spans="1:14">
      <c r="A24" s="56"/>
      <c r="B24" s="530"/>
      <c r="C24" s="531"/>
      <c r="D24" s="531"/>
      <c r="E24" s="531"/>
      <c r="F24" s="531"/>
      <c r="G24" s="531"/>
      <c r="H24" s="532"/>
      <c r="I24" s="530"/>
      <c r="J24" s="532"/>
    </row>
    <row r="25" spans="1:14">
      <c r="A25" s="235"/>
      <c r="B25" s="529" t="s">
        <v>152</v>
      </c>
      <c r="C25" s="529"/>
      <c r="D25" s="529"/>
      <c r="E25" s="529"/>
      <c r="F25" s="529"/>
      <c r="G25" s="529"/>
      <c r="H25" s="529"/>
      <c r="I25" s="538">
        <f>((1-I20+I10+I22)/(1-I17))-1</f>
        <v>0.1278</v>
      </c>
      <c r="J25" s="539"/>
      <c r="N25" s="57"/>
    </row>
    <row r="26" spans="1:14">
      <c r="A26" s="21"/>
      <c r="B26" s="21"/>
      <c r="C26" s="21"/>
      <c r="D26" s="21"/>
      <c r="E26" s="21"/>
      <c r="F26" s="21"/>
      <c r="G26" s="21"/>
      <c r="H26" s="21"/>
      <c r="I26" s="21"/>
      <c r="J26" s="21"/>
    </row>
    <row r="27" spans="1:14">
      <c r="A27" s="21"/>
      <c r="B27" s="21"/>
      <c r="C27" s="21"/>
      <c r="D27" s="21"/>
      <c r="E27" s="21"/>
      <c r="F27" s="21"/>
      <c r="G27" s="21"/>
      <c r="H27" s="21"/>
      <c r="I27" s="21"/>
      <c r="J27" s="21"/>
      <c r="N27" s="57"/>
    </row>
    <row r="28" spans="1:14" ht="50.25" customHeight="1">
      <c r="A28" s="525" t="s">
        <v>86</v>
      </c>
      <c r="B28" s="525"/>
      <c r="C28" s="525"/>
      <c r="D28" s="525"/>
      <c r="E28" s="525"/>
      <c r="F28" s="525"/>
      <c r="G28" s="525"/>
      <c r="H28" s="525"/>
      <c r="I28" s="525"/>
      <c r="J28" s="525"/>
    </row>
    <row r="29" spans="1:14">
      <c r="A29" s="59"/>
      <c r="B29" s="59"/>
      <c r="C29" s="59"/>
      <c r="D29" s="59"/>
      <c r="E29" s="21"/>
      <c r="F29" s="21"/>
      <c r="G29" s="21"/>
      <c r="H29" s="21"/>
      <c r="I29" s="21"/>
      <c r="J29" s="21"/>
    </row>
    <row r="30" spans="1:14" ht="16.5">
      <c r="A30" s="59"/>
      <c r="B30" s="21"/>
      <c r="C30" s="4"/>
      <c r="D30" s="59"/>
      <c r="E30" s="4"/>
      <c r="F30" s="21"/>
      <c r="G30" s="21"/>
      <c r="H30" s="21"/>
      <c r="I30" s="21"/>
      <c r="J30" s="21"/>
    </row>
    <row r="31" spans="1:14">
      <c r="A31" s="59"/>
      <c r="B31" s="59"/>
      <c r="C31" s="59"/>
      <c r="D31" s="59"/>
      <c r="E31" s="21"/>
      <c r="F31" s="21"/>
      <c r="G31" s="21"/>
      <c r="H31" s="21"/>
      <c r="I31" s="21"/>
      <c r="J31" s="21"/>
    </row>
    <row r="32" spans="1:14">
      <c r="A32" s="59"/>
      <c r="B32" s="59"/>
      <c r="C32" s="59"/>
      <c r="D32" s="59"/>
      <c r="E32" s="21"/>
      <c r="F32" s="21"/>
      <c r="G32" s="21"/>
      <c r="H32" s="21"/>
      <c r="I32" s="21"/>
      <c r="J32" s="21"/>
    </row>
    <row r="33" spans="1:10">
      <c r="A33" s="272"/>
      <c r="B33" s="59"/>
      <c r="C33" s="59"/>
      <c r="D33" s="59"/>
      <c r="E33" s="21"/>
      <c r="F33" s="21"/>
      <c r="G33" s="21"/>
      <c r="H33" s="21"/>
      <c r="I33" s="21"/>
      <c r="J33" s="21"/>
    </row>
    <row r="34" spans="1:10">
      <c r="A34" s="60"/>
      <c r="B34" s="59"/>
      <c r="C34" s="59"/>
      <c r="D34" s="59"/>
      <c r="E34" s="21"/>
      <c r="F34" s="21"/>
      <c r="G34" s="21"/>
      <c r="H34" s="21"/>
      <c r="I34" s="21"/>
      <c r="J34" s="47"/>
    </row>
    <row r="35" spans="1:10">
      <c r="A35" s="60"/>
      <c r="B35" s="59"/>
      <c r="C35" s="59"/>
      <c r="D35" s="59"/>
      <c r="E35" s="21"/>
      <c r="F35" s="21"/>
      <c r="G35" s="21"/>
      <c r="H35" s="21"/>
      <c r="I35" s="21"/>
      <c r="J35" s="47"/>
    </row>
    <row r="36" spans="1:10">
      <c r="A36" s="60"/>
      <c r="B36" s="59"/>
      <c r="C36" s="59"/>
      <c r="D36" s="59"/>
      <c r="E36" s="21"/>
      <c r="F36" s="21"/>
      <c r="G36" s="21"/>
      <c r="H36" s="21"/>
      <c r="I36" s="21"/>
      <c r="J36" s="47"/>
    </row>
    <row r="37" spans="1:10">
      <c r="A37" s="60"/>
      <c r="B37" s="59"/>
      <c r="C37" s="59"/>
      <c r="D37" s="59"/>
      <c r="E37" s="21"/>
      <c r="F37" s="21"/>
      <c r="G37" s="21"/>
      <c r="H37" s="21"/>
      <c r="I37" s="21"/>
      <c r="J37" s="47"/>
    </row>
    <row r="38" spans="1:10">
      <c r="A38" s="60"/>
      <c r="B38" s="21"/>
      <c r="C38" s="21"/>
      <c r="D38" s="21"/>
      <c r="E38" s="21"/>
      <c r="F38" s="21"/>
      <c r="G38" s="21"/>
      <c r="H38" s="21"/>
      <c r="I38" s="21"/>
      <c r="J38" s="47"/>
    </row>
    <row r="39" spans="1:10">
      <c r="A39" s="58"/>
      <c r="B39" s="21"/>
      <c r="C39" s="21"/>
      <c r="D39" s="21"/>
      <c r="E39" s="21"/>
      <c r="F39" s="21"/>
      <c r="G39" s="21"/>
      <c r="H39" s="21"/>
      <c r="I39" s="21"/>
      <c r="J39" s="47"/>
    </row>
    <row r="40" spans="1:10">
      <c r="A40" s="61"/>
      <c r="B40" s="46"/>
      <c r="C40" s="46"/>
      <c r="D40" s="46"/>
      <c r="E40" s="46"/>
      <c r="F40" s="46"/>
      <c r="G40" s="46"/>
      <c r="H40" s="46"/>
      <c r="I40" s="46"/>
      <c r="J40" s="62"/>
    </row>
    <row r="41" spans="1:10">
      <c r="A41" s="63"/>
      <c r="B41" s="21"/>
      <c r="C41" s="21"/>
      <c r="D41" s="21"/>
      <c r="E41" s="21"/>
      <c r="F41" s="21"/>
      <c r="G41" s="21"/>
      <c r="H41" s="21"/>
      <c r="I41" s="21"/>
      <c r="J41" s="64"/>
    </row>
    <row r="42" spans="1:10">
      <c r="A42" s="63"/>
      <c r="B42" s="21"/>
      <c r="C42" s="21"/>
      <c r="D42" s="21"/>
      <c r="E42" s="21"/>
      <c r="F42" s="21"/>
      <c r="G42" s="21"/>
      <c r="H42" s="21"/>
      <c r="I42" s="21"/>
      <c r="J42" s="64"/>
    </row>
    <row r="43" spans="1:10">
      <c r="A43" s="63"/>
      <c r="B43" s="21"/>
      <c r="C43" s="21"/>
      <c r="D43" s="21"/>
      <c r="E43" s="21"/>
      <c r="F43" s="21"/>
      <c r="G43" s="21"/>
      <c r="H43" s="21"/>
      <c r="I43" s="21"/>
      <c r="J43" s="64"/>
    </row>
    <row r="44" spans="1:10" ht="16.5" thickBot="1">
      <c r="A44" s="65"/>
      <c r="B44" s="66"/>
      <c r="C44" s="66"/>
      <c r="D44" s="66"/>
      <c r="E44" s="66"/>
      <c r="F44" s="66"/>
      <c r="G44" s="66"/>
      <c r="H44" s="66"/>
      <c r="I44" s="66"/>
      <c r="J44" s="67"/>
    </row>
    <row r="45" spans="1:10">
      <c r="A45" s="21"/>
      <c r="B45" s="21"/>
      <c r="C45" s="21"/>
      <c r="D45" s="21"/>
      <c r="E45" s="21"/>
      <c r="F45" s="21"/>
      <c r="G45" s="21"/>
      <c r="H45" s="21"/>
      <c r="I45" s="21"/>
      <c r="J45" s="21"/>
    </row>
    <row r="46" spans="1:10">
      <c r="A46" s="21"/>
      <c r="B46" s="21"/>
      <c r="C46" s="21"/>
      <c r="D46" s="21"/>
      <c r="E46" s="21"/>
      <c r="F46" s="21"/>
      <c r="G46" s="21"/>
      <c r="H46" s="21"/>
      <c r="I46" s="21"/>
      <c r="J46" s="21"/>
    </row>
    <row r="47" spans="1:10">
      <c r="A47" s="21"/>
      <c r="B47" s="21"/>
      <c r="C47" s="21"/>
      <c r="D47" s="21"/>
      <c r="E47" s="21"/>
      <c r="F47" s="21"/>
      <c r="G47" s="21"/>
      <c r="H47" s="21"/>
      <c r="I47" s="21"/>
      <c r="J47" s="21"/>
    </row>
    <row r="48" spans="1:10">
      <c r="A48" s="21"/>
      <c r="B48" s="21"/>
      <c r="C48" s="21"/>
      <c r="D48" s="21"/>
      <c r="E48" s="21"/>
      <c r="F48" s="21"/>
      <c r="G48" s="21"/>
      <c r="H48" s="21"/>
      <c r="I48" s="21"/>
      <c r="J48" s="21"/>
    </row>
    <row r="49" spans="1:10">
      <c r="A49" s="21"/>
      <c r="B49" s="21"/>
      <c r="C49" s="21"/>
      <c r="D49" s="21"/>
      <c r="E49" s="21"/>
      <c r="F49" s="21"/>
      <c r="G49" s="21"/>
      <c r="H49" s="21"/>
      <c r="I49" s="21"/>
      <c r="J49" s="21"/>
    </row>
    <row r="50" spans="1:10">
      <c r="A50" s="21"/>
      <c r="B50" s="21"/>
      <c r="C50" s="21"/>
      <c r="D50" s="21"/>
      <c r="E50" s="21"/>
      <c r="F50" s="21"/>
      <c r="G50" s="21"/>
      <c r="H50" s="21"/>
      <c r="I50" s="21"/>
      <c r="J50" s="21"/>
    </row>
    <row r="51" spans="1:10">
      <c r="A51" s="21"/>
      <c r="B51" s="21"/>
      <c r="C51" s="21"/>
      <c r="D51" s="21"/>
      <c r="E51" s="21"/>
      <c r="F51" s="21"/>
      <c r="G51" s="21"/>
      <c r="H51" s="21"/>
      <c r="I51" s="21"/>
      <c r="J51" s="21"/>
    </row>
    <row r="52" spans="1:10">
      <c r="A52" s="21"/>
      <c r="B52" s="21"/>
      <c r="C52" s="21"/>
      <c r="D52" s="21"/>
      <c r="E52" s="21"/>
      <c r="F52" s="21"/>
      <c r="G52" s="21"/>
      <c r="H52" s="21"/>
      <c r="I52" s="21"/>
      <c r="J52" s="21"/>
    </row>
    <row r="53" spans="1:10">
      <c r="A53" s="21"/>
      <c r="B53" s="21"/>
      <c r="C53" s="21"/>
      <c r="D53" s="21"/>
      <c r="E53" s="21"/>
      <c r="F53" s="21"/>
      <c r="G53" s="21"/>
      <c r="H53" s="21"/>
      <c r="I53" s="21"/>
      <c r="J53" s="21"/>
    </row>
    <row r="54" spans="1:10">
      <c r="A54" s="21"/>
      <c r="B54" s="21"/>
      <c r="C54" s="21"/>
      <c r="D54" s="21"/>
      <c r="E54" s="21"/>
      <c r="F54" s="21"/>
      <c r="G54" s="21"/>
      <c r="H54" s="21"/>
      <c r="I54" s="21"/>
      <c r="J54" s="21"/>
    </row>
  </sheetData>
  <mergeCells count="43">
    <mergeCell ref="I20:J20"/>
    <mergeCell ref="F11:H11"/>
    <mergeCell ref="I11:J11"/>
    <mergeCell ref="I18:J18"/>
    <mergeCell ref="B19:H19"/>
    <mergeCell ref="I19:J19"/>
    <mergeCell ref="B18:H18"/>
    <mergeCell ref="I14:J14"/>
    <mergeCell ref="F14:H14"/>
    <mergeCell ref="I16:J16"/>
    <mergeCell ref="B16:H16"/>
    <mergeCell ref="A1:J1"/>
    <mergeCell ref="B17:H17"/>
    <mergeCell ref="I17:J17"/>
    <mergeCell ref="B12:E12"/>
    <mergeCell ref="F12:H12"/>
    <mergeCell ref="I12:J12"/>
    <mergeCell ref="B13:E13"/>
    <mergeCell ref="F13:H13"/>
    <mergeCell ref="I13:J13"/>
    <mergeCell ref="B15:E15"/>
    <mergeCell ref="F15:H15"/>
    <mergeCell ref="I15:J15"/>
    <mergeCell ref="B10:H10"/>
    <mergeCell ref="I10:J10"/>
    <mergeCell ref="B11:E11"/>
    <mergeCell ref="B14:E14"/>
    <mergeCell ref="B4:G4"/>
    <mergeCell ref="D5:J5"/>
    <mergeCell ref="I4:J4"/>
    <mergeCell ref="A28:J28"/>
    <mergeCell ref="B24:H24"/>
    <mergeCell ref="I24:J24"/>
    <mergeCell ref="B25:H25"/>
    <mergeCell ref="I25:J25"/>
    <mergeCell ref="B23:H23"/>
    <mergeCell ref="I23:J23"/>
    <mergeCell ref="B21:H21"/>
    <mergeCell ref="I21:J21"/>
    <mergeCell ref="B22:H22"/>
    <mergeCell ref="I22:J22"/>
    <mergeCell ref="A9:J9"/>
    <mergeCell ref="B20:H20"/>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&amp;L&amp;G&amp;C&amp;"-,Negrito"&amp;9Camila Diel Bobrzyk&amp;"-,Regular"Engenheira Civil CREA MT025305&amp;R&amp;P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
  <sheetViews>
    <sheetView showGridLines="0" view="pageLayout" topLeftCell="A64" zoomScaleNormal="90" zoomScaleSheetLayoutView="110" workbookViewId="0">
      <selection activeCell="K75" sqref="K75"/>
    </sheetView>
  </sheetViews>
  <sheetFormatPr defaultRowHeight="15.75"/>
  <cols>
    <col min="1" max="1" width="20.7109375" style="68" customWidth="1"/>
    <col min="2" max="2" width="24" style="68" customWidth="1"/>
    <col min="3" max="3" width="3.5703125" style="68" bestFit="1" customWidth="1"/>
    <col min="4" max="4" width="26.42578125" style="68" customWidth="1"/>
    <col min="5" max="5" width="6" style="75" customWidth="1"/>
    <col min="6" max="6" width="10.5703125" style="75" bestFit="1" customWidth="1"/>
    <col min="7" max="7" width="15.28515625" style="75" bestFit="1" customWidth="1"/>
    <col min="8" max="8" width="15.7109375" style="75" customWidth="1"/>
    <col min="9" max="16384" width="9.140625" style="68"/>
  </cols>
  <sheetData>
    <row r="1" spans="1:8">
      <c r="A1" s="497" t="s">
        <v>142</v>
      </c>
      <c r="B1" s="497"/>
      <c r="C1" s="497"/>
      <c r="D1" s="497"/>
      <c r="E1" s="497"/>
      <c r="F1" s="497"/>
      <c r="G1" s="497"/>
      <c r="H1" s="497"/>
    </row>
    <row r="2" spans="1:8">
      <c r="A2" s="497"/>
      <c r="B2" s="497"/>
      <c r="C2" s="497"/>
      <c r="D2" s="497"/>
      <c r="E2" s="497"/>
      <c r="F2" s="497"/>
      <c r="G2" s="497"/>
      <c r="H2" s="497"/>
    </row>
    <row r="3" spans="1:8">
      <c r="A3" s="553"/>
      <c r="B3" s="554"/>
      <c r="C3" s="554"/>
      <c r="D3" s="554"/>
      <c r="E3" s="554"/>
      <c r="F3" s="554"/>
      <c r="G3" s="554"/>
      <c r="H3" s="555"/>
    </row>
    <row r="4" spans="1:8">
      <c r="A4" s="544" t="s">
        <v>775</v>
      </c>
      <c r="B4" s="544"/>
      <c r="C4" s="544"/>
      <c r="D4" s="544"/>
      <c r="E4" s="558" t="s">
        <v>132</v>
      </c>
      <c r="F4" s="559"/>
      <c r="G4" s="560"/>
      <c r="H4" s="560"/>
    </row>
    <row r="5" spans="1:8" ht="17.25" customHeight="1">
      <c r="A5" s="544" t="s">
        <v>776</v>
      </c>
      <c r="B5" s="544"/>
      <c r="C5" s="544"/>
      <c r="D5" s="544"/>
      <c r="E5" s="544"/>
      <c r="F5" s="545"/>
      <c r="G5" s="544"/>
      <c r="H5" s="544"/>
    </row>
    <row r="6" spans="1:8">
      <c r="A6" s="546"/>
      <c r="B6" s="546"/>
      <c r="C6" s="546"/>
      <c r="D6" s="546"/>
      <c r="E6" s="546"/>
      <c r="F6" s="547"/>
      <c r="G6" s="546"/>
      <c r="H6" s="546"/>
    </row>
    <row r="7" spans="1:8">
      <c r="A7" s="548" t="s">
        <v>96</v>
      </c>
      <c r="B7" s="548"/>
      <c r="C7" s="548"/>
      <c r="D7" s="548"/>
      <c r="E7" s="69" t="s">
        <v>122</v>
      </c>
      <c r="F7" s="70" t="s">
        <v>133</v>
      </c>
      <c r="G7" s="70" t="s">
        <v>134</v>
      </c>
      <c r="H7" s="71" t="s">
        <v>135</v>
      </c>
    </row>
    <row r="8" spans="1:8">
      <c r="A8" s="288">
        <v>88315</v>
      </c>
      <c r="B8" s="549" t="s">
        <v>495</v>
      </c>
      <c r="C8" s="549"/>
      <c r="D8" s="550"/>
      <c r="E8" s="72" t="s">
        <v>123</v>
      </c>
      <c r="F8" s="185">
        <v>1.6</v>
      </c>
      <c r="G8" s="186">
        <v>18.18</v>
      </c>
      <c r="H8" s="186">
        <f>F8*G8</f>
        <v>29.09</v>
      </c>
    </row>
    <row r="9" spans="1:8">
      <c r="A9" s="288">
        <v>88316</v>
      </c>
      <c r="B9" s="549" t="s">
        <v>166</v>
      </c>
      <c r="C9" s="549"/>
      <c r="D9" s="550"/>
      <c r="E9" s="72" t="s">
        <v>123</v>
      </c>
      <c r="F9" s="185">
        <v>1.8</v>
      </c>
      <c r="G9" s="186">
        <v>14.9</v>
      </c>
      <c r="H9" s="186">
        <f>F9*G9</f>
        <v>26.82</v>
      </c>
    </row>
    <row r="10" spans="1:8">
      <c r="A10" s="551" t="s">
        <v>136</v>
      </c>
      <c r="B10" s="551"/>
      <c r="C10" s="551"/>
      <c r="D10" s="551"/>
      <c r="E10" s="551"/>
      <c r="F10" s="552"/>
      <c r="G10" s="551"/>
      <c r="H10" s="73">
        <f>SUM(H8:H9)</f>
        <v>55.91</v>
      </c>
    </row>
    <row r="11" spans="1:8">
      <c r="A11" s="546"/>
      <c r="B11" s="546"/>
      <c r="C11" s="546"/>
      <c r="D11" s="546"/>
      <c r="E11" s="546"/>
      <c r="F11" s="547"/>
      <c r="G11" s="546"/>
      <c r="H11" s="546"/>
    </row>
    <row r="12" spans="1:8">
      <c r="A12" s="548" t="s">
        <v>137</v>
      </c>
      <c r="B12" s="548"/>
      <c r="C12" s="548"/>
      <c r="D12" s="548"/>
      <c r="E12" s="69" t="s">
        <v>122</v>
      </c>
      <c r="F12" s="70" t="s">
        <v>138</v>
      </c>
      <c r="G12" s="70" t="s">
        <v>134</v>
      </c>
      <c r="H12" s="71" t="s">
        <v>135</v>
      </c>
    </row>
    <row r="13" spans="1:8" ht="30" customHeight="1">
      <c r="A13" s="405">
        <v>88627</v>
      </c>
      <c r="B13" s="553" t="s">
        <v>773</v>
      </c>
      <c r="C13" s="554"/>
      <c r="D13" s="555"/>
      <c r="E13" s="72" t="s">
        <v>125</v>
      </c>
      <c r="F13" s="185">
        <v>6.0000000000000001E-3</v>
      </c>
      <c r="G13" s="186">
        <v>408.65</v>
      </c>
      <c r="H13" s="186">
        <f>F13*G13</f>
        <v>2.4500000000000002</v>
      </c>
    </row>
    <row r="14" spans="1:8" ht="50.25" customHeight="1">
      <c r="A14" s="405">
        <v>37561</v>
      </c>
      <c r="B14" s="553" t="s">
        <v>777</v>
      </c>
      <c r="C14" s="554"/>
      <c r="D14" s="555"/>
      <c r="E14" s="72" t="s">
        <v>126</v>
      </c>
      <c r="F14" s="185">
        <v>1.05</v>
      </c>
      <c r="G14" s="186">
        <v>696.16</v>
      </c>
      <c r="H14" s="186">
        <f>F14*G14</f>
        <v>730.97</v>
      </c>
    </row>
    <row r="15" spans="1:8">
      <c r="A15" s="551" t="s">
        <v>139</v>
      </c>
      <c r="B15" s="551"/>
      <c r="C15" s="551"/>
      <c r="D15" s="551"/>
      <c r="E15" s="551"/>
      <c r="F15" s="552"/>
      <c r="G15" s="551"/>
      <c r="H15" s="73">
        <f>SUM(H13:H14)</f>
        <v>733.42</v>
      </c>
    </row>
    <row r="16" spans="1:8">
      <c r="A16" s="546"/>
      <c r="B16" s="546"/>
      <c r="C16" s="546"/>
      <c r="D16" s="546"/>
      <c r="E16" s="546"/>
      <c r="F16" s="547"/>
      <c r="G16" s="546"/>
      <c r="H16" s="546"/>
    </row>
    <row r="17" spans="1:8">
      <c r="A17" s="556" t="s">
        <v>140</v>
      </c>
      <c r="B17" s="556"/>
      <c r="C17" s="556"/>
      <c r="D17" s="556"/>
      <c r="E17" s="556"/>
      <c r="F17" s="557"/>
      <c r="G17" s="556"/>
      <c r="H17" s="74">
        <f>H10+H15</f>
        <v>789.33</v>
      </c>
    </row>
    <row r="19" spans="1:8">
      <c r="A19" s="544" t="s">
        <v>932</v>
      </c>
      <c r="B19" s="544"/>
      <c r="C19" s="544"/>
      <c r="D19" s="544"/>
      <c r="E19" s="558" t="s">
        <v>493</v>
      </c>
      <c r="F19" s="559"/>
      <c r="G19" s="560"/>
      <c r="H19" s="560"/>
    </row>
    <row r="20" spans="1:8">
      <c r="A20" s="544" t="s">
        <v>834</v>
      </c>
      <c r="B20" s="544"/>
      <c r="C20" s="544"/>
      <c r="D20" s="544"/>
      <c r="E20" s="544"/>
      <c r="F20" s="545"/>
      <c r="G20" s="544"/>
      <c r="H20" s="544"/>
    </row>
    <row r="21" spans="1:8">
      <c r="A21" s="546"/>
      <c r="B21" s="546"/>
      <c r="C21" s="546"/>
      <c r="D21" s="546"/>
      <c r="E21" s="546"/>
      <c r="F21" s="547"/>
      <c r="G21" s="546"/>
      <c r="H21" s="546"/>
    </row>
    <row r="22" spans="1:8">
      <c r="A22" s="548" t="s">
        <v>96</v>
      </c>
      <c r="B22" s="548"/>
      <c r="C22" s="548"/>
      <c r="D22" s="548"/>
      <c r="E22" s="69" t="s">
        <v>122</v>
      </c>
      <c r="F22" s="70" t="s">
        <v>133</v>
      </c>
      <c r="G22" s="70" t="s">
        <v>134</v>
      </c>
      <c r="H22" s="71" t="s">
        <v>135</v>
      </c>
    </row>
    <row r="23" spans="1:8" ht="33" customHeight="1">
      <c r="A23" s="288">
        <v>88248</v>
      </c>
      <c r="B23" s="549" t="s">
        <v>923</v>
      </c>
      <c r="C23" s="549"/>
      <c r="D23" s="550"/>
      <c r="E23" s="72" t="s">
        <v>123</v>
      </c>
      <c r="F23" s="185">
        <v>0.04</v>
      </c>
      <c r="G23" s="186">
        <v>14.72</v>
      </c>
      <c r="H23" s="186">
        <f>F23*G23</f>
        <v>0.59</v>
      </c>
    </row>
    <row r="24" spans="1:8" ht="30.75" customHeight="1">
      <c r="A24" s="288">
        <v>88267</v>
      </c>
      <c r="B24" s="549" t="s">
        <v>167</v>
      </c>
      <c r="C24" s="549"/>
      <c r="D24" s="550"/>
      <c r="E24" s="72" t="s">
        <v>123</v>
      </c>
      <c r="F24" s="185">
        <v>0.04</v>
      </c>
      <c r="G24" s="186">
        <v>18.7</v>
      </c>
      <c r="H24" s="186">
        <f>F24*G24</f>
        <v>0.75</v>
      </c>
    </row>
    <row r="25" spans="1:8">
      <c r="A25" s="551" t="s">
        <v>136</v>
      </c>
      <c r="B25" s="551"/>
      <c r="C25" s="551"/>
      <c r="D25" s="551"/>
      <c r="E25" s="551"/>
      <c r="F25" s="552"/>
      <c r="G25" s="551"/>
      <c r="H25" s="73">
        <f>SUM(H23:H24)</f>
        <v>1.34</v>
      </c>
    </row>
    <row r="26" spans="1:8">
      <c r="A26" s="546"/>
      <c r="B26" s="546"/>
      <c r="C26" s="546"/>
      <c r="D26" s="546"/>
      <c r="E26" s="546"/>
      <c r="F26" s="547"/>
      <c r="G26" s="546"/>
      <c r="H26" s="546"/>
    </row>
    <row r="27" spans="1:8">
      <c r="A27" s="548" t="s">
        <v>137</v>
      </c>
      <c r="B27" s="548"/>
      <c r="C27" s="548"/>
      <c r="D27" s="548"/>
      <c r="E27" s="69" t="s">
        <v>122</v>
      </c>
      <c r="F27" s="70" t="s">
        <v>138</v>
      </c>
      <c r="G27" s="70" t="s">
        <v>134</v>
      </c>
      <c r="H27" s="71" t="s">
        <v>135</v>
      </c>
    </row>
    <row r="28" spans="1:8">
      <c r="A28" s="442">
        <v>122</v>
      </c>
      <c r="B28" s="553" t="s">
        <v>920</v>
      </c>
      <c r="C28" s="554"/>
      <c r="D28" s="555"/>
      <c r="E28" s="72" t="s">
        <v>492</v>
      </c>
      <c r="F28" s="185">
        <v>8.0000000000000002E-3</v>
      </c>
      <c r="G28" s="186">
        <v>49.5</v>
      </c>
      <c r="H28" s="186">
        <f>F28*G28</f>
        <v>0.4</v>
      </c>
    </row>
    <row r="29" spans="1:8">
      <c r="A29" s="442">
        <v>38383</v>
      </c>
      <c r="B29" s="553" t="s">
        <v>922</v>
      </c>
      <c r="C29" s="554"/>
      <c r="D29" s="555"/>
      <c r="E29" s="72" t="s">
        <v>492</v>
      </c>
      <c r="F29" s="185">
        <v>1.4999999999999999E-2</v>
      </c>
      <c r="G29" s="186">
        <v>1.82</v>
      </c>
      <c r="H29" s="186">
        <f>F29*G29</f>
        <v>0.03</v>
      </c>
    </row>
    <row r="30" spans="1:8" ht="30" customHeight="1">
      <c r="A30" s="442">
        <v>820</v>
      </c>
      <c r="B30" s="553" t="s">
        <v>924</v>
      </c>
      <c r="C30" s="554"/>
      <c r="D30" s="555"/>
      <c r="E30" s="72" t="s">
        <v>492</v>
      </c>
      <c r="F30" s="185">
        <v>1</v>
      </c>
      <c r="G30" s="186">
        <v>3.3</v>
      </c>
      <c r="H30" s="186">
        <f>F30*G30</f>
        <v>3.3</v>
      </c>
    </row>
    <row r="31" spans="1:8">
      <c r="A31" s="442">
        <v>20083</v>
      </c>
      <c r="B31" s="553" t="s">
        <v>921</v>
      </c>
      <c r="C31" s="554"/>
      <c r="D31" s="555"/>
      <c r="E31" s="72" t="s">
        <v>492</v>
      </c>
      <c r="F31" s="185">
        <v>8.9999999999999993E-3</v>
      </c>
      <c r="G31" s="186">
        <v>42.99</v>
      </c>
      <c r="H31" s="186">
        <f>F31*G31</f>
        <v>0.39</v>
      </c>
    </row>
    <row r="32" spans="1:8">
      <c r="A32" s="551" t="s">
        <v>139</v>
      </c>
      <c r="B32" s="551"/>
      <c r="C32" s="551"/>
      <c r="D32" s="551"/>
      <c r="E32" s="551"/>
      <c r="F32" s="552"/>
      <c r="G32" s="551"/>
      <c r="H32" s="73">
        <f>SUM(H28:H31)</f>
        <v>4.12</v>
      </c>
    </row>
    <row r="33" spans="1:8">
      <c r="A33" s="546"/>
      <c r="B33" s="546"/>
      <c r="C33" s="546"/>
      <c r="D33" s="546"/>
      <c r="E33" s="546"/>
      <c r="F33" s="547"/>
      <c r="G33" s="546"/>
      <c r="H33" s="546"/>
    </row>
    <row r="34" spans="1:8">
      <c r="A34" s="556" t="s">
        <v>140</v>
      </c>
      <c r="B34" s="556"/>
      <c r="C34" s="556"/>
      <c r="D34" s="556"/>
      <c r="E34" s="556"/>
      <c r="F34" s="557"/>
      <c r="G34" s="556"/>
      <c r="H34" s="74">
        <f>H25+H32</f>
        <v>5.46</v>
      </c>
    </row>
    <row r="36" spans="1:8">
      <c r="A36" s="544" t="s">
        <v>935</v>
      </c>
      <c r="B36" s="544"/>
      <c r="C36" s="544"/>
      <c r="D36" s="544"/>
      <c r="E36" s="558" t="s">
        <v>493</v>
      </c>
      <c r="F36" s="559"/>
      <c r="G36" s="560"/>
      <c r="H36" s="560"/>
    </row>
    <row r="37" spans="1:8">
      <c r="A37" s="544" t="s">
        <v>371</v>
      </c>
      <c r="B37" s="544"/>
      <c r="C37" s="544"/>
      <c r="D37" s="544"/>
      <c r="E37" s="544"/>
      <c r="F37" s="545"/>
      <c r="G37" s="544"/>
      <c r="H37" s="544"/>
    </row>
    <row r="38" spans="1:8">
      <c r="A38" s="546"/>
      <c r="B38" s="546"/>
      <c r="C38" s="546"/>
      <c r="D38" s="546"/>
      <c r="E38" s="546"/>
      <c r="F38" s="547"/>
      <c r="G38" s="546"/>
      <c r="H38" s="546"/>
    </row>
    <row r="39" spans="1:8">
      <c r="A39" s="548" t="s">
        <v>96</v>
      </c>
      <c r="B39" s="548"/>
      <c r="C39" s="548"/>
      <c r="D39" s="548"/>
      <c r="E39" s="69" t="s">
        <v>122</v>
      </c>
      <c r="F39" s="70" t="s">
        <v>133</v>
      </c>
      <c r="G39" s="70" t="s">
        <v>134</v>
      </c>
      <c r="H39" s="71" t="s">
        <v>135</v>
      </c>
    </row>
    <row r="40" spans="1:8" ht="35.25" customHeight="1">
      <c r="A40" s="288">
        <v>88248</v>
      </c>
      <c r="B40" s="549" t="s">
        <v>923</v>
      </c>
      <c r="C40" s="549"/>
      <c r="D40" s="550"/>
      <c r="E40" s="72" t="s">
        <v>123</v>
      </c>
      <c r="F40" s="185">
        <v>0.14399999999999999</v>
      </c>
      <c r="G40" s="186">
        <v>14.72</v>
      </c>
      <c r="H40" s="186">
        <f>F40*G40</f>
        <v>2.12</v>
      </c>
    </row>
    <row r="41" spans="1:8">
      <c r="A41" s="288">
        <v>88267</v>
      </c>
      <c r="B41" s="549" t="s">
        <v>167</v>
      </c>
      <c r="C41" s="549"/>
      <c r="D41" s="550"/>
      <c r="E41" s="72" t="s">
        <v>123</v>
      </c>
      <c r="F41" s="185">
        <v>0.14399999999999999</v>
      </c>
      <c r="G41" s="186">
        <v>18.7</v>
      </c>
      <c r="H41" s="186">
        <f>F41*G41</f>
        <v>2.69</v>
      </c>
    </row>
    <row r="42" spans="1:8">
      <c r="A42" s="551" t="s">
        <v>136</v>
      </c>
      <c r="B42" s="551"/>
      <c r="C42" s="551"/>
      <c r="D42" s="551"/>
      <c r="E42" s="551"/>
      <c r="F42" s="552"/>
      <c r="G42" s="551"/>
      <c r="H42" s="73">
        <f>SUM(H40:H41)</f>
        <v>4.8099999999999996</v>
      </c>
    </row>
    <row r="43" spans="1:8">
      <c r="A43" s="546"/>
      <c r="B43" s="546"/>
      <c r="C43" s="546"/>
      <c r="D43" s="546"/>
      <c r="E43" s="546"/>
      <c r="F43" s="547"/>
      <c r="G43" s="546"/>
      <c r="H43" s="546"/>
    </row>
    <row r="44" spans="1:8">
      <c r="A44" s="548" t="s">
        <v>137</v>
      </c>
      <c r="B44" s="548"/>
      <c r="C44" s="548"/>
      <c r="D44" s="548"/>
      <c r="E44" s="69" t="s">
        <v>122</v>
      </c>
      <c r="F44" s="70" t="s">
        <v>138</v>
      </c>
      <c r="G44" s="70" t="s">
        <v>134</v>
      </c>
      <c r="H44" s="71" t="s">
        <v>135</v>
      </c>
    </row>
    <row r="45" spans="1:8">
      <c r="A45" s="442">
        <v>122</v>
      </c>
      <c r="B45" s="553" t="s">
        <v>920</v>
      </c>
      <c r="C45" s="554"/>
      <c r="D45" s="555"/>
      <c r="E45" s="72" t="s">
        <v>492</v>
      </c>
      <c r="F45" s="185">
        <v>2.5999999999999999E-2</v>
      </c>
      <c r="G45" s="186">
        <v>49.5</v>
      </c>
      <c r="H45" s="186">
        <f>F45*G45</f>
        <v>1.29</v>
      </c>
    </row>
    <row r="46" spans="1:8">
      <c r="A46" s="442">
        <v>38383</v>
      </c>
      <c r="B46" s="553" t="s">
        <v>922</v>
      </c>
      <c r="C46" s="554"/>
      <c r="D46" s="555"/>
      <c r="E46" s="72" t="s">
        <v>492</v>
      </c>
      <c r="F46" s="185">
        <v>3.5999999999999997E-2</v>
      </c>
      <c r="G46" s="186">
        <v>1.82</v>
      </c>
      <c r="H46" s="186">
        <f>F46*G46</f>
        <v>7.0000000000000007E-2</v>
      </c>
    </row>
    <row r="47" spans="1:8" ht="30" customHeight="1">
      <c r="A47" s="442">
        <v>7130</v>
      </c>
      <c r="B47" s="553" t="s">
        <v>925</v>
      </c>
      <c r="C47" s="554"/>
      <c r="D47" s="555"/>
      <c r="E47" s="72" t="s">
        <v>492</v>
      </c>
      <c r="F47" s="185">
        <v>1</v>
      </c>
      <c r="G47" s="186">
        <v>9.1</v>
      </c>
      <c r="H47" s="186">
        <f>F47*G47</f>
        <v>9.1</v>
      </c>
    </row>
    <row r="48" spans="1:8">
      <c r="A48" s="442">
        <v>20083</v>
      </c>
      <c r="B48" s="553" t="s">
        <v>921</v>
      </c>
      <c r="C48" s="554"/>
      <c r="D48" s="555"/>
      <c r="E48" s="72" t="s">
        <v>492</v>
      </c>
      <c r="F48" s="185">
        <v>3.3000000000000002E-2</v>
      </c>
      <c r="G48" s="186">
        <v>42.99</v>
      </c>
      <c r="H48" s="186">
        <f>F48*G48</f>
        <v>1.42</v>
      </c>
    </row>
    <row r="49" spans="1:8">
      <c r="A49" s="551" t="s">
        <v>139</v>
      </c>
      <c r="B49" s="551"/>
      <c r="C49" s="551"/>
      <c r="D49" s="551"/>
      <c r="E49" s="551"/>
      <c r="F49" s="552"/>
      <c r="G49" s="551"/>
      <c r="H49" s="73">
        <f>SUM(H45:H48)</f>
        <v>11.88</v>
      </c>
    </row>
    <row r="50" spans="1:8">
      <c r="A50" s="546"/>
      <c r="B50" s="546"/>
      <c r="C50" s="546"/>
      <c r="D50" s="546"/>
      <c r="E50" s="546"/>
      <c r="F50" s="547"/>
      <c r="G50" s="546"/>
      <c r="H50" s="546"/>
    </row>
    <row r="51" spans="1:8">
      <c r="A51" s="556" t="s">
        <v>140</v>
      </c>
      <c r="B51" s="556"/>
      <c r="C51" s="556"/>
      <c r="D51" s="556"/>
      <c r="E51" s="556"/>
      <c r="F51" s="557"/>
      <c r="G51" s="556"/>
      <c r="H51" s="74">
        <f>H42+H49</f>
        <v>16.690000000000001</v>
      </c>
    </row>
    <row r="53" spans="1:8">
      <c r="A53" s="544" t="s">
        <v>936</v>
      </c>
      <c r="B53" s="544"/>
      <c r="C53" s="544"/>
      <c r="D53" s="544"/>
      <c r="E53" s="558" t="s">
        <v>493</v>
      </c>
      <c r="F53" s="559"/>
      <c r="G53" s="560"/>
      <c r="H53" s="560"/>
    </row>
    <row r="54" spans="1:8" ht="33" customHeight="1">
      <c r="A54" s="544" t="s">
        <v>861</v>
      </c>
      <c r="B54" s="544"/>
      <c r="C54" s="544"/>
      <c r="D54" s="544"/>
      <c r="E54" s="544"/>
      <c r="F54" s="545"/>
      <c r="G54" s="544"/>
      <c r="H54" s="544"/>
    </row>
    <row r="55" spans="1:8">
      <c r="A55" s="546"/>
      <c r="B55" s="546"/>
      <c r="C55" s="546"/>
      <c r="D55" s="546"/>
      <c r="E55" s="546"/>
      <c r="F55" s="547"/>
      <c r="G55" s="546"/>
      <c r="H55" s="546"/>
    </row>
    <row r="56" spans="1:8">
      <c r="A56" s="548" t="s">
        <v>96</v>
      </c>
      <c r="B56" s="548"/>
      <c r="C56" s="548"/>
      <c r="D56" s="548"/>
      <c r="E56" s="69" t="s">
        <v>122</v>
      </c>
      <c r="F56" s="70" t="s">
        <v>133</v>
      </c>
      <c r="G56" s="70" t="s">
        <v>134</v>
      </c>
      <c r="H56" s="71" t="s">
        <v>135</v>
      </c>
    </row>
    <row r="57" spans="1:8" ht="32.25" customHeight="1">
      <c r="A57" s="288">
        <v>88248</v>
      </c>
      <c r="B57" s="549" t="s">
        <v>923</v>
      </c>
      <c r="C57" s="549"/>
      <c r="D57" s="550"/>
      <c r="E57" s="72" t="s">
        <v>123</v>
      </c>
      <c r="F57" s="185">
        <v>0.219</v>
      </c>
      <c r="G57" s="186">
        <v>14.72</v>
      </c>
      <c r="H57" s="186">
        <f>F57*G57</f>
        <v>3.22</v>
      </c>
    </row>
    <row r="58" spans="1:8">
      <c r="A58" s="288">
        <v>88267</v>
      </c>
      <c r="B58" s="549" t="s">
        <v>167</v>
      </c>
      <c r="C58" s="549"/>
      <c r="D58" s="550"/>
      <c r="E58" s="72" t="s">
        <v>123</v>
      </c>
      <c r="F58" s="185">
        <v>0.219</v>
      </c>
      <c r="G58" s="186">
        <v>18.7</v>
      </c>
      <c r="H58" s="186">
        <f>F58*G58</f>
        <v>4.0999999999999996</v>
      </c>
    </row>
    <row r="59" spans="1:8">
      <c r="A59" s="551" t="s">
        <v>136</v>
      </c>
      <c r="B59" s="551"/>
      <c r="C59" s="551"/>
      <c r="D59" s="551"/>
      <c r="E59" s="551"/>
      <c r="F59" s="552"/>
      <c r="G59" s="551"/>
      <c r="H59" s="73">
        <f>SUM(H57:H58)</f>
        <v>7.32</v>
      </c>
    </row>
    <row r="60" spans="1:8">
      <c r="A60" s="546"/>
      <c r="B60" s="546"/>
      <c r="C60" s="546"/>
      <c r="D60" s="546"/>
      <c r="E60" s="546"/>
      <c r="F60" s="547"/>
      <c r="G60" s="546"/>
      <c r="H60" s="546"/>
    </row>
    <row r="61" spans="1:8">
      <c r="A61" s="548" t="s">
        <v>137</v>
      </c>
      <c r="B61" s="548"/>
      <c r="C61" s="548"/>
      <c r="D61" s="548"/>
      <c r="E61" s="69" t="s">
        <v>122</v>
      </c>
      <c r="F61" s="70" t="s">
        <v>138</v>
      </c>
      <c r="G61" s="70" t="s">
        <v>134</v>
      </c>
      <c r="H61" s="71" t="s">
        <v>135</v>
      </c>
    </row>
    <row r="62" spans="1:8" ht="33" customHeight="1">
      <c r="A62" s="442" t="s">
        <v>496</v>
      </c>
      <c r="B62" s="553" t="s">
        <v>926</v>
      </c>
      <c r="C62" s="554"/>
      <c r="D62" s="555"/>
      <c r="E62" s="72" t="s">
        <v>492</v>
      </c>
      <c r="F62" s="185">
        <v>1</v>
      </c>
      <c r="G62" s="186">
        <v>16</v>
      </c>
      <c r="H62" s="186">
        <f>F62*G62</f>
        <v>16</v>
      </c>
    </row>
    <row r="63" spans="1:8">
      <c r="A63" s="551" t="s">
        <v>139</v>
      </c>
      <c r="B63" s="551"/>
      <c r="C63" s="551"/>
      <c r="D63" s="551"/>
      <c r="E63" s="551"/>
      <c r="F63" s="552"/>
      <c r="G63" s="551"/>
      <c r="H63" s="73">
        <f>SUM(H62:H62)</f>
        <v>16</v>
      </c>
    </row>
    <row r="64" spans="1:8">
      <c r="A64" s="546"/>
      <c r="B64" s="546"/>
      <c r="C64" s="546"/>
      <c r="D64" s="546"/>
      <c r="E64" s="546"/>
      <c r="F64" s="547"/>
      <c r="G64" s="546"/>
      <c r="H64" s="546"/>
    </row>
    <row r="65" spans="1:8">
      <c r="A65" s="556" t="s">
        <v>140</v>
      </c>
      <c r="B65" s="556"/>
      <c r="C65" s="556"/>
      <c r="D65" s="556"/>
      <c r="E65" s="556"/>
      <c r="F65" s="557"/>
      <c r="G65" s="556"/>
      <c r="H65" s="74">
        <f>H59+H63</f>
        <v>23.32</v>
      </c>
    </row>
    <row r="67" spans="1:8">
      <c r="A67" s="544" t="s">
        <v>941</v>
      </c>
      <c r="B67" s="544"/>
      <c r="C67" s="544"/>
      <c r="D67" s="544"/>
      <c r="E67" s="558" t="s">
        <v>493</v>
      </c>
      <c r="F67" s="559"/>
      <c r="G67" s="560"/>
      <c r="H67" s="560"/>
    </row>
    <row r="68" spans="1:8" ht="30" customHeight="1">
      <c r="A68" s="544" t="s">
        <v>886</v>
      </c>
      <c r="B68" s="544"/>
      <c r="C68" s="544"/>
      <c r="D68" s="544"/>
      <c r="E68" s="544"/>
      <c r="F68" s="545"/>
      <c r="G68" s="544"/>
      <c r="H68" s="544"/>
    </row>
    <row r="69" spans="1:8">
      <c r="A69" s="546"/>
      <c r="B69" s="546"/>
      <c r="C69" s="546"/>
      <c r="D69" s="546"/>
      <c r="E69" s="546"/>
      <c r="F69" s="547"/>
      <c r="G69" s="546"/>
      <c r="H69" s="546"/>
    </row>
    <row r="70" spans="1:8">
      <c r="A70" s="548" t="s">
        <v>96</v>
      </c>
      <c r="B70" s="548"/>
      <c r="C70" s="548"/>
      <c r="D70" s="548"/>
      <c r="E70" s="69" t="s">
        <v>122</v>
      </c>
      <c r="F70" s="70" t="s">
        <v>133</v>
      </c>
      <c r="G70" s="70" t="s">
        <v>134</v>
      </c>
      <c r="H70" s="71" t="s">
        <v>135</v>
      </c>
    </row>
    <row r="71" spans="1:8" ht="35.25" customHeight="1">
      <c r="A71" s="288">
        <v>88248</v>
      </c>
      <c r="B71" s="549" t="s">
        <v>923</v>
      </c>
      <c r="C71" s="549"/>
      <c r="D71" s="550"/>
      <c r="E71" s="72" t="s">
        <v>123</v>
      </c>
      <c r="F71" s="185">
        <v>0.108</v>
      </c>
      <c r="G71" s="186">
        <v>14.72</v>
      </c>
      <c r="H71" s="186">
        <f>F71*G71</f>
        <v>1.59</v>
      </c>
    </row>
    <row r="72" spans="1:8">
      <c r="A72" s="288">
        <v>88267</v>
      </c>
      <c r="B72" s="549" t="s">
        <v>167</v>
      </c>
      <c r="C72" s="549"/>
      <c r="D72" s="550"/>
      <c r="E72" s="72" t="s">
        <v>123</v>
      </c>
      <c r="F72" s="185">
        <v>0.108</v>
      </c>
      <c r="G72" s="186">
        <v>18.7</v>
      </c>
      <c r="H72" s="186">
        <f>F72*G72</f>
        <v>2.02</v>
      </c>
    </row>
    <row r="73" spans="1:8">
      <c r="A73" s="551" t="s">
        <v>136</v>
      </c>
      <c r="B73" s="551"/>
      <c r="C73" s="551"/>
      <c r="D73" s="551"/>
      <c r="E73" s="551"/>
      <c r="F73" s="552"/>
      <c r="G73" s="551"/>
      <c r="H73" s="73">
        <f>SUM(H71:H72)</f>
        <v>3.61</v>
      </c>
    </row>
    <row r="74" spans="1:8">
      <c r="A74" s="546"/>
      <c r="B74" s="546"/>
      <c r="C74" s="546"/>
      <c r="D74" s="546"/>
      <c r="E74" s="546"/>
      <c r="F74" s="547"/>
      <c r="G74" s="546"/>
      <c r="H74" s="546"/>
    </row>
    <row r="75" spans="1:8">
      <c r="A75" s="548" t="s">
        <v>137</v>
      </c>
      <c r="B75" s="548"/>
      <c r="C75" s="548"/>
      <c r="D75" s="548"/>
      <c r="E75" s="69" t="s">
        <v>122</v>
      </c>
      <c r="F75" s="70" t="s">
        <v>138</v>
      </c>
      <c r="G75" s="70" t="s">
        <v>134</v>
      </c>
      <c r="H75" s="71" t="s">
        <v>135</v>
      </c>
    </row>
    <row r="76" spans="1:8">
      <c r="A76" s="442">
        <v>122</v>
      </c>
      <c r="B76" s="553" t="s">
        <v>920</v>
      </c>
      <c r="C76" s="554"/>
      <c r="D76" s="555"/>
      <c r="E76" s="72" t="s">
        <v>492</v>
      </c>
      <c r="F76" s="185">
        <v>1.7999999999999999E-2</v>
      </c>
      <c r="G76" s="186">
        <v>49.5</v>
      </c>
      <c r="H76" s="186">
        <f>F76*G76</f>
        <v>0.89</v>
      </c>
    </row>
    <row r="77" spans="1:8">
      <c r="A77" s="442">
        <v>38383</v>
      </c>
      <c r="B77" s="553" t="s">
        <v>922</v>
      </c>
      <c r="C77" s="554"/>
      <c r="D77" s="555"/>
      <c r="E77" s="72" t="s">
        <v>492</v>
      </c>
      <c r="F77" s="185">
        <v>2.4E-2</v>
      </c>
      <c r="G77" s="186">
        <v>1.82</v>
      </c>
      <c r="H77" s="186">
        <f>F77*G77</f>
        <v>0.04</v>
      </c>
    </row>
    <row r="78" spans="1:8">
      <c r="A78" s="442" t="s">
        <v>496</v>
      </c>
      <c r="B78" s="553" t="s">
        <v>928</v>
      </c>
      <c r="C78" s="554"/>
      <c r="D78" s="555"/>
      <c r="E78" s="72" t="s">
        <v>492</v>
      </c>
      <c r="F78" s="185">
        <v>1</v>
      </c>
      <c r="G78" s="186">
        <v>10.46</v>
      </c>
      <c r="H78" s="186">
        <f>F78*G78</f>
        <v>10.46</v>
      </c>
    </row>
    <row r="79" spans="1:8">
      <c r="A79" s="442">
        <v>20083</v>
      </c>
      <c r="B79" s="553" t="s">
        <v>921</v>
      </c>
      <c r="C79" s="554"/>
      <c r="D79" s="555"/>
      <c r="E79" s="72" t="s">
        <v>492</v>
      </c>
      <c r="F79" s="185">
        <v>2.1999999999999999E-2</v>
      </c>
      <c r="G79" s="186">
        <v>42.99</v>
      </c>
      <c r="H79" s="186">
        <f>F79*G79</f>
        <v>0.95</v>
      </c>
    </row>
    <row r="80" spans="1:8">
      <c r="A80" s="551" t="s">
        <v>139</v>
      </c>
      <c r="B80" s="551"/>
      <c r="C80" s="551"/>
      <c r="D80" s="551"/>
      <c r="E80" s="551"/>
      <c r="F80" s="552"/>
      <c r="G80" s="551"/>
      <c r="H80" s="73">
        <f>SUM(H76:H79)</f>
        <v>12.34</v>
      </c>
    </row>
    <row r="81" spans="1:8">
      <c r="A81" s="546"/>
      <c r="B81" s="546"/>
      <c r="C81" s="546"/>
      <c r="D81" s="546"/>
      <c r="E81" s="546"/>
      <c r="F81" s="547"/>
      <c r="G81" s="546"/>
      <c r="H81" s="546"/>
    </row>
    <row r="82" spans="1:8">
      <c r="A82" s="556" t="s">
        <v>140</v>
      </c>
      <c r="B82" s="556"/>
      <c r="C82" s="556"/>
      <c r="D82" s="556"/>
      <c r="E82" s="556"/>
      <c r="F82" s="557"/>
      <c r="G82" s="556"/>
      <c r="H82" s="74">
        <f>H73+H80</f>
        <v>15.95</v>
      </c>
    </row>
    <row r="84" spans="1:8">
      <c r="A84" s="544" t="s">
        <v>942</v>
      </c>
      <c r="B84" s="544"/>
      <c r="C84" s="544"/>
      <c r="D84" s="544"/>
      <c r="E84" s="558" t="s">
        <v>493</v>
      </c>
      <c r="F84" s="559"/>
      <c r="G84" s="560"/>
      <c r="H84" s="560"/>
    </row>
    <row r="85" spans="1:8" ht="33" customHeight="1">
      <c r="A85" s="544" t="s">
        <v>887</v>
      </c>
      <c r="B85" s="544"/>
      <c r="C85" s="544"/>
      <c r="D85" s="544"/>
      <c r="E85" s="544"/>
      <c r="F85" s="545"/>
      <c r="G85" s="544"/>
      <c r="H85" s="544"/>
    </row>
    <row r="86" spans="1:8">
      <c r="A86" s="546"/>
      <c r="B86" s="546"/>
      <c r="C86" s="546"/>
      <c r="D86" s="546"/>
      <c r="E86" s="546"/>
      <c r="F86" s="547"/>
      <c r="G86" s="546"/>
      <c r="H86" s="546"/>
    </row>
    <row r="87" spans="1:8">
      <c r="A87" s="548" t="s">
        <v>96</v>
      </c>
      <c r="B87" s="548"/>
      <c r="C87" s="548"/>
      <c r="D87" s="548"/>
      <c r="E87" s="69" t="s">
        <v>122</v>
      </c>
      <c r="F87" s="70" t="s">
        <v>133</v>
      </c>
      <c r="G87" s="70" t="s">
        <v>134</v>
      </c>
      <c r="H87" s="71" t="s">
        <v>135</v>
      </c>
    </row>
    <row r="88" spans="1:8" ht="32.25" customHeight="1">
      <c r="A88" s="288">
        <v>88248</v>
      </c>
      <c r="B88" s="549" t="s">
        <v>923</v>
      </c>
      <c r="C88" s="549"/>
      <c r="D88" s="550"/>
      <c r="E88" s="72" t="s">
        <v>123</v>
      </c>
      <c r="F88" s="185">
        <v>0.108</v>
      </c>
      <c r="G88" s="186">
        <v>14.72</v>
      </c>
      <c r="H88" s="186">
        <f>F88*G88</f>
        <v>1.59</v>
      </c>
    </row>
    <row r="89" spans="1:8">
      <c r="A89" s="288">
        <v>88267</v>
      </c>
      <c r="B89" s="549" t="s">
        <v>167</v>
      </c>
      <c r="C89" s="549"/>
      <c r="D89" s="550"/>
      <c r="E89" s="72" t="s">
        <v>123</v>
      </c>
      <c r="F89" s="185">
        <v>0.108</v>
      </c>
      <c r="G89" s="186">
        <v>18.7</v>
      </c>
      <c r="H89" s="186">
        <f>F89*G89</f>
        <v>2.02</v>
      </c>
    </row>
    <row r="90" spans="1:8">
      <c r="A90" s="551" t="s">
        <v>136</v>
      </c>
      <c r="B90" s="551"/>
      <c r="C90" s="551"/>
      <c r="D90" s="551"/>
      <c r="E90" s="551"/>
      <c r="F90" s="552"/>
      <c r="G90" s="551"/>
      <c r="H90" s="73">
        <f>SUM(H88:H89)</f>
        <v>3.61</v>
      </c>
    </row>
    <row r="91" spans="1:8">
      <c r="A91" s="546"/>
      <c r="B91" s="546"/>
      <c r="C91" s="546"/>
      <c r="D91" s="546"/>
      <c r="E91" s="546"/>
      <c r="F91" s="547"/>
      <c r="G91" s="546"/>
      <c r="H91" s="546"/>
    </row>
    <row r="92" spans="1:8">
      <c r="A92" s="548" t="s">
        <v>137</v>
      </c>
      <c r="B92" s="548"/>
      <c r="C92" s="548"/>
      <c r="D92" s="548"/>
      <c r="E92" s="69" t="s">
        <v>122</v>
      </c>
      <c r="F92" s="70" t="s">
        <v>138</v>
      </c>
      <c r="G92" s="70" t="s">
        <v>134</v>
      </c>
      <c r="H92" s="71" t="s">
        <v>135</v>
      </c>
    </row>
    <row r="93" spans="1:8">
      <c r="A93" s="442">
        <v>122</v>
      </c>
      <c r="B93" s="553" t="s">
        <v>920</v>
      </c>
      <c r="C93" s="554"/>
      <c r="D93" s="555"/>
      <c r="E93" s="72" t="s">
        <v>492</v>
      </c>
      <c r="F93" s="185">
        <v>1.7999999999999999E-2</v>
      </c>
      <c r="G93" s="186">
        <v>49.5</v>
      </c>
      <c r="H93" s="186">
        <f>F93*G93</f>
        <v>0.89</v>
      </c>
    </row>
    <row r="94" spans="1:8">
      <c r="A94" s="442">
        <v>38383</v>
      </c>
      <c r="B94" s="553" t="s">
        <v>922</v>
      </c>
      <c r="C94" s="554"/>
      <c r="D94" s="555"/>
      <c r="E94" s="72" t="s">
        <v>492</v>
      </c>
      <c r="F94" s="185">
        <v>2.4E-2</v>
      </c>
      <c r="G94" s="186">
        <v>1.82</v>
      </c>
      <c r="H94" s="186">
        <f>F94*G94</f>
        <v>0.04</v>
      </c>
    </row>
    <row r="95" spans="1:8">
      <c r="A95" s="442" t="s">
        <v>496</v>
      </c>
      <c r="B95" s="553" t="s">
        <v>927</v>
      </c>
      <c r="C95" s="554"/>
      <c r="D95" s="555"/>
      <c r="E95" s="72" t="s">
        <v>492</v>
      </c>
      <c r="F95" s="185">
        <v>1</v>
      </c>
      <c r="G95" s="186">
        <v>13.23</v>
      </c>
      <c r="H95" s="186">
        <f>F95*G95</f>
        <v>13.23</v>
      </c>
    </row>
    <row r="96" spans="1:8">
      <c r="A96" s="442">
        <v>20083</v>
      </c>
      <c r="B96" s="553" t="s">
        <v>921</v>
      </c>
      <c r="C96" s="554"/>
      <c r="D96" s="555"/>
      <c r="E96" s="72" t="s">
        <v>492</v>
      </c>
      <c r="F96" s="185">
        <v>2.1999999999999999E-2</v>
      </c>
      <c r="G96" s="186">
        <v>42.99</v>
      </c>
      <c r="H96" s="186">
        <f>F96*G96</f>
        <v>0.95</v>
      </c>
    </row>
    <row r="97" spans="1:8">
      <c r="A97" s="551" t="s">
        <v>139</v>
      </c>
      <c r="B97" s="551"/>
      <c r="C97" s="551"/>
      <c r="D97" s="551"/>
      <c r="E97" s="551"/>
      <c r="F97" s="552"/>
      <c r="G97" s="551"/>
      <c r="H97" s="73">
        <f>SUM(H93:H96)</f>
        <v>15.11</v>
      </c>
    </row>
    <row r="98" spans="1:8">
      <c r="A98" s="546"/>
      <c r="B98" s="546"/>
      <c r="C98" s="546"/>
      <c r="D98" s="546"/>
      <c r="E98" s="546"/>
      <c r="F98" s="547"/>
      <c r="G98" s="546"/>
      <c r="H98" s="546"/>
    </row>
    <row r="99" spans="1:8">
      <c r="A99" s="556" t="s">
        <v>140</v>
      </c>
      <c r="B99" s="556"/>
      <c r="C99" s="556"/>
      <c r="D99" s="556"/>
      <c r="E99" s="556"/>
      <c r="F99" s="557"/>
      <c r="G99" s="556"/>
      <c r="H99" s="74">
        <f>H90+H97</f>
        <v>18.72</v>
      </c>
    </row>
    <row r="101" spans="1:8">
      <c r="A101" s="544" t="s">
        <v>943</v>
      </c>
      <c r="B101" s="544"/>
      <c r="C101" s="544"/>
      <c r="D101" s="544"/>
      <c r="E101" s="558" t="s">
        <v>493</v>
      </c>
      <c r="F101" s="559"/>
      <c r="G101" s="560"/>
      <c r="H101" s="560"/>
    </row>
    <row r="102" spans="1:8" ht="33" customHeight="1">
      <c r="A102" s="544" t="s">
        <v>888</v>
      </c>
      <c r="B102" s="544"/>
      <c r="C102" s="544"/>
      <c r="D102" s="544"/>
      <c r="E102" s="544"/>
      <c r="F102" s="545"/>
      <c r="G102" s="544"/>
      <c r="H102" s="544"/>
    </row>
    <row r="103" spans="1:8">
      <c r="A103" s="546"/>
      <c r="B103" s="546"/>
      <c r="C103" s="546"/>
      <c r="D103" s="546"/>
      <c r="E103" s="546"/>
      <c r="F103" s="547"/>
      <c r="G103" s="546"/>
      <c r="H103" s="546"/>
    </row>
    <row r="104" spans="1:8">
      <c r="A104" s="548" t="s">
        <v>96</v>
      </c>
      <c r="B104" s="548"/>
      <c r="C104" s="548"/>
      <c r="D104" s="548"/>
      <c r="E104" s="69" t="s">
        <v>122</v>
      </c>
      <c r="F104" s="70" t="s">
        <v>133</v>
      </c>
      <c r="G104" s="70" t="s">
        <v>134</v>
      </c>
      <c r="H104" s="71" t="s">
        <v>135</v>
      </c>
    </row>
    <row r="105" spans="1:8" ht="36" customHeight="1">
      <c r="A105" s="288">
        <v>88248</v>
      </c>
      <c r="B105" s="549" t="s">
        <v>923</v>
      </c>
      <c r="C105" s="549"/>
      <c r="D105" s="550"/>
      <c r="E105" s="72" t="s">
        <v>123</v>
      </c>
      <c r="F105" s="185">
        <v>0.14399999999999999</v>
      </c>
      <c r="G105" s="186">
        <v>14.72</v>
      </c>
      <c r="H105" s="186">
        <f>F105*G105</f>
        <v>2.12</v>
      </c>
    </row>
    <row r="106" spans="1:8">
      <c r="A106" s="288">
        <v>88267</v>
      </c>
      <c r="B106" s="549" t="s">
        <v>167</v>
      </c>
      <c r="C106" s="549"/>
      <c r="D106" s="550"/>
      <c r="E106" s="72" t="s">
        <v>123</v>
      </c>
      <c r="F106" s="185">
        <v>0.14399999999999999</v>
      </c>
      <c r="G106" s="186">
        <v>18.7</v>
      </c>
      <c r="H106" s="186">
        <f>F106*G106</f>
        <v>2.69</v>
      </c>
    </row>
    <row r="107" spans="1:8">
      <c r="A107" s="551" t="s">
        <v>136</v>
      </c>
      <c r="B107" s="551"/>
      <c r="C107" s="551"/>
      <c r="D107" s="551"/>
      <c r="E107" s="551"/>
      <c r="F107" s="552"/>
      <c r="G107" s="551"/>
      <c r="H107" s="73">
        <f>SUM(H105:H106)</f>
        <v>4.8099999999999996</v>
      </c>
    </row>
    <row r="108" spans="1:8">
      <c r="A108" s="546"/>
      <c r="B108" s="546"/>
      <c r="C108" s="546"/>
      <c r="D108" s="546"/>
      <c r="E108" s="546"/>
      <c r="F108" s="547"/>
      <c r="G108" s="546"/>
      <c r="H108" s="546"/>
    </row>
    <row r="109" spans="1:8">
      <c r="A109" s="548" t="s">
        <v>137</v>
      </c>
      <c r="B109" s="548"/>
      <c r="C109" s="548"/>
      <c r="D109" s="548"/>
      <c r="E109" s="69" t="s">
        <v>122</v>
      </c>
      <c r="F109" s="70" t="s">
        <v>138</v>
      </c>
      <c r="G109" s="70" t="s">
        <v>134</v>
      </c>
      <c r="H109" s="71" t="s">
        <v>135</v>
      </c>
    </row>
    <row r="110" spans="1:8">
      <c r="A110" s="442">
        <v>122</v>
      </c>
      <c r="B110" s="553" t="s">
        <v>920</v>
      </c>
      <c r="C110" s="554"/>
      <c r="D110" s="555"/>
      <c r="E110" s="72" t="s">
        <v>492</v>
      </c>
      <c r="F110" s="185">
        <v>2.5999999999999999E-2</v>
      </c>
      <c r="G110" s="186">
        <v>49.5</v>
      </c>
      <c r="H110" s="186">
        <f>F110*G110</f>
        <v>1.29</v>
      </c>
    </row>
    <row r="111" spans="1:8">
      <c r="A111" s="442">
        <v>38383</v>
      </c>
      <c r="B111" s="553" t="s">
        <v>922</v>
      </c>
      <c r="C111" s="554"/>
      <c r="D111" s="555"/>
      <c r="E111" s="72" t="s">
        <v>492</v>
      </c>
      <c r="F111" s="185">
        <v>3.5999999999999997E-2</v>
      </c>
      <c r="G111" s="186">
        <v>1.82</v>
      </c>
      <c r="H111" s="186">
        <f>F111*G111</f>
        <v>7.0000000000000007E-2</v>
      </c>
    </row>
    <row r="112" spans="1:8">
      <c r="A112" s="442" t="s">
        <v>496</v>
      </c>
      <c r="B112" s="553" t="s">
        <v>929</v>
      </c>
      <c r="C112" s="554"/>
      <c r="D112" s="555"/>
      <c r="E112" s="72" t="s">
        <v>492</v>
      </c>
      <c r="F112" s="185">
        <v>1</v>
      </c>
      <c r="G112" s="186">
        <v>37.520000000000003</v>
      </c>
      <c r="H112" s="186">
        <f>F112*G112</f>
        <v>37.520000000000003</v>
      </c>
    </row>
    <row r="113" spans="1:8">
      <c r="A113" s="442">
        <v>20083</v>
      </c>
      <c r="B113" s="553" t="s">
        <v>921</v>
      </c>
      <c r="C113" s="554"/>
      <c r="D113" s="555"/>
      <c r="E113" s="72" t="s">
        <v>492</v>
      </c>
      <c r="F113" s="185">
        <v>3.3000000000000002E-2</v>
      </c>
      <c r="G113" s="186">
        <v>42.99</v>
      </c>
      <c r="H113" s="186">
        <f>F113*G113</f>
        <v>1.42</v>
      </c>
    </row>
    <row r="114" spans="1:8">
      <c r="A114" s="551" t="s">
        <v>139</v>
      </c>
      <c r="B114" s="551"/>
      <c r="C114" s="551"/>
      <c r="D114" s="551"/>
      <c r="E114" s="551"/>
      <c r="F114" s="552"/>
      <c r="G114" s="551"/>
      <c r="H114" s="73">
        <f>SUM(H110:H113)</f>
        <v>40.299999999999997</v>
      </c>
    </row>
    <row r="115" spans="1:8">
      <c r="A115" s="546"/>
      <c r="B115" s="546"/>
      <c r="C115" s="546"/>
      <c r="D115" s="546"/>
      <c r="E115" s="546"/>
      <c r="F115" s="547"/>
      <c r="G115" s="546"/>
      <c r="H115" s="546"/>
    </row>
    <row r="116" spans="1:8">
      <c r="A116" s="556" t="s">
        <v>140</v>
      </c>
      <c r="B116" s="556"/>
      <c r="C116" s="556"/>
      <c r="D116" s="556"/>
      <c r="E116" s="556"/>
      <c r="F116" s="557"/>
      <c r="G116" s="556"/>
      <c r="H116" s="74">
        <f>H107+H114</f>
        <v>45.11</v>
      </c>
    </row>
    <row r="118" spans="1:8">
      <c r="A118" s="544" t="s">
        <v>944</v>
      </c>
      <c r="B118" s="544"/>
      <c r="C118" s="544"/>
      <c r="D118" s="544"/>
      <c r="E118" s="558" t="s">
        <v>141</v>
      </c>
      <c r="F118" s="559"/>
      <c r="G118" s="560"/>
      <c r="H118" s="560"/>
    </row>
    <row r="119" spans="1:8">
      <c r="A119" s="544" t="s">
        <v>889</v>
      </c>
      <c r="B119" s="544"/>
      <c r="C119" s="544"/>
      <c r="D119" s="544"/>
      <c r="E119" s="544"/>
      <c r="F119" s="545"/>
      <c r="G119" s="544"/>
      <c r="H119" s="544"/>
    </row>
    <row r="120" spans="1:8">
      <c r="A120" s="546"/>
      <c r="B120" s="546"/>
      <c r="C120" s="546"/>
      <c r="D120" s="546"/>
      <c r="E120" s="546"/>
      <c r="F120" s="547"/>
      <c r="G120" s="546"/>
      <c r="H120" s="546"/>
    </row>
    <row r="121" spans="1:8">
      <c r="A121" s="548" t="s">
        <v>96</v>
      </c>
      <c r="B121" s="548"/>
      <c r="C121" s="548"/>
      <c r="D121" s="548"/>
      <c r="E121" s="69" t="s">
        <v>122</v>
      </c>
      <c r="F121" s="70" t="s">
        <v>133</v>
      </c>
      <c r="G121" s="70" t="s">
        <v>134</v>
      </c>
      <c r="H121" s="71" t="s">
        <v>135</v>
      </c>
    </row>
    <row r="122" spans="1:8" ht="35.25" customHeight="1">
      <c r="A122" s="288">
        <v>88248</v>
      </c>
      <c r="B122" s="549" t="s">
        <v>923</v>
      </c>
      <c r="C122" s="549"/>
      <c r="D122" s="550"/>
      <c r="E122" s="72" t="s">
        <v>123</v>
      </c>
      <c r="F122" s="185">
        <v>0.38</v>
      </c>
      <c r="G122" s="186">
        <v>14.72</v>
      </c>
      <c r="H122" s="186">
        <f>F122*G122</f>
        <v>5.59</v>
      </c>
    </row>
    <row r="123" spans="1:8">
      <c r="A123" s="288">
        <v>88267</v>
      </c>
      <c r="B123" s="549" t="s">
        <v>167</v>
      </c>
      <c r="C123" s="549"/>
      <c r="D123" s="550"/>
      <c r="E123" s="72" t="s">
        <v>123</v>
      </c>
      <c r="F123" s="185">
        <v>0.38</v>
      </c>
      <c r="G123" s="186">
        <v>18.7</v>
      </c>
      <c r="H123" s="186">
        <f>F123*G123</f>
        <v>7.11</v>
      </c>
    </row>
    <row r="124" spans="1:8">
      <c r="A124" s="551" t="s">
        <v>136</v>
      </c>
      <c r="B124" s="551"/>
      <c r="C124" s="551"/>
      <c r="D124" s="551"/>
      <c r="E124" s="551"/>
      <c r="F124" s="552"/>
      <c r="G124" s="551"/>
      <c r="H124" s="73">
        <f>SUM(H122:H123)</f>
        <v>12.7</v>
      </c>
    </row>
    <row r="125" spans="1:8">
      <c r="A125" s="546"/>
      <c r="B125" s="546"/>
      <c r="C125" s="546"/>
      <c r="D125" s="546"/>
      <c r="E125" s="546"/>
      <c r="F125" s="547"/>
      <c r="G125" s="546"/>
      <c r="H125" s="546"/>
    </row>
    <row r="126" spans="1:8">
      <c r="A126" s="548" t="s">
        <v>137</v>
      </c>
      <c r="B126" s="548"/>
      <c r="C126" s="548"/>
      <c r="D126" s="548"/>
      <c r="E126" s="69" t="s">
        <v>122</v>
      </c>
      <c r="F126" s="70" t="s">
        <v>138</v>
      </c>
      <c r="G126" s="70" t="s">
        <v>134</v>
      </c>
      <c r="H126" s="71" t="s">
        <v>135</v>
      </c>
    </row>
    <row r="127" spans="1:8">
      <c r="A127" s="442">
        <v>122</v>
      </c>
      <c r="B127" s="553" t="s">
        <v>920</v>
      </c>
      <c r="C127" s="554"/>
      <c r="D127" s="555"/>
      <c r="E127" s="72" t="s">
        <v>492</v>
      </c>
      <c r="F127" s="185">
        <v>1.0999999999999999E-2</v>
      </c>
      <c r="G127" s="186">
        <v>49.5</v>
      </c>
      <c r="H127" s="186">
        <f>F127*G127</f>
        <v>0.54</v>
      </c>
    </row>
    <row r="128" spans="1:8">
      <c r="A128" s="442">
        <v>38383</v>
      </c>
      <c r="B128" s="553" t="s">
        <v>922</v>
      </c>
      <c r="C128" s="554"/>
      <c r="D128" s="555"/>
      <c r="E128" s="72" t="s">
        <v>492</v>
      </c>
      <c r="F128" s="185">
        <v>0.127</v>
      </c>
      <c r="G128" s="186">
        <v>1.82</v>
      </c>
      <c r="H128" s="186">
        <f>F128*G128</f>
        <v>0.23</v>
      </c>
    </row>
    <row r="129" spans="1:8">
      <c r="A129" s="442" t="s">
        <v>496</v>
      </c>
      <c r="B129" s="553" t="s">
        <v>930</v>
      </c>
      <c r="C129" s="554"/>
      <c r="D129" s="555"/>
      <c r="E129" s="72" t="s">
        <v>124</v>
      </c>
      <c r="F129" s="185">
        <v>1.05</v>
      </c>
      <c r="G129" s="186">
        <v>114.94</v>
      </c>
      <c r="H129" s="186">
        <f>F129*G129</f>
        <v>120.69</v>
      </c>
    </row>
    <row r="130" spans="1:8">
      <c r="A130" s="442">
        <v>20083</v>
      </c>
      <c r="B130" s="553" t="s">
        <v>921</v>
      </c>
      <c r="C130" s="554"/>
      <c r="D130" s="555"/>
      <c r="E130" s="72" t="s">
        <v>492</v>
      </c>
      <c r="F130" s="185">
        <v>1.6E-2</v>
      </c>
      <c r="G130" s="186">
        <v>42.99</v>
      </c>
      <c r="H130" s="186">
        <f>F130*G130</f>
        <v>0.69</v>
      </c>
    </row>
    <row r="131" spans="1:8">
      <c r="A131" s="551" t="s">
        <v>139</v>
      </c>
      <c r="B131" s="551"/>
      <c r="C131" s="551"/>
      <c r="D131" s="551"/>
      <c r="E131" s="551"/>
      <c r="F131" s="552"/>
      <c r="G131" s="551"/>
      <c r="H131" s="73">
        <f>SUM(H127:H130)</f>
        <v>122.15</v>
      </c>
    </row>
    <row r="132" spans="1:8">
      <c r="A132" s="546"/>
      <c r="B132" s="546"/>
      <c r="C132" s="546"/>
      <c r="D132" s="546"/>
      <c r="E132" s="546"/>
      <c r="F132" s="547"/>
      <c r="G132" s="546"/>
      <c r="H132" s="546"/>
    </row>
    <row r="133" spans="1:8">
      <c r="A133" s="556" t="s">
        <v>140</v>
      </c>
      <c r="B133" s="556"/>
      <c r="C133" s="556"/>
      <c r="D133" s="556"/>
      <c r="E133" s="556"/>
      <c r="F133" s="557"/>
      <c r="G133" s="556"/>
      <c r="H133" s="74">
        <f>H124+H131</f>
        <v>134.85</v>
      </c>
    </row>
  </sheetData>
  <mergeCells count="141">
    <mergeCell ref="A131:G131"/>
    <mergeCell ref="A132:H132"/>
    <mergeCell ref="A133:G133"/>
    <mergeCell ref="B48:D48"/>
    <mergeCell ref="A49:G49"/>
    <mergeCell ref="A51:G51"/>
    <mergeCell ref="E53:F53"/>
    <mergeCell ref="G53:H53"/>
    <mergeCell ref="A54:H54"/>
    <mergeCell ref="A55:H55"/>
    <mergeCell ref="A56:D56"/>
    <mergeCell ref="B57:D57"/>
    <mergeCell ref="B58:D58"/>
    <mergeCell ref="A59:G59"/>
    <mergeCell ref="A60:H60"/>
    <mergeCell ref="B62:D62"/>
    <mergeCell ref="A63:G63"/>
    <mergeCell ref="A61:D61"/>
    <mergeCell ref="A53:D53"/>
    <mergeCell ref="A50:H50"/>
    <mergeCell ref="A65:G65"/>
    <mergeCell ref="G118:H118"/>
    <mergeCell ref="A119:H119"/>
    <mergeCell ref="A120:H120"/>
    <mergeCell ref="B29:D29"/>
    <mergeCell ref="A36:D36"/>
    <mergeCell ref="E36:F36"/>
    <mergeCell ref="G36:H36"/>
    <mergeCell ref="A37:H37"/>
    <mergeCell ref="B128:D128"/>
    <mergeCell ref="B129:D129"/>
    <mergeCell ref="B130:D130"/>
    <mergeCell ref="A121:D121"/>
    <mergeCell ref="B122:D122"/>
    <mergeCell ref="B123:D123"/>
    <mergeCell ref="A124:G124"/>
    <mergeCell ref="A125:H125"/>
    <mergeCell ref="B127:D127"/>
    <mergeCell ref="A126:D126"/>
    <mergeCell ref="A38:H38"/>
    <mergeCell ref="A39:D39"/>
    <mergeCell ref="A42:G42"/>
    <mergeCell ref="A43:H43"/>
    <mergeCell ref="A44:D44"/>
    <mergeCell ref="B45:D45"/>
    <mergeCell ref="B46:D46"/>
    <mergeCell ref="B47:D47"/>
    <mergeCell ref="B30:D30"/>
    <mergeCell ref="B40:D40"/>
    <mergeCell ref="B41:D41"/>
    <mergeCell ref="B28:D28"/>
    <mergeCell ref="B31:D31"/>
    <mergeCell ref="A32:G32"/>
    <mergeCell ref="A33:H33"/>
    <mergeCell ref="A4:D4"/>
    <mergeCell ref="E4:F4"/>
    <mergeCell ref="G4:H4"/>
    <mergeCell ref="A5:H5"/>
    <mergeCell ref="A6:H6"/>
    <mergeCell ref="A7:D7"/>
    <mergeCell ref="B8:D8"/>
    <mergeCell ref="B9:D9"/>
    <mergeCell ref="A10:G10"/>
    <mergeCell ref="A11:H11"/>
    <mergeCell ref="A12:D12"/>
    <mergeCell ref="B13:D13"/>
    <mergeCell ref="A15:G15"/>
    <mergeCell ref="A16:H16"/>
    <mergeCell ref="A17:G17"/>
    <mergeCell ref="B14:D14"/>
    <mergeCell ref="A34:G34"/>
    <mergeCell ref="A3:H3"/>
    <mergeCell ref="A27:D27"/>
    <mergeCell ref="A26:H26"/>
    <mergeCell ref="A25:G25"/>
    <mergeCell ref="A19:D19"/>
    <mergeCell ref="E19:F19"/>
    <mergeCell ref="G19:H19"/>
    <mergeCell ref="A20:H20"/>
    <mergeCell ref="A21:H21"/>
    <mergeCell ref="A22:D22"/>
    <mergeCell ref="B23:D23"/>
    <mergeCell ref="B24:D24"/>
    <mergeCell ref="B76:D76"/>
    <mergeCell ref="B77:D77"/>
    <mergeCell ref="B78:D78"/>
    <mergeCell ref="B79:D79"/>
    <mergeCell ref="A84:D84"/>
    <mergeCell ref="A64:H64"/>
    <mergeCell ref="A68:H68"/>
    <mergeCell ref="A70:D70"/>
    <mergeCell ref="A80:G80"/>
    <mergeCell ref="A81:H81"/>
    <mergeCell ref="A82:G82"/>
    <mergeCell ref="E84:F84"/>
    <mergeCell ref="G84:H84"/>
    <mergeCell ref="A67:D67"/>
    <mergeCell ref="E67:F67"/>
    <mergeCell ref="G67:H67"/>
    <mergeCell ref="A69:H69"/>
    <mergeCell ref="B71:D71"/>
    <mergeCell ref="B72:D72"/>
    <mergeCell ref="A73:G73"/>
    <mergeCell ref="A74:H74"/>
    <mergeCell ref="A75:D75"/>
    <mergeCell ref="A99:G99"/>
    <mergeCell ref="E101:F101"/>
    <mergeCell ref="G101:H101"/>
    <mergeCell ref="A85:H85"/>
    <mergeCell ref="A86:H86"/>
    <mergeCell ref="A87:D87"/>
    <mergeCell ref="B88:D88"/>
    <mergeCell ref="B89:D89"/>
    <mergeCell ref="A90:G90"/>
    <mergeCell ref="A92:D92"/>
    <mergeCell ref="B93:D93"/>
    <mergeCell ref="B94:D94"/>
    <mergeCell ref="A1:H2"/>
    <mergeCell ref="A102:H102"/>
    <mergeCell ref="A115:H115"/>
    <mergeCell ref="A118:D118"/>
    <mergeCell ref="A104:D104"/>
    <mergeCell ref="A103:H103"/>
    <mergeCell ref="B105:D105"/>
    <mergeCell ref="B106:D106"/>
    <mergeCell ref="A107:G107"/>
    <mergeCell ref="A108:H108"/>
    <mergeCell ref="A109:D109"/>
    <mergeCell ref="B110:D110"/>
    <mergeCell ref="B111:D111"/>
    <mergeCell ref="B112:D112"/>
    <mergeCell ref="B113:D113"/>
    <mergeCell ref="A114:G114"/>
    <mergeCell ref="A116:G116"/>
    <mergeCell ref="E118:F118"/>
    <mergeCell ref="B95:D95"/>
    <mergeCell ref="A101:D101"/>
    <mergeCell ref="A91:H91"/>
    <mergeCell ref="B96:D96"/>
    <mergeCell ref="A97:G97"/>
    <mergeCell ref="A98:H98"/>
  </mergeCells>
  <printOptions horizontalCentered="1"/>
  <pageMargins left="0.5513541666666667" right="0.11811023622047245" top="0.51181102362204722" bottom="0.98425196850393704" header="0" footer="0.31496062992125984"/>
  <pageSetup paperSize="9" scale="78" fitToHeight="0" orientation="portrait" horizontalDpi="300" verticalDpi="300" r:id="rId1"/>
  <headerFooter>
    <oddFooter>&amp;L&amp;G&amp;C&amp;"-,Negrito"&amp;9Camila Diel Bobrzyk&amp;"-,Regular"Engenheira Civil CREA MT025305&amp;R&amp;"Verdana,Normal"&amp;10Página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7" workbookViewId="0">
      <selection activeCell="C23" sqref="C23"/>
    </sheetView>
  </sheetViews>
  <sheetFormatPr defaultRowHeight="15"/>
  <cols>
    <col min="1" max="1" width="9.140625" customWidth="1"/>
    <col min="2" max="2" width="44.5703125" customWidth="1"/>
    <col min="3" max="3" width="38.5703125" customWidth="1"/>
    <col min="4" max="4" width="18.28515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1">
      <c r="A1" s="564" t="s">
        <v>515</v>
      </c>
      <c r="B1" s="564"/>
      <c r="C1" s="564"/>
      <c r="D1" s="564"/>
      <c r="E1" s="564"/>
      <c r="F1" s="564"/>
      <c r="G1" s="564"/>
      <c r="H1" s="564"/>
      <c r="I1" s="564"/>
      <c r="J1" s="564"/>
    </row>
    <row r="2" spans="1:11" ht="25.5">
      <c r="A2" s="299" t="s">
        <v>516</v>
      </c>
      <c r="B2" s="300" t="s">
        <v>517</v>
      </c>
      <c r="C2" s="301" t="s">
        <v>518</v>
      </c>
      <c r="D2" s="299" t="s">
        <v>519</v>
      </c>
      <c r="E2" s="299" t="s">
        <v>520</v>
      </c>
      <c r="F2" s="299" t="s">
        <v>521</v>
      </c>
      <c r="G2" s="302" t="s">
        <v>522</v>
      </c>
      <c r="H2" s="299" t="s">
        <v>523</v>
      </c>
      <c r="I2" s="303" t="s">
        <v>524</v>
      </c>
      <c r="J2" s="303" t="s">
        <v>525</v>
      </c>
    </row>
    <row r="3" spans="1:11">
      <c r="A3" s="561" t="s">
        <v>795</v>
      </c>
      <c r="B3" s="562" t="s">
        <v>781</v>
      </c>
      <c r="C3" s="304" t="s">
        <v>783</v>
      </c>
      <c r="D3" s="305" t="s">
        <v>784</v>
      </c>
      <c r="E3" s="304" t="s">
        <v>785</v>
      </c>
      <c r="F3" s="304" t="s">
        <v>786</v>
      </c>
      <c r="G3" s="306">
        <v>43556</v>
      </c>
      <c r="H3" s="307" t="s">
        <v>492</v>
      </c>
      <c r="I3" s="308">
        <v>1516.89</v>
      </c>
      <c r="J3" s="563">
        <f>MEDIAN(I3:I4)</f>
        <v>1124.74</v>
      </c>
      <c r="K3" s="310"/>
    </row>
    <row r="4" spans="1:11">
      <c r="A4" s="561"/>
      <c r="B4" s="562"/>
      <c r="C4" s="304" t="s">
        <v>787</v>
      </c>
      <c r="D4" s="305" t="s">
        <v>788</v>
      </c>
      <c r="E4" s="304" t="s">
        <v>789</v>
      </c>
      <c r="F4" s="309" t="s">
        <v>790</v>
      </c>
      <c r="G4" s="306">
        <v>43556</v>
      </c>
      <c r="H4" s="307" t="s">
        <v>492</v>
      </c>
      <c r="I4" s="308">
        <v>732.58</v>
      </c>
      <c r="J4" s="563"/>
    </row>
    <row r="5" spans="1:11">
      <c r="A5" s="561"/>
      <c r="B5" s="562"/>
      <c r="C5" s="304"/>
      <c r="D5" s="311"/>
      <c r="E5" s="304"/>
      <c r="F5" s="304"/>
      <c r="G5" s="306"/>
      <c r="H5" s="307"/>
      <c r="I5" s="308">
        <v>0</v>
      </c>
      <c r="J5" s="563"/>
    </row>
    <row r="6" spans="1:11">
      <c r="A6" s="438"/>
      <c r="B6" s="439"/>
      <c r="C6" s="432"/>
      <c r="D6" s="433"/>
      <c r="E6" s="432"/>
      <c r="F6" s="432"/>
      <c r="G6" s="434"/>
      <c r="H6" s="435"/>
      <c r="I6" s="436"/>
      <c r="J6" s="437"/>
    </row>
    <row r="7" spans="1:11">
      <c r="A7" s="561" t="s">
        <v>796</v>
      </c>
      <c r="B7" s="562" t="s">
        <v>791</v>
      </c>
      <c r="C7" s="304" t="s">
        <v>783</v>
      </c>
      <c r="D7" s="305" t="s">
        <v>784</v>
      </c>
      <c r="E7" s="304" t="s">
        <v>785</v>
      </c>
      <c r="F7" s="304" t="s">
        <v>786</v>
      </c>
      <c r="G7" s="306">
        <v>43556</v>
      </c>
      <c r="H7" s="307" t="s">
        <v>492</v>
      </c>
      <c r="I7" s="308">
        <v>1650.74</v>
      </c>
      <c r="J7" s="563">
        <f>MEDIAN(I7:I8)</f>
        <v>1208.18</v>
      </c>
    </row>
    <row r="8" spans="1:11">
      <c r="A8" s="561"/>
      <c r="B8" s="562"/>
      <c r="C8" s="304" t="s">
        <v>787</v>
      </c>
      <c r="D8" s="305" t="s">
        <v>788</v>
      </c>
      <c r="E8" s="304" t="s">
        <v>789</v>
      </c>
      <c r="F8" s="309" t="s">
        <v>790</v>
      </c>
      <c r="G8" s="306">
        <v>43556</v>
      </c>
      <c r="H8" s="307" t="s">
        <v>492</v>
      </c>
      <c r="I8" s="308">
        <v>765.61</v>
      </c>
      <c r="J8" s="563"/>
    </row>
    <row r="9" spans="1:11">
      <c r="A9" s="561"/>
      <c r="B9" s="562"/>
      <c r="C9" s="304"/>
      <c r="D9" s="311"/>
      <c r="E9" s="304"/>
      <c r="F9" s="304"/>
      <c r="G9" s="306"/>
      <c r="H9" s="307"/>
      <c r="I9" s="308">
        <v>0</v>
      </c>
      <c r="J9" s="563"/>
    </row>
    <row r="10" spans="1:11">
      <c r="A10" s="438"/>
      <c r="B10" s="439"/>
      <c r="C10" s="432"/>
      <c r="D10" s="433"/>
      <c r="E10" s="432"/>
      <c r="F10" s="432"/>
      <c r="G10" s="434"/>
      <c r="H10" s="435"/>
      <c r="I10" s="436"/>
      <c r="J10" s="437"/>
    </row>
    <row r="11" spans="1:11">
      <c r="A11" s="561" t="s">
        <v>797</v>
      </c>
      <c r="B11" s="562" t="s">
        <v>792</v>
      </c>
      <c r="C11" s="304" t="s">
        <v>783</v>
      </c>
      <c r="D11" s="305" t="s">
        <v>784</v>
      </c>
      <c r="E11" s="304" t="s">
        <v>785</v>
      </c>
      <c r="F11" s="304" t="s">
        <v>786</v>
      </c>
      <c r="G11" s="306">
        <v>43556</v>
      </c>
      <c r="H11" s="307" t="s">
        <v>492</v>
      </c>
      <c r="I11" s="308">
        <v>2052.2800000000002</v>
      </c>
      <c r="J11" s="563">
        <f>MEDIAN(I11:I12)</f>
        <v>1458.52</v>
      </c>
    </row>
    <row r="12" spans="1:11">
      <c r="A12" s="561"/>
      <c r="B12" s="562"/>
      <c r="C12" s="304" t="s">
        <v>787</v>
      </c>
      <c r="D12" s="305" t="s">
        <v>788</v>
      </c>
      <c r="E12" s="304" t="s">
        <v>789</v>
      </c>
      <c r="F12" s="309" t="s">
        <v>790</v>
      </c>
      <c r="G12" s="306">
        <v>43556</v>
      </c>
      <c r="H12" s="307" t="s">
        <v>492</v>
      </c>
      <c r="I12" s="308">
        <v>864.76</v>
      </c>
      <c r="J12" s="563"/>
    </row>
    <row r="13" spans="1:11">
      <c r="A13" s="561"/>
      <c r="B13" s="562"/>
      <c r="C13" s="304"/>
      <c r="D13" s="311"/>
      <c r="E13" s="304"/>
      <c r="F13" s="304"/>
      <c r="G13" s="306"/>
      <c r="H13" s="307"/>
      <c r="I13" s="308">
        <v>0</v>
      </c>
      <c r="J13" s="563"/>
    </row>
    <row r="14" spans="1:11">
      <c r="A14" s="438"/>
      <c r="B14" s="439"/>
      <c r="C14" s="432"/>
      <c r="D14" s="433"/>
      <c r="E14" s="432"/>
      <c r="F14" s="432"/>
      <c r="G14" s="434"/>
      <c r="H14" s="435"/>
      <c r="I14" s="436"/>
      <c r="J14" s="437"/>
    </row>
    <row r="15" spans="1:11">
      <c r="A15" s="561" t="s">
        <v>803</v>
      </c>
      <c r="B15" s="562" t="s">
        <v>805</v>
      </c>
      <c r="C15" s="304" t="s">
        <v>783</v>
      </c>
      <c r="D15" s="305" t="s">
        <v>784</v>
      </c>
      <c r="E15" s="304" t="s">
        <v>785</v>
      </c>
      <c r="F15" s="304" t="s">
        <v>786</v>
      </c>
      <c r="G15" s="306">
        <v>43556</v>
      </c>
      <c r="H15" s="307" t="s">
        <v>492</v>
      </c>
      <c r="I15" s="308">
        <v>240.06</v>
      </c>
      <c r="J15" s="563">
        <f>MEDIAN(I15:I16)</f>
        <v>294.24</v>
      </c>
    </row>
    <row r="16" spans="1:11">
      <c r="A16" s="561"/>
      <c r="B16" s="562"/>
      <c r="C16" s="304" t="s">
        <v>787</v>
      </c>
      <c r="D16" s="305" t="s">
        <v>788</v>
      </c>
      <c r="E16" s="304" t="s">
        <v>789</v>
      </c>
      <c r="F16" s="309" t="s">
        <v>790</v>
      </c>
      <c r="G16" s="306">
        <v>43556</v>
      </c>
      <c r="H16" s="307" t="s">
        <v>492</v>
      </c>
      <c r="I16" s="308">
        <v>348.41</v>
      </c>
      <c r="J16" s="563"/>
    </row>
    <row r="17" spans="1:10">
      <c r="A17" s="561"/>
      <c r="B17" s="562"/>
      <c r="C17" s="304"/>
      <c r="D17" s="311"/>
      <c r="E17" s="304"/>
      <c r="F17" s="304"/>
      <c r="G17" s="306"/>
      <c r="H17" s="307"/>
      <c r="I17" s="308">
        <v>0</v>
      </c>
      <c r="J17" s="563"/>
    </row>
    <row r="18" spans="1:10">
      <c r="A18" s="438"/>
      <c r="B18" s="439"/>
      <c r="C18" s="432"/>
      <c r="D18" s="433"/>
      <c r="E18" s="432"/>
      <c r="F18" s="432"/>
      <c r="G18" s="434"/>
      <c r="H18" s="435"/>
      <c r="I18" s="436"/>
      <c r="J18" s="437"/>
    </row>
    <row r="19" spans="1:10">
      <c r="A19" s="561" t="s">
        <v>1005</v>
      </c>
      <c r="B19" s="562" t="s">
        <v>512</v>
      </c>
      <c r="C19" s="304" t="s">
        <v>533</v>
      </c>
      <c r="D19" s="305" t="s">
        <v>536</v>
      </c>
      <c r="E19" s="304" t="s">
        <v>537</v>
      </c>
      <c r="F19" s="304" t="s">
        <v>538</v>
      </c>
      <c r="G19" s="306">
        <v>43374</v>
      </c>
      <c r="H19" s="307" t="s">
        <v>492</v>
      </c>
      <c r="I19" s="308">
        <v>350</v>
      </c>
      <c r="J19" s="563">
        <f>MEDIAN(I19:I20)</f>
        <v>325</v>
      </c>
    </row>
    <row r="20" spans="1:10">
      <c r="A20" s="561"/>
      <c r="B20" s="562"/>
      <c r="C20" s="304" t="s">
        <v>534</v>
      </c>
      <c r="D20" s="305" t="s">
        <v>539</v>
      </c>
      <c r="E20" s="304" t="s">
        <v>542</v>
      </c>
      <c r="F20" s="309" t="s">
        <v>541</v>
      </c>
      <c r="G20" s="306">
        <v>43374</v>
      </c>
      <c r="H20" s="307" t="s">
        <v>492</v>
      </c>
      <c r="I20" s="308">
        <v>300</v>
      </c>
      <c r="J20" s="563"/>
    </row>
    <row r="21" spans="1:10">
      <c r="A21" s="561"/>
      <c r="B21" s="562"/>
      <c r="C21" s="304"/>
      <c r="D21" s="311"/>
      <c r="E21" s="304"/>
      <c r="F21" s="304"/>
      <c r="G21" s="306"/>
      <c r="H21" s="307"/>
      <c r="I21" s="308">
        <v>0</v>
      </c>
      <c r="J21" s="563"/>
    </row>
    <row r="23" spans="1:10">
      <c r="A23" s="561"/>
      <c r="B23" s="562" t="s">
        <v>1007</v>
      </c>
      <c r="C23" s="304" t="s">
        <v>1008</v>
      </c>
      <c r="D23" s="305" t="s">
        <v>1009</v>
      </c>
      <c r="E23" s="304" t="s">
        <v>1010</v>
      </c>
      <c r="F23" s="304" t="s">
        <v>790</v>
      </c>
      <c r="G23" s="306">
        <v>43556</v>
      </c>
      <c r="H23" s="307" t="s">
        <v>492</v>
      </c>
      <c r="I23" s="308">
        <v>11.32</v>
      </c>
      <c r="J23" s="563">
        <f>MEDIAN(I23:I24)</f>
        <v>10.46</v>
      </c>
    </row>
    <row r="24" spans="1:10">
      <c r="A24" s="561"/>
      <c r="B24" s="562"/>
      <c r="C24" s="304" t="s">
        <v>1011</v>
      </c>
      <c r="D24" s="305" t="s">
        <v>1012</v>
      </c>
      <c r="E24" s="304" t="s">
        <v>1013</v>
      </c>
      <c r="F24" s="309" t="s">
        <v>1014</v>
      </c>
      <c r="G24" s="306">
        <v>43556</v>
      </c>
      <c r="H24" s="307" t="s">
        <v>492</v>
      </c>
      <c r="I24" s="308">
        <v>9.6</v>
      </c>
      <c r="J24" s="563"/>
    </row>
    <row r="25" spans="1:10">
      <c r="A25" s="561"/>
      <c r="B25" s="562"/>
      <c r="C25" s="304"/>
      <c r="D25" s="311"/>
      <c r="E25" s="304"/>
      <c r="F25" s="304"/>
      <c r="G25" s="306"/>
      <c r="H25" s="307"/>
      <c r="I25" s="308">
        <v>0</v>
      </c>
      <c r="J25" s="563"/>
    </row>
    <row r="27" spans="1:10">
      <c r="A27" s="561"/>
      <c r="B27" s="562" t="s">
        <v>1015</v>
      </c>
      <c r="C27" s="304" t="s">
        <v>1008</v>
      </c>
      <c r="D27" s="305" t="s">
        <v>1009</v>
      </c>
      <c r="E27" s="304" t="s">
        <v>1010</v>
      </c>
      <c r="F27" s="304" t="s">
        <v>790</v>
      </c>
      <c r="G27" s="306">
        <v>43556</v>
      </c>
      <c r="H27" s="307" t="s">
        <v>492</v>
      </c>
      <c r="I27" s="308">
        <v>13.19</v>
      </c>
      <c r="J27" s="563">
        <f>MEDIAN(I27:I28)</f>
        <v>13.23</v>
      </c>
    </row>
    <row r="28" spans="1:10">
      <c r="A28" s="561"/>
      <c r="B28" s="562"/>
      <c r="C28" s="304" t="s">
        <v>1011</v>
      </c>
      <c r="D28" s="305" t="s">
        <v>1012</v>
      </c>
      <c r="E28" s="304" t="s">
        <v>1013</v>
      </c>
      <c r="F28" s="309" t="s">
        <v>1014</v>
      </c>
      <c r="G28" s="306">
        <v>43556</v>
      </c>
      <c r="H28" s="307" t="s">
        <v>492</v>
      </c>
      <c r="I28" s="308">
        <v>13.26</v>
      </c>
      <c r="J28" s="563"/>
    </row>
    <row r="29" spans="1:10">
      <c r="A29" s="561"/>
      <c r="B29" s="562"/>
      <c r="C29" s="304"/>
      <c r="D29" s="311"/>
      <c r="E29" s="304"/>
      <c r="F29" s="304"/>
      <c r="G29" s="306"/>
      <c r="H29" s="307"/>
      <c r="I29" s="308">
        <v>0</v>
      </c>
      <c r="J29" s="563"/>
    </row>
    <row r="31" spans="1:10">
      <c r="A31" s="561"/>
      <c r="B31" s="562" t="s">
        <v>1016</v>
      </c>
      <c r="C31" s="304" t="s">
        <v>1008</v>
      </c>
      <c r="D31" s="305" t="s">
        <v>1009</v>
      </c>
      <c r="E31" s="304" t="s">
        <v>1010</v>
      </c>
      <c r="F31" s="304" t="s">
        <v>790</v>
      </c>
      <c r="G31" s="306">
        <v>43556</v>
      </c>
      <c r="H31" s="307" t="s">
        <v>492</v>
      </c>
      <c r="I31" s="308">
        <v>22.3</v>
      </c>
      <c r="J31" s="563">
        <f>MEDIAN(I31:I32)</f>
        <v>37.520000000000003</v>
      </c>
    </row>
    <row r="32" spans="1:10">
      <c r="A32" s="561"/>
      <c r="B32" s="562"/>
      <c r="C32" s="304" t="s">
        <v>1011</v>
      </c>
      <c r="D32" s="305" t="s">
        <v>1012</v>
      </c>
      <c r="E32" s="304" t="s">
        <v>1013</v>
      </c>
      <c r="F32" s="309" t="s">
        <v>1014</v>
      </c>
      <c r="G32" s="306">
        <v>43556</v>
      </c>
      <c r="H32" s="307" t="s">
        <v>492</v>
      </c>
      <c r="I32" s="308">
        <v>52.73</v>
      </c>
      <c r="J32" s="563"/>
    </row>
    <row r="33" spans="1:10">
      <c r="A33" s="561"/>
      <c r="B33" s="562"/>
      <c r="C33" s="304"/>
      <c r="D33" s="311"/>
      <c r="E33" s="304"/>
      <c r="F33" s="304"/>
      <c r="G33" s="306"/>
      <c r="H33" s="307"/>
      <c r="I33" s="308">
        <v>0</v>
      </c>
      <c r="J33" s="563"/>
    </row>
    <row r="35" spans="1:10">
      <c r="A35" s="561"/>
      <c r="B35" s="562" t="s">
        <v>1017</v>
      </c>
      <c r="C35" s="304" t="s">
        <v>1008</v>
      </c>
      <c r="D35" s="305" t="s">
        <v>1009</v>
      </c>
      <c r="E35" s="304" t="s">
        <v>1010</v>
      </c>
      <c r="F35" s="304" t="s">
        <v>790</v>
      </c>
      <c r="G35" s="306">
        <v>43556</v>
      </c>
      <c r="H35" s="307" t="s">
        <v>124</v>
      </c>
      <c r="I35" s="308">
        <v>128.62</v>
      </c>
      <c r="J35" s="563">
        <f>MEDIAN(I35:I36)</f>
        <v>114.94</v>
      </c>
    </row>
    <row r="36" spans="1:10">
      <c r="A36" s="561"/>
      <c r="B36" s="562"/>
      <c r="C36" s="304" t="s">
        <v>1011</v>
      </c>
      <c r="D36" s="305" t="s">
        <v>1012</v>
      </c>
      <c r="E36" s="304" t="s">
        <v>1013</v>
      </c>
      <c r="F36" s="309" t="s">
        <v>1014</v>
      </c>
      <c r="G36" s="306">
        <v>43556</v>
      </c>
      <c r="H36" s="307" t="s">
        <v>124</v>
      </c>
      <c r="I36" s="308">
        <v>101.25</v>
      </c>
      <c r="J36" s="563"/>
    </row>
    <row r="37" spans="1:10">
      <c r="A37" s="561"/>
      <c r="B37" s="562"/>
      <c r="C37" s="304"/>
      <c r="D37" s="311"/>
      <c r="E37" s="304"/>
      <c r="F37" s="304"/>
      <c r="G37" s="306"/>
      <c r="H37" s="307"/>
      <c r="I37" s="308">
        <v>0</v>
      </c>
      <c r="J37" s="563"/>
    </row>
  </sheetData>
  <mergeCells count="28">
    <mergeCell ref="A11:A13"/>
    <mergeCell ref="B11:B13"/>
    <mergeCell ref="J11:J13"/>
    <mergeCell ref="A1:J1"/>
    <mergeCell ref="A19:A21"/>
    <mergeCell ref="B19:B21"/>
    <mergeCell ref="J19:J21"/>
    <mergeCell ref="A3:A5"/>
    <mergeCell ref="B3:B5"/>
    <mergeCell ref="J3:J5"/>
    <mergeCell ref="A7:A9"/>
    <mergeCell ref="B7:B9"/>
    <mergeCell ref="J7:J9"/>
    <mergeCell ref="A15:A17"/>
    <mergeCell ref="B15:B17"/>
    <mergeCell ref="J15:J17"/>
    <mergeCell ref="A23:A25"/>
    <mergeCell ref="B23:B25"/>
    <mergeCell ref="J23:J25"/>
    <mergeCell ref="A27:A29"/>
    <mergeCell ref="B27:B29"/>
    <mergeCell ref="J27:J29"/>
    <mergeCell ref="A31:A33"/>
    <mergeCell ref="B31:B33"/>
    <mergeCell ref="J31:J33"/>
    <mergeCell ref="A35:A37"/>
    <mergeCell ref="B35:B37"/>
    <mergeCell ref="J35:J37"/>
  </mergeCells>
  <conditionalFormatting sqref="B1:B2">
    <cfRule type="duplicateValues" dxfId="25" priority="254"/>
  </conditionalFormatting>
  <conditionalFormatting sqref="A1:A2">
    <cfRule type="duplicateValues" dxfId="24" priority="255"/>
  </conditionalFormatting>
  <conditionalFormatting sqref="B3:B6 B10 B18">
    <cfRule type="duplicateValues" dxfId="23" priority="162"/>
  </conditionalFormatting>
  <conditionalFormatting sqref="A3:A6 A10 A18">
    <cfRule type="duplicateValues" dxfId="22" priority="163"/>
  </conditionalFormatting>
  <conditionalFormatting sqref="A3:A6">
    <cfRule type="duplicateValues" dxfId="21" priority="164"/>
  </conditionalFormatting>
  <conditionalFormatting sqref="B19:B21">
    <cfRule type="duplicateValues" dxfId="20" priority="36"/>
  </conditionalFormatting>
  <conditionalFormatting sqref="A19:A21">
    <cfRule type="duplicateValues" dxfId="19" priority="37"/>
  </conditionalFormatting>
  <conditionalFormatting sqref="B7:B9">
    <cfRule type="duplicateValues" dxfId="18" priority="21"/>
  </conditionalFormatting>
  <conditionalFormatting sqref="B11:B13">
    <cfRule type="duplicateValues" dxfId="17" priority="18"/>
  </conditionalFormatting>
  <conditionalFormatting sqref="A7:A9">
    <cfRule type="duplicateValues" dxfId="16" priority="16"/>
  </conditionalFormatting>
  <conditionalFormatting sqref="A7:A9">
    <cfRule type="duplicateValues" dxfId="15" priority="17"/>
  </conditionalFormatting>
  <conditionalFormatting sqref="A11:A13">
    <cfRule type="duplicateValues" dxfId="14" priority="14"/>
  </conditionalFormatting>
  <conditionalFormatting sqref="A11:A13">
    <cfRule type="duplicateValues" dxfId="13" priority="15"/>
  </conditionalFormatting>
  <conditionalFormatting sqref="B14">
    <cfRule type="duplicateValues" dxfId="12" priority="12"/>
  </conditionalFormatting>
  <conditionalFormatting sqref="A14">
    <cfRule type="duplicateValues" dxfId="11" priority="13"/>
  </conditionalFormatting>
  <conditionalFormatting sqref="B15:B17">
    <cfRule type="duplicateValues" dxfId="10" priority="11"/>
  </conditionalFormatting>
  <conditionalFormatting sqref="A15:A17">
    <cfRule type="duplicateValues" dxfId="9" priority="9"/>
  </conditionalFormatting>
  <conditionalFormatting sqref="A15:A17">
    <cfRule type="duplicateValues" dxfId="8" priority="10"/>
  </conditionalFormatting>
  <conditionalFormatting sqref="A23:A25">
    <cfRule type="duplicateValues" dxfId="7" priority="8"/>
  </conditionalFormatting>
  <conditionalFormatting sqref="B23:B25">
    <cfRule type="duplicateValues" dxfId="6" priority="7"/>
  </conditionalFormatting>
  <conditionalFormatting sqref="A27:A29">
    <cfRule type="duplicateValues" dxfId="5" priority="6"/>
  </conditionalFormatting>
  <conditionalFormatting sqref="B27:B29">
    <cfRule type="duplicateValues" dxfId="4" priority="5"/>
  </conditionalFormatting>
  <conditionalFormatting sqref="A31:A33">
    <cfRule type="duplicateValues" dxfId="3" priority="4"/>
  </conditionalFormatting>
  <conditionalFormatting sqref="B31:B33">
    <cfRule type="duplicateValues" dxfId="2" priority="3"/>
  </conditionalFormatting>
  <conditionalFormatting sqref="A35:A37">
    <cfRule type="duplicateValues" dxfId="1" priority="2"/>
  </conditionalFormatting>
  <conditionalFormatting sqref="B35:B37">
    <cfRule type="duplicateValues" dxfId="0" priority="1"/>
  </conditionalFormatting>
  <pageMargins left="0.51181102362204722" right="0.5118110236220472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2"/>
  <sheetViews>
    <sheetView workbookViewId="0">
      <selection activeCell="H26" sqref="H26"/>
    </sheetView>
  </sheetViews>
  <sheetFormatPr defaultRowHeight="15"/>
  <cols>
    <col min="2" max="2" width="11.28515625" bestFit="1" customWidth="1"/>
  </cols>
  <sheetData>
    <row r="2" spans="1:13">
      <c r="A2" s="4"/>
      <c r="B2" s="4"/>
      <c r="C2" s="4"/>
      <c r="D2" s="4"/>
      <c r="E2" s="4"/>
      <c r="F2" s="4"/>
      <c r="G2" s="4"/>
      <c r="H2" s="4"/>
      <c r="I2" s="4"/>
      <c r="J2" s="4"/>
      <c r="K2" s="4"/>
      <c r="L2" s="4"/>
      <c r="M2" s="4"/>
    </row>
    <row r="3" spans="1:13">
      <c r="J3" s="4"/>
      <c r="K3" s="4"/>
      <c r="L3" s="4"/>
      <c r="M3" s="4"/>
    </row>
    <row r="4" spans="1:13">
      <c r="A4" s="324" t="s">
        <v>204</v>
      </c>
      <c r="B4" s="324" t="s">
        <v>205</v>
      </c>
      <c r="C4" s="324" t="s">
        <v>123</v>
      </c>
      <c r="D4" s="324" t="s">
        <v>110</v>
      </c>
      <c r="E4" s="324" t="s">
        <v>206</v>
      </c>
      <c r="G4" s="326" t="s">
        <v>418</v>
      </c>
      <c r="H4" s="326"/>
      <c r="I4" s="326">
        <v>1.8</v>
      </c>
      <c r="J4" s="4"/>
      <c r="K4" s="4"/>
      <c r="L4" s="4"/>
      <c r="M4" s="4"/>
    </row>
    <row r="5" spans="1:13">
      <c r="A5" s="323" t="s">
        <v>288</v>
      </c>
      <c r="B5" s="317">
        <v>100</v>
      </c>
      <c r="C5" s="317">
        <f t="shared" ref="C5:C31" si="0">B5</f>
        <v>100</v>
      </c>
      <c r="D5" s="313">
        <f t="shared" ref="D5:D31" si="1">B5*C5/10000</f>
        <v>1</v>
      </c>
      <c r="E5" s="313">
        <f>D5*$I$4</f>
        <v>1.8</v>
      </c>
      <c r="G5" s="324" t="s">
        <v>110</v>
      </c>
      <c r="H5" s="324" t="s">
        <v>206</v>
      </c>
      <c r="I5" s="565"/>
      <c r="J5" s="4"/>
      <c r="K5" s="4"/>
      <c r="L5" s="4"/>
      <c r="M5" s="4"/>
    </row>
    <row r="6" spans="1:13">
      <c r="A6" s="323" t="s">
        <v>265</v>
      </c>
      <c r="B6" s="317">
        <v>100</v>
      </c>
      <c r="C6" s="317">
        <f t="shared" si="0"/>
        <v>100</v>
      </c>
      <c r="D6" s="313">
        <f t="shared" si="1"/>
        <v>1</v>
      </c>
      <c r="E6" s="313">
        <f t="shared" ref="E6:E31" si="2">D6*$I$4</f>
        <v>1.8</v>
      </c>
      <c r="G6" s="327">
        <f>SUM(D5:D31)</f>
        <v>24.88</v>
      </c>
      <c r="H6" s="327">
        <f>SUM(E5:E31)</f>
        <v>44.783999999999999</v>
      </c>
      <c r="I6" s="566"/>
      <c r="J6" s="4"/>
      <c r="K6" s="4"/>
      <c r="L6" s="4"/>
      <c r="M6" s="4"/>
    </row>
    <row r="7" spans="1:13">
      <c r="A7" s="323" t="s">
        <v>264</v>
      </c>
      <c r="B7" s="317">
        <v>80</v>
      </c>
      <c r="C7" s="317">
        <f t="shared" si="0"/>
        <v>80</v>
      </c>
      <c r="D7" s="313">
        <f t="shared" si="1"/>
        <v>0.64</v>
      </c>
      <c r="E7" s="313">
        <f t="shared" si="2"/>
        <v>1.1519999999999999</v>
      </c>
      <c r="J7" s="4"/>
      <c r="K7" s="4"/>
      <c r="L7" s="4"/>
      <c r="M7" s="4"/>
    </row>
    <row r="8" spans="1:13">
      <c r="A8" s="323" t="s">
        <v>289</v>
      </c>
      <c r="B8" s="317">
        <v>100</v>
      </c>
      <c r="C8" s="317">
        <f t="shared" si="0"/>
        <v>100</v>
      </c>
      <c r="D8" s="313">
        <f t="shared" si="1"/>
        <v>1</v>
      </c>
      <c r="E8" s="313">
        <f t="shared" si="2"/>
        <v>1.8</v>
      </c>
      <c r="J8" s="4"/>
      <c r="K8" s="4"/>
      <c r="L8" s="4"/>
      <c r="M8" s="4"/>
    </row>
    <row r="9" spans="1:13">
      <c r="A9" s="323" t="s">
        <v>290</v>
      </c>
      <c r="B9" s="317">
        <v>70</v>
      </c>
      <c r="C9" s="317">
        <f t="shared" si="0"/>
        <v>70</v>
      </c>
      <c r="D9" s="313">
        <f t="shared" si="1"/>
        <v>0.49</v>
      </c>
      <c r="E9" s="313">
        <f t="shared" si="2"/>
        <v>0.88200000000000001</v>
      </c>
      <c r="J9" s="4"/>
      <c r="K9" s="4"/>
      <c r="L9" s="4"/>
      <c r="M9" s="4"/>
    </row>
    <row r="10" spans="1:13">
      <c r="A10" s="323" t="s">
        <v>291</v>
      </c>
      <c r="B10" s="317">
        <v>100</v>
      </c>
      <c r="C10" s="317">
        <f t="shared" si="0"/>
        <v>100</v>
      </c>
      <c r="D10" s="313">
        <f t="shared" si="1"/>
        <v>1</v>
      </c>
      <c r="E10" s="313">
        <f t="shared" si="2"/>
        <v>1.8</v>
      </c>
      <c r="J10" s="4"/>
      <c r="K10" s="4"/>
      <c r="L10" s="4"/>
      <c r="M10" s="4"/>
    </row>
    <row r="11" spans="1:13">
      <c r="A11" s="323" t="s">
        <v>292</v>
      </c>
      <c r="B11" s="317">
        <v>80</v>
      </c>
      <c r="C11" s="317">
        <f t="shared" si="0"/>
        <v>80</v>
      </c>
      <c r="D11" s="313">
        <f t="shared" si="1"/>
        <v>0.64</v>
      </c>
      <c r="E11" s="313">
        <f t="shared" si="2"/>
        <v>1.1519999999999999</v>
      </c>
      <c r="J11" s="4"/>
      <c r="K11" s="4"/>
      <c r="L11" s="4"/>
      <c r="M11" s="4"/>
    </row>
    <row r="12" spans="1:13">
      <c r="A12" s="323" t="s">
        <v>293</v>
      </c>
      <c r="B12" s="317">
        <v>80</v>
      </c>
      <c r="C12" s="317">
        <f t="shared" si="0"/>
        <v>80</v>
      </c>
      <c r="D12" s="313">
        <f t="shared" si="1"/>
        <v>0.64</v>
      </c>
      <c r="E12" s="313">
        <f t="shared" si="2"/>
        <v>1.1519999999999999</v>
      </c>
      <c r="J12" s="4"/>
      <c r="K12" s="4"/>
      <c r="L12" s="4"/>
      <c r="M12" s="4"/>
    </row>
    <row r="13" spans="1:13">
      <c r="A13" s="323" t="s">
        <v>431</v>
      </c>
      <c r="B13" s="317">
        <v>100</v>
      </c>
      <c r="C13" s="317">
        <f t="shared" si="0"/>
        <v>100</v>
      </c>
      <c r="D13" s="313">
        <f t="shared" si="1"/>
        <v>1</v>
      </c>
      <c r="E13" s="313">
        <f t="shared" si="2"/>
        <v>1.8</v>
      </c>
      <c r="J13" s="4"/>
      <c r="K13" s="4"/>
      <c r="L13" s="4"/>
      <c r="M13" s="4"/>
    </row>
    <row r="14" spans="1:13">
      <c r="A14" s="323" t="s">
        <v>430</v>
      </c>
      <c r="B14" s="317">
        <v>120</v>
      </c>
      <c r="C14" s="317">
        <f t="shared" si="0"/>
        <v>120</v>
      </c>
      <c r="D14" s="313">
        <f t="shared" si="1"/>
        <v>1.44</v>
      </c>
      <c r="E14" s="313">
        <f t="shared" si="2"/>
        <v>2.5920000000000001</v>
      </c>
      <c r="J14" s="4"/>
      <c r="K14" s="4"/>
      <c r="L14" s="4"/>
      <c r="M14" s="4"/>
    </row>
    <row r="15" spans="1:13">
      <c r="A15" s="323" t="s">
        <v>429</v>
      </c>
      <c r="B15" s="317">
        <v>100</v>
      </c>
      <c r="C15" s="317">
        <f t="shared" si="0"/>
        <v>100</v>
      </c>
      <c r="D15" s="313">
        <f t="shared" si="1"/>
        <v>1</v>
      </c>
      <c r="E15" s="313">
        <f t="shared" si="2"/>
        <v>1.8</v>
      </c>
      <c r="J15" s="4"/>
      <c r="K15" s="4"/>
      <c r="L15" s="4"/>
      <c r="M15" s="4"/>
    </row>
    <row r="16" spans="1:13">
      <c r="A16" s="323" t="s">
        <v>428</v>
      </c>
      <c r="B16" s="317">
        <v>100</v>
      </c>
      <c r="C16" s="317">
        <f t="shared" si="0"/>
        <v>100</v>
      </c>
      <c r="D16" s="313">
        <f t="shared" si="1"/>
        <v>1</v>
      </c>
      <c r="E16" s="313">
        <f t="shared" si="2"/>
        <v>1.8</v>
      </c>
      <c r="J16" s="4"/>
      <c r="K16" s="4"/>
      <c r="L16" s="4"/>
      <c r="M16" s="4"/>
    </row>
    <row r="17" spans="1:13">
      <c r="A17" s="323" t="s">
        <v>427</v>
      </c>
      <c r="B17" s="317">
        <v>100</v>
      </c>
      <c r="C17" s="317">
        <f t="shared" si="0"/>
        <v>100</v>
      </c>
      <c r="D17" s="313">
        <f t="shared" si="1"/>
        <v>1</v>
      </c>
      <c r="E17" s="313">
        <f t="shared" si="2"/>
        <v>1.8</v>
      </c>
      <c r="J17" s="4"/>
      <c r="K17" s="4"/>
      <c r="L17" s="4"/>
      <c r="M17" s="4"/>
    </row>
    <row r="18" spans="1:13">
      <c r="A18" s="323" t="s">
        <v>426</v>
      </c>
      <c r="B18" s="317">
        <v>80</v>
      </c>
      <c r="C18" s="317">
        <f t="shared" si="0"/>
        <v>80</v>
      </c>
      <c r="D18" s="313">
        <f t="shared" si="1"/>
        <v>0.64</v>
      </c>
      <c r="E18" s="313">
        <f t="shared" si="2"/>
        <v>1.1519999999999999</v>
      </c>
      <c r="J18" s="4"/>
      <c r="K18" s="4"/>
      <c r="L18" s="4"/>
      <c r="M18" s="4"/>
    </row>
    <row r="19" spans="1:13">
      <c r="A19" s="323" t="s">
        <v>425</v>
      </c>
      <c r="B19" s="317">
        <v>80</v>
      </c>
      <c r="C19" s="317">
        <f t="shared" si="0"/>
        <v>80</v>
      </c>
      <c r="D19" s="313">
        <f t="shared" si="1"/>
        <v>0.64</v>
      </c>
      <c r="E19" s="313">
        <f t="shared" si="2"/>
        <v>1.1519999999999999</v>
      </c>
      <c r="J19" s="4"/>
      <c r="K19" s="4"/>
      <c r="L19" s="4"/>
      <c r="M19" s="4"/>
    </row>
    <row r="20" spans="1:13">
      <c r="A20" s="323" t="s">
        <v>424</v>
      </c>
      <c r="B20" s="317">
        <v>100</v>
      </c>
      <c r="C20" s="317">
        <f t="shared" si="0"/>
        <v>100</v>
      </c>
      <c r="D20" s="313">
        <f t="shared" si="1"/>
        <v>1</v>
      </c>
      <c r="E20" s="313">
        <f t="shared" si="2"/>
        <v>1.8</v>
      </c>
      <c r="J20" s="4"/>
      <c r="K20" s="4"/>
      <c r="L20" s="4"/>
      <c r="M20" s="4"/>
    </row>
    <row r="21" spans="1:13">
      <c r="A21" s="323" t="s">
        <v>423</v>
      </c>
      <c r="B21" s="317">
        <v>70</v>
      </c>
      <c r="C21" s="317">
        <f t="shared" si="0"/>
        <v>70</v>
      </c>
      <c r="D21" s="313">
        <f t="shared" si="1"/>
        <v>0.49</v>
      </c>
      <c r="E21" s="313">
        <f t="shared" si="2"/>
        <v>0.88200000000000001</v>
      </c>
      <c r="J21" s="4"/>
      <c r="K21" s="4"/>
      <c r="L21" s="4"/>
      <c r="M21" s="4"/>
    </row>
    <row r="22" spans="1:13">
      <c r="A22" s="323" t="s">
        <v>422</v>
      </c>
      <c r="B22" s="317">
        <v>70</v>
      </c>
      <c r="C22" s="317">
        <f t="shared" si="0"/>
        <v>70</v>
      </c>
      <c r="D22" s="313">
        <f t="shared" si="1"/>
        <v>0.49</v>
      </c>
      <c r="E22" s="313">
        <f t="shared" si="2"/>
        <v>0.88200000000000001</v>
      </c>
      <c r="J22" s="391"/>
      <c r="K22" s="391"/>
      <c r="L22" s="391"/>
      <c r="M22" s="4"/>
    </row>
    <row r="23" spans="1:13">
      <c r="A23" s="323" t="s">
        <v>421</v>
      </c>
      <c r="B23" s="317">
        <v>130</v>
      </c>
      <c r="C23" s="317">
        <f t="shared" si="0"/>
        <v>130</v>
      </c>
      <c r="D23" s="313">
        <f t="shared" si="1"/>
        <v>1.69</v>
      </c>
      <c r="E23" s="313">
        <f t="shared" si="2"/>
        <v>3.0419999999999998</v>
      </c>
      <c r="J23" s="391"/>
      <c r="K23" s="391"/>
      <c r="L23" s="391"/>
      <c r="M23" s="4"/>
    </row>
    <row r="24" spans="1:13">
      <c r="A24" s="323" t="s">
        <v>420</v>
      </c>
      <c r="B24" s="317">
        <v>130</v>
      </c>
      <c r="C24" s="317">
        <f t="shared" si="0"/>
        <v>130</v>
      </c>
      <c r="D24" s="313">
        <f t="shared" si="1"/>
        <v>1.69</v>
      </c>
      <c r="E24" s="313">
        <f t="shared" si="2"/>
        <v>3.0419999999999998</v>
      </c>
      <c r="J24" s="391"/>
      <c r="K24" s="391"/>
      <c r="L24" s="391"/>
      <c r="M24" s="4"/>
    </row>
    <row r="25" spans="1:13">
      <c r="A25" s="323" t="s">
        <v>419</v>
      </c>
      <c r="B25" s="317">
        <v>100</v>
      </c>
      <c r="C25" s="317">
        <f t="shared" si="0"/>
        <v>100</v>
      </c>
      <c r="D25" s="313">
        <f t="shared" si="1"/>
        <v>1</v>
      </c>
      <c r="E25" s="313">
        <f t="shared" si="2"/>
        <v>1.8</v>
      </c>
      <c r="J25" s="391"/>
      <c r="K25" s="392"/>
      <c r="L25" s="391"/>
      <c r="M25" s="4"/>
    </row>
    <row r="26" spans="1:13">
      <c r="A26" s="323" t="s">
        <v>417</v>
      </c>
      <c r="B26" s="317">
        <v>120</v>
      </c>
      <c r="C26" s="317">
        <f t="shared" si="0"/>
        <v>120</v>
      </c>
      <c r="D26" s="313">
        <f t="shared" si="1"/>
        <v>1.44</v>
      </c>
      <c r="E26" s="313">
        <f t="shared" si="2"/>
        <v>2.5920000000000001</v>
      </c>
      <c r="J26" s="395"/>
      <c r="K26" s="395"/>
      <c r="L26" s="391"/>
      <c r="M26" s="4"/>
    </row>
    <row r="27" spans="1:13">
      <c r="A27" s="323" t="s">
        <v>416</v>
      </c>
      <c r="B27" s="317">
        <v>130</v>
      </c>
      <c r="C27" s="317">
        <f t="shared" si="0"/>
        <v>130</v>
      </c>
      <c r="D27" s="313">
        <f t="shared" si="1"/>
        <v>1.69</v>
      </c>
      <c r="E27" s="313">
        <f t="shared" si="2"/>
        <v>3.0419999999999998</v>
      </c>
      <c r="J27" s="393"/>
      <c r="K27" s="396"/>
      <c r="L27" s="391"/>
      <c r="M27" s="4"/>
    </row>
    <row r="28" spans="1:13">
      <c r="A28" s="323" t="s">
        <v>415</v>
      </c>
      <c r="B28" s="317">
        <v>80</v>
      </c>
      <c r="C28" s="317">
        <f t="shared" si="0"/>
        <v>80</v>
      </c>
      <c r="D28" s="313">
        <f t="shared" si="1"/>
        <v>0.64</v>
      </c>
      <c r="E28" s="313">
        <f t="shared" si="2"/>
        <v>1.1519999999999999</v>
      </c>
      <c r="J28" s="394"/>
      <c r="K28" s="396"/>
      <c r="L28" s="391"/>
      <c r="M28" s="4"/>
    </row>
    <row r="29" spans="1:13">
      <c r="A29" s="323" t="s">
        <v>414</v>
      </c>
      <c r="B29" s="317">
        <v>80</v>
      </c>
      <c r="C29" s="317">
        <f t="shared" si="0"/>
        <v>80</v>
      </c>
      <c r="D29" s="313">
        <f t="shared" si="1"/>
        <v>0.64</v>
      </c>
      <c r="E29" s="313">
        <f t="shared" si="2"/>
        <v>1.1519999999999999</v>
      </c>
      <c r="J29" s="391"/>
      <c r="K29" s="391"/>
      <c r="L29" s="391"/>
      <c r="M29" s="4"/>
    </row>
    <row r="30" spans="1:13">
      <c r="A30" s="323" t="s">
        <v>413</v>
      </c>
      <c r="B30" s="317">
        <v>70</v>
      </c>
      <c r="C30" s="317">
        <f t="shared" si="0"/>
        <v>70</v>
      </c>
      <c r="D30" s="313">
        <f t="shared" si="1"/>
        <v>0.49</v>
      </c>
      <c r="E30" s="313">
        <f t="shared" si="2"/>
        <v>0.88200000000000001</v>
      </c>
      <c r="J30" s="391"/>
      <c r="K30" s="391"/>
      <c r="L30" s="391"/>
      <c r="M30" s="4"/>
    </row>
    <row r="31" spans="1:13">
      <c r="A31" s="323" t="s">
        <v>412</v>
      </c>
      <c r="B31" s="317">
        <v>70</v>
      </c>
      <c r="C31" s="317">
        <f t="shared" si="0"/>
        <v>70</v>
      </c>
      <c r="D31" s="313">
        <f t="shared" si="1"/>
        <v>0.49</v>
      </c>
      <c r="E31" s="313">
        <f t="shared" si="2"/>
        <v>0.88200000000000001</v>
      </c>
      <c r="J31" s="4"/>
      <c r="K31" s="4"/>
      <c r="L31" s="4"/>
      <c r="M31" s="4"/>
    </row>
    <row r="32" spans="1:13">
      <c r="A32" s="390"/>
      <c r="B32" s="381"/>
      <c r="C32" s="381"/>
      <c r="D32" s="351"/>
      <c r="E32" s="351"/>
      <c r="F32" s="4"/>
      <c r="G32" s="4"/>
      <c r="H32" s="4"/>
      <c r="I32" s="4"/>
      <c r="J32" s="4"/>
      <c r="K32" s="4"/>
      <c r="L32" s="4"/>
      <c r="M32" s="4"/>
    </row>
    <row r="33" spans="1:13">
      <c r="A33" s="390"/>
      <c r="B33" s="381"/>
      <c r="C33" s="381"/>
      <c r="D33" s="351"/>
      <c r="E33" s="351"/>
      <c r="F33" s="4"/>
      <c r="G33" s="4"/>
      <c r="H33" s="4"/>
      <c r="I33" s="4"/>
      <c r="J33" s="4"/>
      <c r="K33" s="4"/>
      <c r="L33" s="4"/>
      <c r="M33" s="4"/>
    </row>
    <row r="34" spans="1:13">
      <c r="A34" s="390"/>
      <c r="B34" s="381"/>
      <c r="C34" s="381"/>
      <c r="D34" s="351"/>
      <c r="E34" s="351"/>
      <c r="F34" s="4"/>
      <c r="G34" s="4"/>
      <c r="H34" s="4"/>
      <c r="I34" s="4"/>
      <c r="J34" s="4"/>
      <c r="K34" s="4"/>
      <c r="L34" s="4"/>
      <c r="M34" s="4"/>
    </row>
    <row r="35" spans="1:13">
      <c r="A35" s="390"/>
      <c r="B35" s="381"/>
      <c r="C35" s="381"/>
      <c r="D35" s="351"/>
      <c r="E35" s="351"/>
      <c r="F35" s="4"/>
      <c r="G35" s="4"/>
      <c r="H35" s="4"/>
      <c r="I35" s="4"/>
      <c r="J35" s="4"/>
      <c r="K35" s="4"/>
      <c r="L35" s="4"/>
      <c r="M35" s="4"/>
    </row>
    <row r="36" spans="1:13">
      <c r="A36" s="390"/>
      <c r="B36" s="381"/>
      <c r="C36" s="381"/>
      <c r="D36" s="351"/>
      <c r="E36" s="351"/>
      <c r="F36" s="4"/>
      <c r="G36" s="4"/>
      <c r="H36" s="4"/>
      <c r="I36" s="4"/>
      <c r="J36" s="4"/>
      <c r="K36" s="4"/>
      <c r="L36" s="4"/>
      <c r="M36" s="4"/>
    </row>
    <row r="37" spans="1:13">
      <c r="A37" s="390"/>
      <c r="B37" s="381"/>
      <c r="C37" s="381"/>
      <c r="D37" s="351"/>
      <c r="E37" s="351"/>
      <c r="F37" s="4"/>
      <c r="G37" s="4"/>
      <c r="H37" s="4"/>
      <c r="I37" s="4"/>
      <c r="J37" s="4"/>
      <c r="K37" s="4"/>
      <c r="L37" s="4"/>
      <c r="M37" s="4"/>
    </row>
    <row r="38" spans="1:13">
      <c r="A38" s="390"/>
      <c r="B38" s="381"/>
      <c r="C38" s="381"/>
      <c r="D38" s="351"/>
      <c r="E38" s="351"/>
      <c r="F38" s="4"/>
      <c r="G38" s="4"/>
      <c r="H38" s="4"/>
      <c r="I38" s="4"/>
      <c r="J38" s="4"/>
      <c r="K38" s="4"/>
      <c r="L38" s="4"/>
      <c r="M38" s="4"/>
    </row>
    <row r="39" spans="1:13">
      <c r="A39" s="390"/>
      <c r="B39" s="381"/>
      <c r="C39" s="381"/>
      <c r="D39" s="351"/>
      <c r="E39" s="351"/>
      <c r="F39" s="4"/>
      <c r="G39" s="4"/>
      <c r="H39" s="4"/>
      <c r="I39" s="4"/>
      <c r="J39" s="4"/>
      <c r="K39" s="4"/>
      <c r="L39" s="4"/>
      <c r="M39" s="4"/>
    </row>
    <row r="40" spans="1:13">
      <c r="A40" s="390"/>
      <c r="B40" s="381"/>
      <c r="C40" s="381"/>
      <c r="D40" s="351"/>
      <c r="E40" s="351"/>
      <c r="F40" s="4"/>
      <c r="G40" s="4"/>
      <c r="H40" s="4"/>
      <c r="I40" s="4"/>
      <c r="J40" s="4"/>
      <c r="K40" s="4"/>
      <c r="L40" s="4"/>
      <c r="M40" s="4"/>
    </row>
    <row r="41" spans="1:13">
      <c r="A41" s="390"/>
      <c r="B41" s="381"/>
      <c r="C41" s="381"/>
      <c r="D41" s="351"/>
      <c r="E41" s="351"/>
      <c r="F41" s="4"/>
      <c r="G41" s="4"/>
      <c r="H41" s="4"/>
      <c r="I41" s="4"/>
      <c r="J41" s="4"/>
      <c r="K41" s="4"/>
      <c r="L41" s="4"/>
      <c r="M41" s="4"/>
    </row>
    <row r="42" spans="1:13">
      <c r="A42" s="390"/>
      <c r="B42" s="381"/>
      <c r="C42" s="381"/>
      <c r="D42" s="351"/>
      <c r="E42" s="351"/>
      <c r="F42" s="4"/>
      <c r="G42" s="4"/>
      <c r="H42" s="4"/>
      <c r="I42" s="4"/>
      <c r="J42" s="4"/>
      <c r="K42" s="4"/>
      <c r="L42" s="4"/>
      <c r="M42" s="4"/>
    </row>
    <row r="43" spans="1:13">
      <c r="A43" s="390"/>
      <c r="B43" s="381"/>
      <c r="C43" s="381"/>
      <c r="D43" s="351"/>
      <c r="E43" s="351"/>
      <c r="F43" s="4"/>
      <c r="G43" s="4"/>
      <c r="H43" s="4"/>
      <c r="I43" s="4"/>
      <c r="J43" s="4"/>
      <c r="K43" s="4"/>
      <c r="L43" s="4"/>
      <c r="M43" s="4"/>
    </row>
    <row r="44" spans="1:13">
      <c r="A44" s="390"/>
      <c r="B44" s="381"/>
      <c r="C44" s="381"/>
      <c r="D44" s="351"/>
      <c r="E44" s="351"/>
      <c r="F44" s="4"/>
      <c r="G44" s="4"/>
      <c r="H44" s="4"/>
      <c r="I44" s="4"/>
      <c r="J44" s="4"/>
      <c r="K44" s="4"/>
      <c r="L44" s="4"/>
      <c r="M44" s="4"/>
    </row>
    <row r="45" spans="1:13">
      <c r="A45" s="390"/>
      <c r="B45" s="381"/>
      <c r="C45" s="381"/>
      <c r="D45" s="351"/>
      <c r="E45" s="351"/>
      <c r="F45" s="4"/>
      <c r="G45" s="4"/>
      <c r="H45" s="4"/>
      <c r="I45" s="4"/>
      <c r="J45" s="4"/>
      <c r="K45" s="4"/>
      <c r="L45" s="4"/>
      <c r="M45" s="4"/>
    </row>
    <row r="46" spans="1:13">
      <c r="A46" s="390"/>
      <c r="B46" s="381"/>
      <c r="C46" s="381"/>
      <c r="D46" s="351"/>
      <c r="E46" s="351"/>
      <c r="F46" s="4"/>
      <c r="G46" s="4"/>
      <c r="H46" s="4"/>
      <c r="I46" s="4"/>
      <c r="J46" s="4"/>
      <c r="K46" s="4"/>
      <c r="L46" s="4"/>
      <c r="M46" s="4"/>
    </row>
    <row r="47" spans="1:13">
      <c r="A47" s="390"/>
      <c r="B47" s="381"/>
      <c r="C47" s="381"/>
      <c r="D47" s="351"/>
      <c r="E47" s="351"/>
      <c r="F47" s="4"/>
      <c r="G47" s="4"/>
      <c r="H47" s="4"/>
      <c r="I47" s="4"/>
      <c r="J47" s="4"/>
      <c r="K47" s="4"/>
      <c r="L47" s="4"/>
      <c r="M47" s="4"/>
    </row>
    <row r="48" spans="1:13">
      <c r="A48" s="390"/>
      <c r="B48" s="381"/>
      <c r="C48" s="381"/>
      <c r="D48" s="351"/>
      <c r="E48" s="351"/>
      <c r="F48" s="4"/>
      <c r="G48" s="4"/>
      <c r="H48" s="4"/>
      <c r="I48" s="4"/>
      <c r="J48" s="4"/>
      <c r="K48" s="4"/>
      <c r="L48" s="4"/>
      <c r="M48" s="4"/>
    </row>
    <row r="49" spans="1:13">
      <c r="A49" s="390"/>
      <c r="B49" s="381"/>
      <c r="C49" s="381"/>
      <c r="D49" s="351"/>
      <c r="E49" s="351"/>
      <c r="F49" s="4"/>
      <c r="G49" s="4"/>
      <c r="H49" s="4"/>
      <c r="I49" s="4"/>
      <c r="J49" s="4"/>
      <c r="K49" s="4"/>
      <c r="L49" s="4"/>
      <c r="M49" s="4"/>
    </row>
    <row r="50" spans="1:13">
      <c r="A50" s="390"/>
      <c r="B50" s="381"/>
      <c r="C50" s="381"/>
      <c r="D50" s="351"/>
      <c r="E50" s="351"/>
      <c r="F50" s="4"/>
      <c r="G50" s="4"/>
      <c r="H50" s="4"/>
      <c r="I50" s="4"/>
      <c r="J50" s="4"/>
      <c r="K50" s="4"/>
      <c r="L50" s="4"/>
      <c r="M50" s="4"/>
    </row>
    <row r="51" spans="1:13">
      <c r="A51" s="390"/>
      <c r="B51" s="381"/>
      <c r="C51" s="381"/>
      <c r="D51" s="351"/>
      <c r="E51" s="351"/>
      <c r="F51" s="4"/>
      <c r="G51" s="4"/>
      <c r="H51" s="4"/>
      <c r="I51" s="4"/>
      <c r="J51" s="4"/>
      <c r="K51" s="4"/>
      <c r="L51" s="4"/>
      <c r="M51" s="4"/>
    </row>
    <row r="52" spans="1:13">
      <c r="A52" s="390"/>
      <c r="B52" s="381"/>
      <c r="C52" s="381"/>
      <c r="D52" s="351"/>
      <c r="E52" s="351"/>
      <c r="F52" s="4"/>
      <c r="G52" s="4"/>
      <c r="H52" s="4"/>
      <c r="I52" s="4"/>
      <c r="J52" s="4"/>
      <c r="K52" s="4"/>
      <c r="L52" s="4"/>
      <c r="M52" s="4"/>
    </row>
    <row r="53" spans="1:13">
      <c r="A53" s="390"/>
      <c r="B53" s="381"/>
      <c r="C53" s="381"/>
      <c r="D53" s="351"/>
      <c r="E53" s="351"/>
      <c r="F53" s="4"/>
      <c r="G53" s="4"/>
      <c r="H53" s="4"/>
      <c r="I53" s="4"/>
      <c r="J53" s="4"/>
      <c r="K53" s="4"/>
      <c r="L53" s="4"/>
      <c r="M53" s="4"/>
    </row>
    <row r="54" spans="1:13">
      <c r="A54" s="390"/>
      <c r="B54" s="381"/>
      <c r="C54" s="381"/>
      <c r="D54" s="351"/>
      <c r="E54" s="351"/>
      <c r="F54" s="4"/>
      <c r="G54" s="4"/>
      <c r="H54" s="4"/>
      <c r="I54" s="4"/>
      <c r="J54" s="4"/>
      <c r="K54" s="4"/>
      <c r="L54" s="4"/>
      <c r="M54" s="4"/>
    </row>
    <row r="55" spans="1:13">
      <c r="A55" s="390"/>
      <c r="B55" s="381"/>
      <c r="C55" s="381"/>
      <c r="D55" s="351"/>
      <c r="E55" s="351"/>
      <c r="F55" s="4"/>
      <c r="G55" s="4"/>
      <c r="H55" s="4"/>
      <c r="I55" s="4"/>
      <c r="J55" s="4"/>
      <c r="K55" s="4"/>
      <c r="L55" s="4"/>
      <c r="M55" s="4"/>
    </row>
    <row r="56" spans="1:13">
      <c r="A56" s="390"/>
      <c r="B56" s="381"/>
      <c r="C56" s="381"/>
      <c r="D56" s="351"/>
      <c r="E56" s="351"/>
      <c r="F56" s="4"/>
      <c r="G56" s="4"/>
      <c r="H56" s="4"/>
      <c r="I56" s="4"/>
      <c r="J56" s="4"/>
      <c r="K56" s="4"/>
      <c r="L56" s="4"/>
      <c r="M56" s="4"/>
    </row>
    <row r="57" spans="1:13">
      <c r="A57" s="390"/>
      <c r="B57" s="381"/>
      <c r="C57" s="381"/>
      <c r="D57" s="351"/>
      <c r="E57" s="351"/>
      <c r="F57" s="4"/>
      <c r="G57" s="4"/>
      <c r="H57" s="4"/>
      <c r="I57" s="4"/>
      <c r="J57" s="4"/>
      <c r="K57" s="4"/>
      <c r="L57" s="4"/>
      <c r="M57" s="4"/>
    </row>
    <row r="58" spans="1:13">
      <c r="A58" s="390"/>
      <c r="B58" s="381"/>
      <c r="C58" s="381"/>
      <c r="D58" s="351"/>
      <c r="E58" s="351"/>
      <c r="F58" s="4"/>
      <c r="G58" s="4"/>
      <c r="H58" s="4"/>
      <c r="I58" s="4"/>
      <c r="J58" s="4"/>
      <c r="K58" s="4"/>
      <c r="L58" s="4"/>
      <c r="M58" s="4"/>
    </row>
    <row r="59" spans="1:13">
      <c r="A59" s="390"/>
      <c r="B59" s="381"/>
      <c r="C59" s="381"/>
      <c r="D59" s="351"/>
      <c r="E59" s="351"/>
      <c r="F59" s="4"/>
      <c r="G59" s="4"/>
      <c r="H59" s="4"/>
      <c r="I59" s="4"/>
      <c r="J59" s="4"/>
      <c r="K59" s="4"/>
      <c r="L59" s="4"/>
      <c r="M59" s="4"/>
    </row>
    <row r="60" spans="1:13">
      <c r="A60" s="381"/>
      <c r="B60" s="381"/>
      <c r="C60" s="381"/>
      <c r="D60" s="4"/>
      <c r="E60" s="4"/>
      <c r="F60" s="4"/>
      <c r="G60" s="4"/>
      <c r="H60" s="4"/>
      <c r="I60" s="4"/>
      <c r="J60" s="4"/>
      <c r="K60" s="4"/>
      <c r="L60" s="4"/>
      <c r="M60" s="4"/>
    </row>
    <row r="61" spans="1:13">
      <c r="A61" s="381"/>
      <c r="B61" s="381"/>
      <c r="C61" s="381"/>
      <c r="D61" s="4"/>
      <c r="E61" s="4"/>
      <c r="F61" s="4"/>
      <c r="G61" s="4"/>
      <c r="H61" s="4"/>
      <c r="I61" s="4"/>
      <c r="J61" s="4"/>
      <c r="K61" s="4"/>
      <c r="L61" s="4"/>
      <c r="M61" s="4"/>
    </row>
    <row r="62" spans="1:13">
      <c r="A62" s="174"/>
      <c r="B62" s="174"/>
      <c r="C62" s="174"/>
    </row>
    <row r="63" spans="1:13">
      <c r="A63" s="174"/>
      <c r="B63" s="174"/>
      <c r="C63" s="174"/>
    </row>
    <row r="64" spans="1: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row r="78" spans="1:3">
      <c r="A78" s="174"/>
      <c r="B78" s="174"/>
      <c r="C78" s="174"/>
    </row>
    <row r="79" spans="1:3">
      <c r="A79" s="174"/>
      <c r="B79" s="174"/>
      <c r="C79" s="174"/>
    </row>
    <row r="80" spans="1:3">
      <c r="A80" s="174"/>
      <c r="B80" s="174"/>
      <c r="C80" s="174"/>
    </row>
    <row r="81" spans="1:3">
      <c r="A81" s="174"/>
      <c r="B81" s="174"/>
      <c r="C81" s="174"/>
    </row>
    <row r="82" spans="1:3">
      <c r="A82" s="174"/>
      <c r="B82" s="174"/>
      <c r="C82" s="174"/>
    </row>
    <row r="83" spans="1:3">
      <c r="A83" s="174"/>
      <c r="B83" s="174"/>
      <c r="C83" s="174"/>
    </row>
    <row r="84" spans="1:3">
      <c r="A84" s="174"/>
      <c r="B84" s="174"/>
      <c r="C84" s="174"/>
    </row>
    <row r="85" spans="1:3">
      <c r="A85" s="174"/>
      <c r="B85" s="174"/>
      <c r="C85" s="174"/>
    </row>
    <row r="86" spans="1:3">
      <c r="A86" s="174"/>
      <c r="B86" s="174"/>
      <c r="C86" s="174"/>
    </row>
    <row r="87" spans="1:3">
      <c r="A87" s="174"/>
      <c r="B87" s="174"/>
      <c r="C87" s="174"/>
    </row>
    <row r="88" spans="1:3">
      <c r="A88" s="174"/>
      <c r="B88" s="174"/>
      <c r="C88" s="174"/>
    </row>
    <row r="89" spans="1:3">
      <c r="A89" s="174"/>
      <c r="B89" s="174"/>
      <c r="C89" s="174"/>
    </row>
    <row r="90" spans="1:3">
      <c r="A90" s="174"/>
      <c r="B90" s="174"/>
      <c r="C90" s="174"/>
    </row>
    <row r="91" spans="1:3">
      <c r="A91" s="174"/>
      <c r="B91" s="174"/>
      <c r="C91" s="174"/>
    </row>
    <row r="92" spans="1:3">
      <c r="A92" s="174"/>
      <c r="B92" s="174"/>
      <c r="C92" s="174"/>
    </row>
    <row r="93" spans="1:3">
      <c r="A93" s="174"/>
      <c r="B93" s="174"/>
      <c r="C93" s="174"/>
    </row>
    <row r="94" spans="1:3">
      <c r="A94" s="174"/>
      <c r="B94" s="174"/>
      <c r="C94" s="174"/>
    </row>
    <row r="95" spans="1:3">
      <c r="A95" s="174"/>
      <c r="B95" s="174"/>
      <c r="C95" s="174"/>
    </row>
    <row r="96" spans="1:3">
      <c r="A96" s="174"/>
      <c r="B96" s="174"/>
      <c r="C96" s="174"/>
    </row>
    <row r="97" spans="1:3">
      <c r="A97" s="174"/>
      <c r="B97" s="174"/>
      <c r="C97" s="174"/>
    </row>
    <row r="98" spans="1:3">
      <c r="A98" s="174"/>
      <c r="B98" s="174"/>
      <c r="C98" s="174"/>
    </row>
    <row r="99" spans="1:3">
      <c r="A99" s="174"/>
      <c r="B99" s="174"/>
      <c r="C99" s="174"/>
    </row>
    <row r="100" spans="1:3">
      <c r="A100" s="174"/>
      <c r="B100" s="174"/>
      <c r="C100" s="174"/>
    </row>
    <row r="101" spans="1:3">
      <c r="A101" s="174"/>
      <c r="B101" s="174"/>
      <c r="C101" s="174"/>
    </row>
    <row r="102" spans="1:3">
      <c r="A102" s="174"/>
      <c r="B102" s="174"/>
      <c r="C102" s="174"/>
    </row>
  </sheetData>
  <mergeCells count="1">
    <mergeCell ref="I5:I6"/>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Capa</vt:lpstr>
      <vt:lpstr>Orçamento</vt:lpstr>
      <vt:lpstr>Resumo</vt:lpstr>
      <vt:lpstr>Cronograma</vt:lpstr>
      <vt:lpstr>BDI - Serviços</vt:lpstr>
      <vt:lpstr>BDI-Equipamentos</vt:lpstr>
      <vt:lpstr>Composição</vt:lpstr>
      <vt:lpstr>Mapa de cotação</vt:lpstr>
      <vt:lpstr>Mem. Calculo Sapatas - CAPS</vt:lpstr>
      <vt:lpstr>Memória de Cálculo</vt:lpstr>
      <vt:lpstr>Memória de Cálculo </vt:lpstr>
      <vt:lpstr>Mem. Calculo Sapatas - CN</vt:lpstr>
      <vt:lpstr>Quadro de Esquadrias</vt:lpstr>
      <vt:lpstr>Mem. Calculo Fundações</vt:lpstr>
      <vt:lpstr>Memória de Cálculo-</vt:lpstr>
      <vt:lpstr>'BDI - Serviços'!Area_de_impressao</vt:lpstr>
      <vt:lpstr>'BDI-Equipamentos'!Area_de_impressao</vt:lpstr>
      <vt:lpstr>Capa!Area_de_impressao</vt:lpstr>
      <vt:lpstr>Composição!Area_de_impressao</vt:lpstr>
      <vt:lpstr>Cronograma!Area_de_impressao</vt:lpstr>
      <vt:lpstr>'Mapa de cotação'!Area_de_impressao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2019-02-13T14:39:32Z</cp:lastPrinted>
  <dcterms:created xsi:type="dcterms:W3CDTF">2013-07-15T19:04:59Z</dcterms:created>
  <dcterms:modified xsi:type="dcterms:W3CDTF">2019-04-30T12:17:05Z</dcterms:modified>
</cp:coreProperties>
</file>